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workbookProtection workbookAlgorithmName="SHA-512" workbookHashValue="rnrBbwcy5wUCBUJfoRlfNiCZOnrHi/fVsz5QTbBKoIVFLJ84L69RQoN8CVQz5IUVQ+vrgADraEVgpqqDbKnXJQ==" workbookSaltValue="ByTo1r5yT+RVYleksKn6Fg==" workbookSpinCount="100000" lockStructure="1"/>
  <bookViews>
    <workbookView xWindow="-105" yWindow="-105" windowWidth="23250" windowHeight="12450" tabRatio="738" activeTab="1"/>
  </bookViews>
  <sheets>
    <sheet name="Planilha" sheetId="17" r:id="rId1"/>
    <sheet name="Cronograma" sheetId="31" r:id="rId2"/>
    <sheet name="Plan3" sheetId="21" state="hidden" r:id="rId3"/>
    <sheet name="Plan1" sheetId="24" state="hidden" r:id="rId4"/>
  </sheets>
  <externalReferences>
    <externalReference r:id="rId5"/>
    <externalReference r:id="rId6"/>
  </externalReferences>
  <definedNames>
    <definedName name="\s">#N/A</definedName>
    <definedName name="_SE2">#REF!</definedName>
    <definedName name="Á1">#REF!</definedName>
    <definedName name="_xlnm.Extract">#REF!</definedName>
    <definedName name="_xlnm.Print_Area" localSheetId="1">Cronograma!$A$1:$AF$152</definedName>
    <definedName name="_xlnm.Print_Area" localSheetId="0">Planilha!$A$1:$AC$436</definedName>
    <definedName name="_xlnm.Print_Area">#REF!</definedName>
    <definedName name="arredondamento">#REF!</definedName>
    <definedName name="aux">#REF!</definedName>
    <definedName name="_xlnm.Database" localSheetId="1">#REF!</definedName>
    <definedName name="_xlnm.Database">#REF!</definedName>
    <definedName name="bdi_001">#REF!</definedName>
    <definedName name="bdi_001___0">#REF!</definedName>
    <definedName name="bdi_001___1">'[1]planilha  Opção 02 8,6 e 8,6M'!#REF!</definedName>
    <definedName name="bdi_001___2">#REF!</definedName>
    <definedName name="bdi_001___3">#REF!</definedName>
    <definedName name="BDI_MAT">#REF!</definedName>
    <definedName name="BDI_MAT___0">#REF!</definedName>
    <definedName name="BDI_MAT___1">'[1]planilha  Opção 02 8,6 e 8,6M'!#REF!</definedName>
    <definedName name="BDI_MAT___2">#REF!</definedName>
    <definedName name="BDI_MAT___3">#REF!</definedName>
    <definedName name="BDI_MAT09876">'[1]planilha  Opção 02 8,6 e 8,6M'!#REF!</definedName>
    <definedName name="BDI_mat1">#REF!</definedName>
    <definedName name="BDI_MAT2">#REF!</definedName>
    <definedName name="BDI_MDO">#REF!</definedName>
    <definedName name="BDI_MDO___0">#REF!</definedName>
    <definedName name="BDI_MDO___1">'[1]planilha  Opção 02 8,6 e 8,6M'!#REF!</definedName>
    <definedName name="BDI_MDO___2">#REF!</definedName>
    <definedName name="BDI_MDO___3">#REF!</definedName>
    <definedName name="BDI_MDO1">#REF!</definedName>
    <definedName name="BDI_MDO2">#REF!</definedName>
    <definedName name="çl">#REF!</definedName>
    <definedName name="_xlnm.Criteria">#REF!</definedName>
    <definedName name="dasd">#REF!</definedName>
    <definedName name="dd">#REF!</definedName>
    <definedName name="dd___0">#REF!</definedName>
    <definedName name="dd___1">'[1]planilha  Opção 02 8,6 e 8,6M'!#REF!</definedName>
    <definedName name="dd___2">#REF!</definedName>
    <definedName name="dd___3">#REF!</definedName>
    <definedName name="DRE">#REF!</definedName>
    <definedName name="DRI">#REF!</definedName>
    <definedName name="dsad">#REF!</definedName>
    <definedName name="Excel_BuiltIn__FilterDatabase_1">[2]Pavimentação!#REF!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s">[2]Pavimentação!#REF!</definedName>
    <definedName name="Formato_da_Loja">#REF!</definedName>
    <definedName name="_xlnm.Recorder">#REF!</definedName>
    <definedName name="KO">#REF!</definedName>
    <definedName name="OAE">#REF!</definedName>
    <definedName name="PAV">#REF!</definedName>
    <definedName name="PRE">#REF!</definedName>
    <definedName name="REV">#REF!</definedName>
    <definedName name="SEG">#REF!</definedName>
    <definedName name="SIH">#REF!</definedName>
    <definedName name="SIV">#REF!</definedName>
    <definedName name="_xlnm.Print_Titles" localSheetId="0">Planilha!$2:$13</definedName>
    <definedName name="TOTAL">#REF!</definedName>
    <definedName name="TRP">#REF!</definedName>
    <definedName name="vv">#REF!</definedName>
    <definedName name="vv___0">#REF!</definedName>
    <definedName name="vv___1">'[1]planilha  Opção 02 8,6 e 8,6M'!#REF!</definedName>
    <definedName name="vv___2">#REF!</definedName>
    <definedName name="vv___3">#REF!</definedName>
    <definedName name="zazads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7" l="1"/>
  <c r="M15" i="17"/>
  <c r="N15" i="17"/>
  <c r="L16" i="17"/>
  <c r="M16" i="17"/>
  <c r="N16" i="17"/>
  <c r="L17" i="17"/>
  <c r="M17" i="17"/>
  <c r="N17" i="17"/>
  <c r="L18" i="17"/>
  <c r="M18" i="17"/>
  <c r="N18" i="17"/>
  <c r="L19" i="17"/>
  <c r="M19" i="17"/>
  <c r="N19" i="17"/>
  <c r="L20" i="17"/>
  <c r="O20" i="17" s="1"/>
  <c r="M20" i="17"/>
  <c r="N20" i="17"/>
  <c r="L21" i="17"/>
  <c r="M21" i="17"/>
  <c r="N21" i="17"/>
  <c r="L22" i="17"/>
  <c r="M22" i="17"/>
  <c r="N22" i="17"/>
  <c r="L23" i="17"/>
  <c r="M23" i="17"/>
  <c r="N23" i="17"/>
  <c r="L24" i="17"/>
  <c r="M24" i="17"/>
  <c r="N24" i="17"/>
  <c r="L25" i="17"/>
  <c r="M25" i="17"/>
  <c r="N25" i="17"/>
  <c r="L26" i="17"/>
  <c r="M26" i="17"/>
  <c r="N26" i="17"/>
  <c r="L30" i="17"/>
  <c r="M30" i="17"/>
  <c r="N30" i="17"/>
  <c r="L31" i="17"/>
  <c r="O31" i="17" s="1"/>
  <c r="M31" i="17"/>
  <c r="N31" i="17"/>
  <c r="L32" i="17"/>
  <c r="M32" i="17"/>
  <c r="N32" i="17"/>
  <c r="L33" i="17"/>
  <c r="M33" i="17"/>
  <c r="N33" i="17"/>
  <c r="L34" i="17"/>
  <c r="M34" i="17"/>
  <c r="N34" i="17"/>
  <c r="L35" i="17"/>
  <c r="M35" i="17"/>
  <c r="N35" i="17"/>
  <c r="L36" i="17"/>
  <c r="M36" i="17"/>
  <c r="N36" i="17"/>
  <c r="L37" i="17"/>
  <c r="M37" i="17"/>
  <c r="N37" i="17"/>
  <c r="L38" i="17"/>
  <c r="M38" i="17"/>
  <c r="N38" i="17"/>
  <c r="L39" i="17"/>
  <c r="O39" i="17" s="1"/>
  <c r="M39" i="17"/>
  <c r="N39" i="17"/>
  <c r="L42" i="17"/>
  <c r="M42" i="17"/>
  <c r="N42" i="17"/>
  <c r="L44" i="17"/>
  <c r="M44" i="17"/>
  <c r="N44" i="17"/>
  <c r="L46" i="17"/>
  <c r="M46" i="17"/>
  <c r="N46" i="17"/>
  <c r="L48" i="17"/>
  <c r="M48" i="17"/>
  <c r="N48" i="17"/>
  <c r="L49" i="17"/>
  <c r="M49" i="17"/>
  <c r="N49" i="17"/>
  <c r="L50" i="17"/>
  <c r="M50" i="17"/>
  <c r="N50" i="17"/>
  <c r="L51" i="17"/>
  <c r="M51" i="17"/>
  <c r="N51" i="17"/>
  <c r="L52" i="17"/>
  <c r="M52" i="17"/>
  <c r="N52" i="17"/>
  <c r="L53" i="17"/>
  <c r="M53" i="17"/>
  <c r="N53" i="17"/>
  <c r="L54" i="17"/>
  <c r="M54" i="17"/>
  <c r="N54" i="17"/>
  <c r="L55" i="17"/>
  <c r="M55" i="17"/>
  <c r="N55" i="17"/>
  <c r="L57" i="17"/>
  <c r="M57" i="17"/>
  <c r="N57" i="17"/>
  <c r="L58" i="17"/>
  <c r="M58" i="17"/>
  <c r="N58" i="17"/>
  <c r="L59" i="17"/>
  <c r="M59" i="17"/>
  <c r="N59" i="17"/>
  <c r="L60" i="17"/>
  <c r="M60" i="17"/>
  <c r="N60" i="17"/>
  <c r="L61" i="17"/>
  <c r="M61" i="17"/>
  <c r="N61" i="17"/>
  <c r="L62" i="17"/>
  <c r="M62" i="17"/>
  <c r="N62" i="17"/>
  <c r="L63" i="17"/>
  <c r="M63" i="17"/>
  <c r="N63" i="17"/>
  <c r="L64" i="17"/>
  <c r="M64" i="17"/>
  <c r="N64" i="17"/>
  <c r="L65" i="17"/>
  <c r="M65" i="17"/>
  <c r="N65" i="17"/>
  <c r="L56" i="17"/>
  <c r="M56" i="17"/>
  <c r="N56" i="17"/>
  <c r="L67" i="17"/>
  <c r="M67" i="17"/>
  <c r="N67" i="17"/>
  <c r="L69" i="17"/>
  <c r="M69" i="17"/>
  <c r="N69" i="17"/>
  <c r="L70" i="17"/>
  <c r="M70" i="17"/>
  <c r="N70" i="17"/>
  <c r="L71" i="17"/>
  <c r="M71" i="17"/>
  <c r="N71" i="17"/>
  <c r="L72" i="17"/>
  <c r="M72" i="17"/>
  <c r="N72" i="17"/>
  <c r="L73" i="17"/>
  <c r="M73" i="17"/>
  <c r="N73" i="17"/>
  <c r="L74" i="17"/>
  <c r="M74" i="17"/>
  <c r="N74" i="17"/>
  <c r="L75" i="17"/>
  <c r="M75" i="17"/>
  <c r="N75" i="17"/>
  <c r="L78" i="17"/>
  <c r="M78" i="17"/>
  <c r="N78" i="17"/>
  <c r="L79" i="17"/>
  <c r="M79" i="17"/>
  <c r="N79" i="17"/>
  <c r="L80" i="17"/>
  <c r="M80" i="17"/>
  <c r="N80" i="17"/>
  <c r="L81" i="17"/>
  <c r="M81" i="17"/>
  <c r="N81" i="17"/>
  <c r="L82" i="17"/>
  <c r="M82" i="17"/>
  <c r="N82" i="17"/>
  <c r="L83" i="17"/>
  <c r="M83" i="17"/>
  <c r="N83" i="17"/>
  <c r="L86" i="17"/>
  <c r="M86" i="17"/>
  <c r="N86" i="17"/>
  <c r="L94" i="17"/>
  <c r="M94" i="17"/>
  <c r="N94" i="17"/>
  <c r="L95" i="17"/>
  <c r="M95" i="17"/>
  <c r="N95" i="17"/>
  <c r="L96" i="17"/>
  <c r="M96" i="17"/>
  <c r="N96" i="17"/>
  <c r="L97" i="17"/>
  <c r="M97" i="17"/>
  <c r="N97" i="17"/>
  <c r="L98" i="17"/>
  <c r="M98" i="17"/>
  <c r="N98" i="17"/>
  <c r="L100" i="17"/>
  <c r="M100" i="17"/>
  <c r="N100" i="17"/>
  <c r="L101" i="17"/>
  <c r="M101" i="17"/>
  <c r="N101" i="17"/>
  <c r="L102" i="17"/>
  <c r="M102" i="17"/>
  <c r="N102" i="17"/>
  <c r="L104" i="17"/>
  <c r="M104" i="17"/>
  <c r="N104" i="17"/>
  <c r="L105" i="17"/>
  <c r="M105" i="17"/>
  <c r="N105" i="17"/>
  <c r="L106" i="17"/>
  <c r="M106" i="17"/>
  <c r="N106" i="17"/>
  <c r="L107" i="17"/>
  <c r="M107" i="17"/>
  <c r="N107" i="17"/>
  <c r="L108" i="17"/>
  <c r="M108" i="17"/>
  <c r="N108" i="17"/>
  <c r="L109" i="17"/>
  <c r="M109" i="17"/>
  <c r="N109" i="17"/>
  <c r="L110" i="17"/>
  <c r="M110" i="17"/>
  <c r="N110" i="17"/>
  <c r="L111" i="17"/>
  <c r="M111" i="17"/>
  <c r="N111" i="17"/>
  <c r="L112" i="17"/>
  <c r="M112" i="17"/>
  <c r="N112" i="17"/>
  <c r="L113" i="17"/>
  <c r="M113" i="17"/>
  <c r="N113" i="17"/>
  <c r="L114" i="17"/>
  <c r="M114" i="17"/>
  <c r="N114" i="17"/>
  <c r="L117" i="17"/>
  <c r="M117" i="17"/>
  <c r="N117" i="17"/>
  <c r="L118" i="17"/>
  <c r="M118" i="17"/>
  <c r="N118" i="17"/>
  <c r="L119" i="17"/>
  <c r="M119" i="17"/>
  <c r="N119" i="17"/>
  <c r="L121" i="17"/>
  <c r="M121" i="17"/>
  <c r="N121" i="17"/>
  <c r="L124" i="17"/>
  <c r="M124" i="17"/>
  <c r="N124" i="17"/>
  <c r="L125" i="17"/>
  <c r="M125" i="17"/>
  <c r="N125" i="17"/>
  <c r="L126" i="17"/>
  <c r="M126" i="17"/>
  <c r="N126" i="17"/>
  <c r="L127" i="17"/>
  <c r="M127" i="17"/>
  <c r="N127" i="17"/>
  <c r="L128" i="17"/>
  <c r="M128" i="17"/>
  <c r="N128" i="17"/>
  <c r="L129" i="17"/>
  <c r="M129" i="17"/>
  <c r="N129" i="17"/>
  <c r="L130" i="17"/>
  <c r="M130" i="17"/>
  <c r="N130" i="17"/>
  <c r="L132" i="17"/>
  <c r="M132" i="17"/>
  <c r="N132" i="17"/>
  <c r="L134" i="17"/>
  <c r="M134" i="17"/>
  <c r="N134" i="17"/>
  <c r="L137" i="17"/>
  <c r="M137" i="17"/>
  <c r="N137" i="17"/>
  <c r="L138" i="17"/>
  <c r="M138" i="17"/>
  <c r="N138" i="17"/>
  <c r="L139" i="17"/>
  <c r="M139" i="17"/>
  <c r="N139" i="17"/>
  <c r="L140" i="17"/>
  <c r="M140" i="17"/>
  <c r="N140" i="17"/>
  <c r="L141" i="17"/>
  <c r="M141" i="17"/>
  <c r="N141" i="17"/>
  <c r="L142" i="17"/>
  <c r="M142" i="17"/>
  <c r="N142" i="17"/>
  <c r="L143" i="17"/>
  <c r="M143" i="17"/>
  <c r="N143" i="17"/>
  <c r="L145" i="17"/>
  <c r="M145" i="17"/>
  <c r="N145" i="17"/>
  <c r="L146" i="17"/>
  <c r="M146" i="17"/>
  <c r="N146" i="17"/>
  <c r="L147" i="17"/>
  <c r="M147" i="17"/>
  <c r="N147" i="17"/>
  <c r="L148" i="17"/>
  <c r="M148" i="17"/>
  <c r="N148" i="17"/>
  <c r="L149" i="17"/>
  <c r="M149" i="17"/>
  <c r="N149" i="17"/>
  <c r="L150" i="17"/>
  <c r="M150" i="17"/>
  <c r="N150" i="17"/>
  <c r="L151" i="17"/>
  <c r="M151" i="17"/>
  <c r="N151" i="17"/>
  <c r="L152" i="17"/>
  <c r="M152" i="17"/>
  <c r="N152" i="17"/>
  <c r="L153" i="17"/>
  <c r="M153" i="17"/>
  <c r="N153" i="17"/>
  <c r="L154" i="17"/>
  <c r="M154" i="17"/>
  <c r="N154" i="17"/>
  <c r="L155" i="17"/>
  <c r="M155" i="17"/>
  <c r="N155" i="17"/>
  <c r="L156" i="17"/>
  <c r="M156" i="17"/>
  <c r="N156" i="17"/>
  <c r="L157" i="17"/>
  <c r="M157" i="17"/>
  <c r="N157" i="17"/>
  <c r="L158" i="17"/>
  <c r="M158" i="17"/>
  <c r="N158" i="17"/>
  <c r="L159" i="17"/>
  <c r="M159" i="17"/>
  <c r="N159" i="17"/>
  <c r="L160" i="17"/>
  <c r="M160" i="17"/>
  <c r="N160" i="17"/>
  <c r="L161" i="17"/>
  <c r="M161" i="17"/>
  <c r="N161" i="17"/>
  <c r="L162" i="17"/>
  <c r="M162" i="17"/>
  <c r="N162" i="17"/>
  <c r="L163" i="17"/>
  <c r="M163" i="17"/>
  <c r="N163" i="17"/>
  <c r="L164" i="17"/>
  <c r="M164" i="17"/>
  <c r="N164" i="17"/>
  <c r="L165" i="17"/>
  <c r="M165" i="17"/>
  <c r="N165" i="17"/>
  <c r="L166" i="17"/>
  <c r="M166" i="17"/>
  <c r="N166" i="17"/>
  <c r="L167" i="17"/>
  <c r="M167" i="17"/>
  <c r="N167" i="17"/>
  <c r="L168" i="17"/>
  <c r="M168" i="17"/>
  <c r="N168" i="17"/>
  <c r="L169" i="17"/>
  <c r="M169" i="17"/>
  <c r="N169" i="17"/>
  <c r="L170" i="17"/>
  <c r="M170" i="17"/>
  <c r="N170" i="17"/>
  <c r="L171" i="17"/>
  <c r="M171" i="17"/>
  <c r="N171" i="17"/>
  <c r="L172" i="17"/>
  <c r="M172" i="17"/>
  <c r="N172" i="17"/>
  <c r="L173" i="17"/>
  <c r="M173" i="17"/>
  <c r="N173" i="17"/>
  <c r="L175" i="17"/>
  <c r="M175" i="17"/>
  <c r="N175" i="17"/>
  <c r="L176" i="17"/>
  <c r="M176" i="17"/>
  <c r="N176" i="17"/>
  <c r="L177" i="17"/>
  <c r="M177" i="17"/>
  <c r="N177" i="17"/>
  <c r="L178" i="17"/>
  <c r="M178" i="17"/>
  <c r="N178" i="17"/>
  <c r="L179" i="17"/>
  <c r="M179" i="17"/>
  <c r="N179" i="17"/>
  <c r="L180" i="17"/>
  <c r="M180" i="17"/>
  <c r="N180" i="17"/>
  <c r="L181" i="17"/>
  <c r="M181" i="17"/>
  <c r="N181" i="17"/>
  <c r="L182" i="17"/>
  <c r="M182" i="17"/>
  <c r="N182" i="17"/>
  <c r="L183" i="17"/>
  <c r="M183" i="17"/>
  <c r="N183" i="17"/>
  <c r="L184" i="17"/>
  <c r="M184" i="17"/>
  <c r="N184" i="17"/>
  <c r="L185" i="17"/>
  <c r="M185" i="17"/>
  <c r="N185" i="17"/>
  <c r="L186" i="17"/>
  <c r="M186" i="17"/>
  <c r="N186" i="17"/>
  <c r="L187" i="17"/>
  <c r="M187" i="17"/>
  <c r="N187" i="17"/>
  <c r="L188" i="17"/>
  <c r="M188" i="17"/>
  <c r="N188" i="17"/>
  <c r="L189" i="17"/>
  <c r="M189" i="17"/>
  <c r="N189" i="17"/>
  <c r="L190" i="17"/>
  <c r="M190" i="17"/>
  <c r="N190" i="17"/>
  <c r="L191" i="17"/>
  <c r="M191" i="17"/>
  <c r="N191" i="17"/>
  <c r="L192" i="17"/>
  <c r="M192" i="17"/>
  <c r="N192" i="17"/>
  <c r="L193" i="17"/>
  <c r="M193" i="17"/>
  <c r="N193" i="17"/>
  <c r="L194" i="17"/>
  <c r="M194" i="17"/>
  <c r="N194" i="17"/>
  <c r="L195" i="17"/>
  <c r="M195" i="17"/>
  <c r="N195" i="17"/>
  <c r="L197" i="17"/>
  <c r="M197" i="17"/>
  <c r="N197" i="17"/>
  <c r="L199" i="17"/>
  <c r="M199" i="17"/>
  <c r="N199" i="17"/>
  <c r="L200" i="17"/>
  <c r="M200" i="17"/>
  <c r="N200" i="17"/>
  <c r="L201" i="17"/>
  <c r="M201" i="17"/>
  <c r="N201" i="17"/>
  <c r="L202" i="17"/>
  <c r="M202" i="17"/>
  <c r="N202" i="17"/>
  <c r="L203" i="17"/>
  <c r="M203" i="17"/>
  <c r="N203" i="17"/>
  <c r="L204" i="17"/>
  <c r="M204" i="17"/>
  <c r="N204" i="17"/>
  <c r="L206" i="17"/>
  <c r="M206" i="17"/>
  <c r="N206" i="17"/>
  <c r="L207" i="17"/>
  <c r="M207" i="17"/>
  <c r="N207" i="17"/>
  <c r="L208" i="17"/>
  <c r="M208" i="17"/>
  <c r="N208" i="17"/>
  <c r="L209" i="17"/>
  <c r="M209" i="17"/>
  <c r="N209" i="17"/>
  <c r="L210" i="17"/>
  <c r="M210" i="17"/>
  <c r="N210" i="17"/>
  <c r="L211" i="17"/>
  <c r="M211" i="17"/>
  <c r="N211" i="17"/>
  <c r="L212" i="17"/>
  <c r="M212" i="17"/>
  <c r="N212" i="17"/>
  <c r="L213" i="17"/>
  <c r="M213" i="17"/>
  <c r="N213" i="17"/>
  <c r="L214" i="17"/>
  <c r="M214" i="17"/>
  <c r="N214" i="17"/>
  <c r="L216" i="17"/>
  <c r="M216" i="17"/>
  <c r="N216" i="17"/>
  <c r="L217" i="17"/>
  <c r="M217" i="17"/>
  <c r="N217" i="17"/>
  <c r="L218" i="17"/>
  <c r="M218" i="17"/>
  <c r="N218" i="17"/>
  <c r="L219" i="17"/>
  <c r="M219" i="17"/>
  <c r="N219" i="17"/>
  <c r="L220" i="17"/>
  <c r="M220" i="17"/>
  <c r="N220" i="17"/>
  <c r="L221" i="17"/>
  <c r="M221" i="17"/>
  <c r="N221" i="17"/>
  <c r="L222" i="17"/>
  <c r="M222" i="17"/>
  <c r="N222" i="17"/>
  <c r="L224" i="17"/>
  <c r="M224" i="17"/>
  <c r="N224" i="17"/>
  <c r="L227" i="17"/>
  <c r="M227" i="17"/>
  <c r="N227" i="17"/>
  <c r="L228" i="17"/>
  <c r="M228" i="17"/>
  <c r="N228" i="17"/>
  <c r="L229" i="17"/>
  <c r="M229" i="17"/>
  <c r="N229" i="17"/>
  <c r="L230" i="17"/>
  <c r="M230" i="17"/>
  <c r="N230" i="17"/>
  <c r="L231" i="17"/>
  <c r="M231" i="17"/>
  <c r="N231" i="17"/>
  <c r="L232" i="17"/>
  <c r="M232" i="17"/>
  <c r="N232" i="17"/>
  <c r="L233" i="17"/>
  <c r="M233" i="17"/>
  <c r="N233" i="17"/>
  <c r="L234" i="17"/>
  <c r="M234" i="17"/>
  <c r="N234" i="17"/>
  <c r="L235" i="17"/>
  <c r="M235" i="17"/>
  <c r="N235" i="17"/>
  <c r="L236" i="17"/>
  <c r="M236" i="17"/>
  <c r="N236" i="17"/>
  <c r="L237" i="17"/>
  <c r="M237" i="17"/>
  <c r="N237" i="17"/>
  <c r="L238" i="17"/>
  <c r="M238" i="17"/>
  <c r="N238" i="17"/>
  <c r="L239" i="17"/>
  <c r="M239" i="17"/>
  <c r="N239" i="17"/>
  <c r="L240" i="17"/>
  <c r="M240" i="17"/>
  <c r="N240" i="17"/>
  <c r="L241" i="17"/>
  <c r="M241" i="17"/>
  <c r="N241" i="17"/>
  <c r="L242" i="17"/>
  <c r="M242" i="17"/>
  <c r="N242" i="17"/>
  <c r="L243" i="17"/>
  <c r="M243" i="17"/>
  <c r="N243" i="17"/>
  <c r="L244" i="17"/>
  <c r="M244" i="17"/>
  <c r="N244" i="17"/>
  <c r="L245" i="17"/>
  <c r="M245" i="17"/>
  <c r="N245" i="17"/>
  <c r="L246" i="17"/>
  <c r="M246" i="17"/>
  <c r="N246" i="17"/>
  <c r="L247" i="17"/>
  <c r="M247" i="17"/>
  <c r="N247" i="17"/>
  <c r="L248" i="17"/>
  <c r="M248" i="17"/>
  <c r="N248" i="17"/>
  <c r="L249" i="17"/>
  <c r="M249" i="17"/>
  <c r="N249" i="17"/>
  <c r="L250" i="17"/>
  <c r="M250" i="17"/>
  <c r="N250" i="17"/>
  <c r="L252" i="17"/>
  <c r="M252" i="17"/>
  <c r="N252" i="17"/>
  <c r="L253" i="17"/>
  <c r="M253" i="17"/>
  <c r="N253" i="17"/>
  <c r="L254" i="17"/>
  <c r="M254" i="17"/>
  <c r="N254" i="17"/>
  <c r="L256" i="17"/>
  <c r="M256" i="17"/>
  <c r="N256" i="17"/>
  <c r="L257" i="17"/>
  <c r="M257" i="17"/>
  <c r="N257" i="17"/>
  <c r="L258" i="17"/>
  <c r="M258" i="17"/>
  <c r="N258" i="17"/>
  <c r="L259" i="17"/>
  <c r="M259" i="17"/>
  <c r="N259" i="17"/>
  <c r="L260" i="17"/>
  <c r="M260" i="17"/>
  <c r="N260" i="17"/>
  <c r="L262" i="17"/>
  <c r="M262" i="17"/>
  <c r="N262" i="17"/>
  <c r="L263" i="17"/>
  <c r="M263" i="17"/>
  <c r="N263" i="17"/>
  <c r="L266" i="17"/>
  <c r="M266" i="17"/>
  <c r="N266" i="17"/>
  <c r="L267" i="17"/>
  <c r="M267" i="17"/>
  <c r="N267" i="17"/>
  <c r="L268" i="17"/>
  <c r="M268" i="17"/>
  <c r="N268" i="17"/>
  <c r="L269" i="17"/>
  <c r="M269" i="17"/>
  <c r="N269" i="17"/>
  <c r="L270" i="17"/>
  <c r="M270" i="17"/>
  <c r="N270" i="17"/>
  <c r="L271" i="17"/>
  <c r="M271" i="17"/>
  <c r="N271" i="17"/>
  <c r="L274" i="17"/>
  <c r="M274" i="17"/>
  <c r="N274" i="17"/>
  <c r="L275" i="17"/>
  <c r="M275" i="17"/>
  <c r="N275" i="17"/>
  <c r="L276" i="17"/>
  <c r="M276" i="17"/>
  <c r="N276" i="17"/>
  <c r="L277" i="17"/>
  <c r="M277" i="17"/>
  <c r="N277" i="17"/>
  <c r="L278" i="17"/>
  <c r="M278" i="17"/>
  <c r="N278" i="17"/>
  <c r="L279" i="17"/>
  <c r="M279" i="17"/>
  <c r="N279" i="17"/>
  <c r="L280" i="17"/>
  <c r="M280" i="17"/>
  <c r="N280" i="17"/>
  <c r="L281" i="17"/>
  <c r="M281" i="17"/>
  <c r="N281" i="17"/>
  <c r="L282" i="17"/>
  <c r="M282" i="17"/>
  <c r="N282" i="17"/>
  <c r="L283" i="17"/>
  <c r="M283" i="17"/>
  <c r="N283" i="17"/>
  <c r="L284" i="17"/>
  <c r="M284" i="17"/>
  <c r="N284" i="17"/>
  <c r="L285" i="17"/>
  <c r="M285" i="17"/>
  <c r="N285" i="17"/>
  <c r="L286" i="17"/>
  <c r="M286" i="17"/>
  <c r="N286" i="17"/>
  <c r="L287" i="17"/>
  <c r="M287" i="17"/>
  <c r="N287" i="17"/>
  <c r="L288" i="17"/>
  <c r="M288" i="17"/>
  <c r="N288" i="17"/>
  <c r="L289" i="17"/>
  <c r="M289" i="17"/>
  <c r="N289" i="17"/>
  <c r="L290" i="17"/>
  <c r="M290" i="17"/>
  <c r="N290" i="17"/>
  <c r="L291" i="17"/>
  <c r="M291" i="17"/>
  <c r="N291" i="17"/>
  <c r="L292" i="17"/>
  <c r="M292" i="17"/>
  <c r="N292" i="17"/>
  <c r="L293" i="17"/>
  <c r="M293" i="17"/>
  <c r="N293" i="17"/>
  <c r="L294" i="17"/>
  <c r="M294" i="17"/>
  <c r="N294" i="17"/>
  <c r="L295" i="17"/>
  <c r="M295" i="17"/>
  <c r="N295" i="17"/>
  <c r="L296" i="17"/>
  <c r="M296" i="17"/>
  <c r="N296" i="17"/>
  <c r="L297" i="17"/>
  <c r="M297" i="17"/>
  <c r="N297" i="17"/>
  <c r="L298" i="17"/>
  <c r="M298" i="17"/>
  <c r="N298" i="17"/>
  <c r="L299" i="17"/>
  <c r="M299" i="17"/>
  <c r="N299" i="17"/>
  <c r="L300" i="17"/>
  <c r="M300" i="17"/>
  <c r="N300" i="17"/>
  <c r="L301" i="17"/>
  <c r="M301" i="17"/>
  <c r="N301" i="17"/>
  <c r="L302" i="17"/>
  <c r="M302" i="17"/>
  <c r="N302" i="17"/>
  <c r="L303" i="17"/>
  <c r="M303" i="17"/>
  <c r="N303" i="17"/>
  <c r="L304" i="17"/>
  <c r="M304" i="17"/>
  <c r="N304" i="17"/>
  <c r="L305" i="17"/>
  <c r="M305" i="17"/>
  <c r="N305" i="17"/>
  <c r="L306" i="17"/>
  <c r="M306" i="17"/>
  <c r="N306" i="17"/>
  <c r="L307" i="17"/>
  <c r="M307" i="17"/>
  <c r="N307" i="17"/>
  <c r="L308" i="17"/>
  <c r="M308" i="17"/>
  <c r="N308" i="17"/>
  <c r="L309" i="17"/>
  <c r="M309" i="17"/>
  <c r="N309" i="17"/>
  <c r="L310" i="17"/>
  <c r="M310" i="17"/>
  <c r="N310" i="17"/>
  <c r="L311" i="17"/>
  <c r="M311" i="17"/>
  <c r="N311" i="17"/>
  <c r="L312" i="17"/>
  <c r="M312" i="17"/>
  <c r="N312" i="17"/>
  <c r="L313" i="17"/>
  <c r="M313" i="17"/>
  <c r="N313" i="17"/>
  <c r="L314" i="17"/>
  <c r="M314" i="17"/>
  <c r="N314" i="17"/>
  <c r="L315" i="17"/>
  <c r="M315" i="17"/>
  <c r="N315" i="17"/>
  <c r="L316" i="17"/>
  <c r="M316" i="17"/>
  <c r="N316" i="17"/>
  <c r="L317" i="17"/>
  <c r="M317" i="17"/>
  <c r="N317" i="17"/>
  <c r="L318" i="17"/>
  <c r="M318" i="17"/>
  <c r="N318" i="17"/>
  <c r="L319" i="17"/>
  <c r="M319" i="17"/>
  <c r="N319" i="17"/>
  <c r="L320" i="17"/>
  <c r="M320" i="17"/>
  <c r="N320" i="17"/>
  <c r="L321" i="17"/>
  <c r="M321" i="17"/>
  <c r="N321" i="17"/>
  <c r="L322" i="17"/>
  <c r="M322" i="17"/>
  <c r="N322" i="17"/>
  <c r="L323" i="17"/>
  <c r="M323" i="17"/>
  <c r="N323" i="17"/>
  <c r="L324" i="17"/>
  <c r="M324" i="17"/>
  <c r="N324" i="17"/>
  <c r="L325" i="17"/>
  <c r="M325" i="17"/>
  <c r="N325" i="17"/>
  <c r="L326" i="17"/>
  <c r="M326" i="17"/>
  <c r="N326" i="17"/>
  <c r="L327" i="17"/>
  <c r="M327" i="17"/>
  <c r="N327" i="17"/>
  <c r="L328" i="17"/>
  <c r="M328" i="17"/>
  <c r="N328" i="17"/>
  <c r="L329" i="17"/>
  <c r="M329" i="17"/>
  <c r="N329" i="17"/>
  <c r="L330" i="17"/>
  <c r="M330" i="17"/>
  <c r="N330" i="17"/>
  <c r="L331" i="17"/>
  <c r="M331" i="17"/>
  <c r="N331" i="17"/>
  <c r="L332" i="17"/>
  <c r="M332" i="17"/>
  <c r="N332" i="17"/>
  <c r="L333" i="17"/>
  <c r="M333" i="17"/>
  <c r="N333" i="17"/>
  <c r="L334" i="17"/>
  <c r="M334" i="17"/>
  <c r="N334" i="17"/>
  <c r="L335" i="17"/>
  <c r="M335" i="17"/>
  <c r="N335" i="17"/>
  <c r="L336" i="17"/>
  <c r="M336" i="17"/>
  <c r="N336" i="17"/>
  <c r="L337" i="17"/>
  <c r="M337" i="17"/>
  <c r="N337" i="17"/>
  <c r="L339" i="17"/>
  <c r="M339" i="17"/>
  <c r="N339" i="17"/>
  <c r="L340" i="17"/>
  <c r="M340" i="17"/>
  <c r="N340" i="17"/>
  <c r="L341" i="17"/>
  <c r="M341" i="17"/>
  <c r="N341" i="17"/>
  <c r="L342" i="17"/>
  <c r="M342" i="17"/>
  <c r="N342" i="17"/>
  <c r="L343" i="17"/>
  <c r="M343" i="17"/>
  <c r="N343" i="17"/>
  <c r="L344" i="17"/>
  <c r="M344" i="17"/>
  <c r="N344" i="17"/>
  <c r="L345" i="17"/>
  <c r="M345" i="17"/>
  <c r="N345" i="17"/>
  <c r="L346" i="17"/>
  <c r="M346" i="17"/>
  <c r="N346" i="17"/>
  <c r="L350" i="17"/>
  <c r="M350" i="17"/>
  <c r="N350" i="17"/>
  <c r="L351" i="17"/>
  <c r="M351" i="17"/>
  <c r="N351" i="17"/>
  <c r="L352" i="17"/>
  <c r="M352" i="17"/>
  <c r="N352" i="17"/>
  <c r="L353" i="17"/>
  <c r="M353" i="17"/>
  <c r="N353" i="17"/>
  <c r="L354" i="17"/>
  <c r="M354" i="17"/>
  <c r="N354" i="17"/>
  <c r="L356" i="17"/>
  <c r="M356" i="17"/>
  <c r="N356" i="17"/>
  <c r="L357" i="17"/>
  <c r="M357" i="17"/>
  <c r="N357" i="17"/>
  <c r="L358" i="17"/>
  <c r="M358" i="17"/>
  <c r="N358" i="17"/>
  <c r="L360" i="17"/>
  <c r="M360" i="17"/>
  <c r="N360" i="17"/>
  <c r="L361" i="17"/>
  <c r="M361" i="17"/>
  <c r="N361" i="17"/>
  <c r="L363" i="17"/>
  <c r="M363" i="17"/>
  <c r="N363" i="17"/>
  <c r="L364" i="17"/>
  <c r="M364" i="17"/>
  <c r="N364" i="17"/>
  <c r="L365" i="17"/>
  <c r="M365" i="17"/>
  <c r="N365" i="17"/>
  <c r="L366" i="17"/>
  <c r="M366" i="17"/>
  <c r="N366" i="17"/>
  <c r="L367" i="17"/>
  <c r="M367" i="17"/>
  <c r="N367" i="17"/>
  <c r="L368" i="17"/>
  <c r="M368" i="17"/>
  <c r="N368" i="17"/>
  <c r="L369" i="17"/>
  <c r="M369" i="17"/>
  <c r="N369" i="17"/>
  <c r="L370" i="17"/>
  <c r="M370" i="17"/>
  <c r="N370" i="17"/>
  <c r="L371" i="17"/>
  <c r="M371" i="17"/>
  <c r="N371" i="17"/>
  <c r="L372" i="17"/>
  <c r="M372" i="17"/>
  <c r="N372" i="17"/>
  <c r="L373" i="17"/>
  <c r="M373" i="17"/>
  <c r="N373" i="17"/>
  <c r="L374" i="17"/>
  <c r="M374" i="17"/>
  <c r="N374" i="17"/>
  <c r="L375" i="17"/>
  <c r="M375" i="17"/>
  <c r="N375" i="17"/>
  <c r="L377" i="17"/>
  <c r="M377" i="17"/>
  <c r="N377" i="17"/>
  <c r="L379" i="17"/>
  <c r="M379" i="17"/>
  <c r="N379" i="17"/>
  <c r="L380" i="17"/>
  <c r="M380" i="17"/>
  <c r="N380" i="17"/>
  <c r="L381" i="17"/>
  <c r="M381" i="17"/>
  <c r="N381" i="17"/>
  <c r="L382" i="17"/>
  <c r="M382" i="17"/>
  <c r="N382" i="17"/>
  <c r="L383" i="17"/>
  <c r="M383" i="17"/>
  <c r="N383" i="17"/>
  <c r="L384" i="17"/>
  <c r="M384" i="17"/>
  <c r="N384" i="17"/>
  <c r="L385" i="17"/>
  <c r="M385" i="17"/>
  <c r="N385" i="17"/>
  <c r="L386" i="17"/>
  <c r="M386" i="17"/>
  <c r="N386" i="17"/>
  <c r="L387" i="17"/>
  <c r="M387" i="17"/>
  <c r="N387" i="17"/>
  <c r="L388" i="17"/>
  <c r="M388" i="17"/>
  <c r="N388" i="17"/>
  <c r="L389" i="17"/>
  <c r="M389" i="17"/>
  <c r="N389" i="17"/>
  <c r="L390" i="17"/>
  <c r="M390" i="17"/>
  <c r="N390" i="17"/>
  <c r="L391" i="17"/>
  <c r="M391" i="17"/>
  <c r="N391" i="17"/>
  <c r="L392" i="17"/>
  <c r="M392" i="17"/>
  <c r="N392" i="17"/>
  <c r="L393" i="17"/>
  <c r="M393" i="17"/>
  <c r="N393" i="17"/>
  <c r="L394" i="17"/>
  <c r="M394" i="17"/>
  <c r="N394" i="17"/>
  <c r="L395" i="17"/>
  <c r="M395" i="17"/>
  <c r="N395" i="17"/>
  <c r="L397" i="17"/>
  <c r="M397" i="17"/>
  <c r="N397" i="17"/>
  <c r="L398" i="17"/>
  <c r="M398" i="17"/>
  <c r="N398" i="17"/>
  <c r="L399" i="17"/>
  <c r="M399" i="17"/>
  <c r="N399" i="17"/>
  <c r="L402" i="17"/>
  <c r="M402" i="17"/>
  <c r="N402" i="17"/>
  <c r="L403" i="17"/>
  <c r="M403" i="17"/>
  <c r="N403" i="17"/>
  <c r="L404" i="17"/>
  <c r="M404" i="17"/>
  <c r="N404" i="17"/>
  <c r="L407" i="17"/>
  <c r="M407" i="17"/>
  <c r="N407" i="17"/>
  <c r="L408" i="17"/>
  <c r="M408" i="17"/>
  <c r="N408" i="17"/>
  <c r="O58" i="17" l="1"/>
  <c r="O55" i="17"/>
  <c r="O51" i="17"/>
  <c r="O62" i="17"/>
  <c r="O163" i="17"/>
  <c r="O60" i="17"/>
  <c r="O64" i="17"/>
  <c r="O49" i="17"/>
  <c r="O54" i="17"/>
  <c r="O59" i="17"/>
  <c r="O192" i="17"/>
  <c r="O176" i="17"/>
  <c r="O53" i="17"/>
  <c r="O37" i="17"/>
  <c r="O26" i="17"/>
  <c r="O18" i="17"/>
  <c r="O69" i="17"/>
  <c r="O46" i="17"/>
  <c r="O34" i="17"/>
  <c r="O23" i="17"/>
  <c r="O15" i="17"/>
  <c r="O30" i="17"/>
  <c r="O36" i="17"/>
  <c r="O38" i="17"/>
  <c r="O50" i="17"/>
  <c r="O35" i="17"/>
  <c r="O24" i="17"/>
  <c r="O16" i="17"/>
  <c r="O17" i="17"/>
  <c r="O44" i="17"/>
  <c r="O22" i="17"/>
  <c r="O71" i="17"/>
  <c r="O65" i="17"/>
  <c r="O48" i="17"/>
  <c r="O19" i="17"/>
  <c r="O173" i="17"/>
  <c r="O73" i="17"/>
  <c r="O52" i="17"/>
  <c r="O42" i="17"/>
  <c r="O32" i="17"/>
  <c r="O21" i="17"/>
  <c r="O194" i="17"/>
  <c r="O25" i="17"/>
  <c r="O33" i="17"/>
  <c r="O61" i="17"/>
  <c r="O63" i="17"/>
  <c r="O57" i="17"/>
  <c r="O70" i="17"/>
  <c r="O274" i="17"/>
  <c r="O300" i="17"/>
  <c r="O302" i="17"/>
  <c r="O209" i="17"/>
  <c r="O399" i="17"/>
  <c r="O304" i="17"/>
  <c r="O403" i="17"/>
  <c r="O207" i="17"/>
  <c r="O197" i="17"/>
  <c r="O178" i="17"/>
  <c r="O306" i="17"/>
  <c r="O332" i="17"/>
  <c r="O322" i="17"/>
  <c r="O244" i="17"/>
  <c r="O228" i="17"/>
  <c r="O180" i="17"/>
  <c r="O188" i="17"/>
  <c r="O334" i="17"/>
  <c r="O288" i="17"/>
  <c r="O112" i="17"/>
  <c r="O94" i="17"/>
  <c r="O270" i="17"/>
  <c r="O161" i="17"/>
  <c r="O336" i="17"/>
  <c r="O290" i="17"/>
  <c r="O256" i="17"/>
  <c r="O118" i="17"/>
  <c r="O372" i="17"/>
  <c r="O258" i="17"/>
  <c r="O132" i="17"/>
  <c r="O374" i="17"/>
  <c r="O356" i="17"/>
  <c r="O266" i="17"/>
  <c r="O140" i="17"/>
  <c r="O380" i="17"/>
  <c r="O96" i="17"/>
  <c r="O353" i="17"/>
  <c r="O286" i="17"/>
  <c r="O260" i="17"/>
  <c r="O167" i="17"/>
  <c r="O377" i="17"/>
  <c r="O268" i="17"/>
  <c r="O159" i="17"/>
  <c r="O142" i="17"/>
  <c r="O114" i="17"/>
  <c r="O238" i="17"/>
  <c r="O213" i="17"/>
  <c r="O344" i="17"/>
  <c r="O333" i="17"/>
  <c r="O117" i="17"/>
  <c r="O370" i="17"/>
  <c r="O361" i="17"/>
  <c r="O284" i="17"/>
  <c r="O276" i="17"/>
  <c r="O267" i="17"/>
  <c r="O257" i="17"/>
  <c r="O250" i="17"/>
  <c r="O101" i="17"/>
  <c r="O407" i="17"/>
  <c r="O392" i="17"/>
  <c r="O384" i="17"/>
  <c r="O242" i="17"/>
  <c r="O155" i="17"/>
  <c r="O147" i="17"/>
  <c r="O318" i="17"/>
  <c r="O230" i="17"/>
  <c r="O358" i="17"/>
  <c r="O222" i="17"/>
  <c r="O328" i="17"/>
  <c r="O190" i="17"/>
  <c r="O98" i="17"/>
  <c r="O320" i="17"/>
  <c r="O240" i="17"/>
  <c r="O145" i="17"/>
  <c r="O125" i="17"/>
  <c r="O316" i="17"/>
  <c r="O308" i="17"/>
  <c r="O301" i="17"/>
  <c r="O296" i="17"/>
  <c r="O157" i="17"/>
  <c r="O335" i="17"/>
  <c r="O219" i="17"/>
  <c r="O130" i="17"/>
  <c r="O346" i="17"/>
  <c r="O253" i="17"/>
  <c r="O182" i="17"/>
  <c r="O404" i="17"/>
  <c r="O315" i="17"/>
  <c r="O177" i="17"/>
  <c r="O95" i="17"/>
  <c r="O366" i="17"/>
  <c r="O351" i="17"/>
  <c r="O317" i="17"/>
  <c r="O239" i="17"/>
  <c r="O151" i="17"/>
  <c r="O129" i="17"/>
  <c r="O319" i="17"/>
  <c r="O287" i="17"/>
  <c r="O241" i="17"/>
  <c r="O189" i="17"/>
  <c r="O156" i="17"/>
  <c r="O106" i="17"/>
  <c r="O83" i="17"/>
  <c r="O398" i="17"/>
  <c r="O352" i="17"/>
  <c r="O303" i="17"/>
  <c r="O269" i="17"/>
  <c r="O172" i="17"/>
  <c r="O110" i="17"/>
  <c r="O79" i="17"/>
  <c r="O402" i="17"/>
  <c r="O330" i="17"/>
  <c r="O298" i="17"/>
  <c r="O278" i="17"/>
  <c r="O169" i="17"/>
  <c r="O134" i="17"/>
  <c r="O357" i="17"/>
  <c r="O283" i="17"/>
  <c r="O237" i="17"/>
  <c r="O104" i="17"/>
  <c r="O324" i="17"/>
  <c r="O280" i="17"/>
  <c r="O246" i="17"/>
  <c r="O184" i="17"/>
  <c r="O371" i="17"/>
  <c r="O390" i="17"/>
  <c r="O382" i="17"/>
  <c r="O368" i="17"/>
  <c r="O326" i="17"/>
  <c r="O314" i="17"/>
  <c r="O294" i="17"/>
  <c r="O282" i="17"/>
  <c r="O248" i="17"/>
  <c r="O236" i="17"/>
  <c r="O211" i="17"/>
  <c r="O200" i="17"/>
  <c r="O191" i="17"/>
  <c r="O186" i="17"/>
  <c r="O165" i="17"/>
  <c r="O158" i="17"/>
  <c r="O153" i="17"/>
  <c r="O111" i="17"/>
  <c r="O259" i="17"/>
  <c r="O139" i="17"/>
  <c r="O394" i="17"/>
  <c r="O364" i="17"/>
  <c r="O354" i="17"/>
  <c r="O310" i="17"/>
  <c r="O232" i="17"/>
  <c r="O175" i="17"/>
  <c r="O149" i="17"/>
  <c r="O127" i="17"/>
  <c r="O143" i="17"/>
  <c r="O81" i="17"/>
  <c r="O397" i="17"/>
  <c r="O312" i="17"/>
  <c r="O292" i="17"/>
  <c r="O285" i="17"/>
  <c r="O234" i="17"/>
  <c r="O171" i="17"/>
  <c r="O97" i="17"/>
  <c r="O375" i="17"/>
  <c r="O331" i="17"/>
  <c r="O299" i="17"/>
  <c r="O263" i="17"/>
  <c r="O254" i="17"/>
  <c r="O217" i="17"/>
  <c r="O206" i="17"/>
  <c r="O193" i="17"/>
  <c r="O160" i="17"/>
  <c r="O108" i="17"/>
  <c r="O75" i="17"/>
  <c r="O67" i="17"/>
  <c r="O408" i="17"/>
  <c r="O321" i="17"/>
  <c r="O208" i="17"/>
  <c r="O119" i="17"/>
  <c r="O323" i="17"/>
  <c r="O307" i="17"/>
  <c r="O291" i="17"/>
  <c r="O275" i="17"/>
  <c r="O229" i="17"/>
  <c r="O210" i="17"/>
  <c r="O164" i="17"/>
  <c r="O74" i="17"/>
  <c r="O365" i="17"/>
  <c r="O293" i="17"/>
  <c r="O277" i="17"/>
  <c r="O247" i="17"/>
  <c r="O393" i="17"/>
  <c r="O388" i="17"/>
  <c r="O367" i="17"/>
  <c r="O345" i="17"/>
  <c r="O327" i="17"/>
  <c r="O311" i="17"/>
  <c r="O295" i="17"/>
  <c r="O279" i="17"/>
  <c r="O249" i="17"/>
  <c r="O233" i="17"/>
  <c r="O214" i="17"/>
  <c r="O185" i="17"/>
  <c r="O168" i="17"/>
  <c r="O152" i="17"/>
  <c r="O126" i="17"/>
  <c r="O107" i="17"/>
  <c r="O80" i="17"/>
  <c r="O360" i="17"/>
  <c r="O202" i="17"/>
  <c r="O386" i="17"/>
  <c r="O245" i="17"/>
  <c r="O181" i="17"/>
  <c r="O148" i="17"/>
  <c r="O102" i="17"/>
  <c r="O325" i="17"/>
  <c r="O212" i="17"/>
  <c r="O166" i="17"/>
  <c r="O150" i="17"/>
  <c r="O124" i="17"/>
  <c r="O105" i="17"/>
  <c r="O395" i="17"/>
  <c r="O369" i="17"/>
  <c r="O350" i="17"/>
  <c r="O342" i="17"/>
  <c r="O329" i="17"/>
  <c r="O313" i="17"/>
  <c r="O297" i="17"/>
  <c r="O281" i="17"/>
  <c r="O235" i="17"/>
  <c r="O187" i="17"/>
  <c r="O170" i="17"/>
  <c r="O154" i="17"/>
  <c r="O128" i="17"/>
  <c r="O109" i="17"/>
  <c r="O82" i="17"/>
  <c r="O379" i="17"/>
  <c r="O305" i="17"/>
  <c r="O289" i="17"/>
  <c r="O271" i="17"/>
  <c r="O227" i="17"/>
  <c r="O179" i="17"/>
  <c r="O146" i="17"/>
  <c r="O100" i="17"/>
  <c r="O72" i="17"/>
  <c r="O363" i="17"/>
  <c r="O221" i="17"/>
  <c r="O391" i="17"/>
  <c r="O183" i="17"/>
  <c r="O337" i="17"/>
  <c r="O243" i="17"/>
  <c r="O195" i="17"/>
  <c r="O162" i="17"/>
  <c r="O138" i="17"/>
  <c r="O340" i="17"/>
  <c r="O309" i="17"/>
  <c r="O231" i="17"/>
  <c r="O78" i="17"/>
  <c r="O373" i="17"/>
  <c r="O113" i="17"/>
  <c r="O201" i="17"/>
  <c r="O387" i="17"/>
  <c r="O341" i="17"/>
  <c r="O218" i="17"/>
  <c r="O121" i="17"/>
  <c r="O199" i="17"/>
  <c r="O383" i="17"/>
  <c r="O224" i="17"/>
  <c r="O216" i="17"/>
  <c r="O389" i="17"/>
  <c r="O343" i="17"/>
  <c r="O220" i="17"/>
  <c r="O203" i="17"/>
  <c r="O137" i="17"/>
  <c r="O86" i="17"/>
  <c r="O381" i="17"/>
  <c r="O204" i="17"/>
  <c r="O385" i="17"/>
  <c r="O339" i="17"/>
  <c r="O262" i="17"/>
  <c r="O252" i="17"/>
  <c r="O141" i="17"/>
  <c r="Q416" i="17" l="1"/>
  <c r="E38" i="31" l="1"/>
  <c r="E36" i="31"/>
  <c r="AA90" i="17" l="1"/>
  <c r="Z90" i="17"/>
  <c r="Y90" i="17"/>
  <c r="AA88" i="17"/>
  <c r="Z88" i="17"/>
  <c r="Y88" i="17"/>
  <c r="AB89" i="17"/>
  <c r="AB87" i="17"/>
  <c r="N411" i="17"/>
  <c r="AA411" i="17" s="1"/>
  <c r="M411" i="17"/>
  <c r="Z411" i="17" s="1"/>
  <c r="L411" i="17"/>
  <c r="Y411" i="17" s="1"/>
  <c r="AA408" i="17"/>
  <c r="Z408" i="17"/>
  <c r="Y408" i="17"/>
  <c r="AA407" i="17"/>
  <c r="Z407" i="17"/>
  <c r="AA404" i="17"/>
  <c r="Z404" i="17"/>
  <c r="Y404" i="17"/>
  <c r="Z403" i="17"/>
  <c r="Y403" i="17"/>
  <c r="AA402" i="17"/>
  <c r="Y402" i="17"/>
  <c r="AA399" i="17"/>
  <c r="Z399" i="17"/>
  <c r="Y399" i="17"/>
  <c r="AA398" i="17"/>
  <c r="Z398" i="17"/>
  <c r="Y398" i="17"/>
  <c r="AA397" i="17"/>
  <c r="Z397" i="17"/>
  <c r="Y397" i="17"/>
  <c r="AA395" i="17"/>
  <c r="Y395" i="17"/>
  <c r="AA394" i="17"/>
  <c r="Z394" i="17"/>
  <c r="AA393" i="17"/>
  <c r="Z393" i="17"/>
  <c r="Y393" i="17"/>
  <c r="AA392" i="17"/>
  <c r="Z392" i="17"/>
  <c r="Y392" i="17"/>
  <c r="AA391" i="17"/>
  <c r="Y391" i="17"/>
  <c r="AA390" i="17"/>
  <c r="Z390" i="17"/>
  <c r="AA389" i="17"/>
  <c r="Z389" i="17"/>
  <c r="Y389" i="17"/>
  <c r="Z388" i="17"/>
  <c r="Y388" i="17"/>
  <c r="AA387" i="17"/>
  <c r="Y387" i="17"/>
  <c r="AA386" i="17"/>
  <c r="Z386" i="17"/>
  <c r="AA385" i="17"/>
  <c r="Z385" i="17"/>
  <c r="Y385" i="17"/>
  <c r="Z384" i="17"/>
  <c r="Y384" i="17"/>
  <c r="AA383" i="17"/>
  <c r="Y383" i="17"/>
  <c r="AA382" i="17"/>
  <c r="Z382" i="17"/>
  <c r="AA381" i="17"/>
  <c r="Z381" i="17"/>
  <c r="Y381" i="17"/>
  <c r="Z380" i="17"/>
  <c r="Y380" i="17"/>
  <c r="AA379" i="17"/>
  <c r="Y379" i="17"/>
  <c r="AA377" i="17"/>
  <c r="Z377" i="17"/>
  <c r="AA375" i="17"/>
  <c r="Z375" i="17"/>
  <c r="Y375" i="17"/>
  <c r="AA374" i="17"/>
  <c r="Z374" i="17"/>
  <c r="Y374" i="17"/>
  <c r="AA373" i="17"/>
  <c r="Y373" i="17"/>
  <c r="AA372" i="17"/>
  <c r="Z372" i="17"/>
  <c r="AA371" i="17"/>
  <c r="Z371" i="17"/>
  <c r="Y371" i="17"/>
  <c r="AA370" i="17"/>
  <c r="Z370" i="17"/>
  <c r="Y370" i="17"/>
  <c r="AA369" i="17"/>
  <c r="Y369" i="17"/>
  <c r="AA368" i="17"/>
  <c r="Z368" i="17"/>
  <c r="AA367" i="17"/>
  <c r="Z367" i="17"/>
  <c r="Y367" i="17"/>
  <c r="AA366" i="17"/>
  <c r="Z366" i="17"/>
  <c r="Y366" i="17"/>
  <c r="AA365" i="17"/>
  <c r="Y365" i="17"/>
  <c r="AA364" i="17"/>
  <c r="Z364" i="17"/>
  <c r="AA363" i="17"/>
  <c r="Z363" i="17"/>
  <c r="Y363" i="17"/>
  <c r="AA361" i="17"/>
  <c r="Z361" i="17"/>
  <c r="Y361" i="17"/>
  <c r="AA360" i="17"/>
  <c r="Y360" i="17"/>
  <c r="AA358" i="17"/>
  <c r="Z358" i="17"/>
  <c r="AA357" i="17"/>
  <c r="Z357" i="17"/>
  <c r="Y357" i="17"/>
  <c r="Z356" i="17"/>
  <c r="Y356" i="17"/>
  <c r="AA354" i="17"/>
  <c r="Y354" i="17"/>
  <c r="AA353" i="17"/>
  <c r="Z353" i="17"/>
  <c r="Y353" i="17"/>
  <c r="AA352" i="17"/>
  <c r="Z352" i="17"/>
  <c r="Y352" i="17"/>
  <c r="Z351" i="17"/>
  <c r="Y351" i="17"/>
  <c r="AA350" i="17"/>
  <c r="Y350" i="17"/>
  <c r="AA346" i="17"/>
  <c r="Z346" i="17"/>
  <c r="Y346" i="17"/>
  <c r="AA345" i="17"/>
  <c r="Z345" i="17"/>
  <c r="Y345" i="17"/>
  <c r="AA344" i="17"/>
  <c r="Z344" i="17"/>
  <c r="Y344" i="17"/>
  <c r="AA343" i="17"/>
  <c r="Z343" i="17"/>
  <c r="Y343" i="17"/>
  <c r="AA342" i="17"/>
  <c r="Z342" i="17"/>
  <c r="AA341" i="17"/>
  <c r="Z341" i="17"/>
  <c r="Y341" i="17"/>
  <c r="AA340" i="17"/>
  <c r="Z340" i="17"/>
  <c r="Y340" i="17"/>
  <c r="AA339" i="17"/>
  <c r="Z339" i="17"/>
  <c r="Y339" i="17"/>
  <c r="AA337" i="17"/>
  <c r="Z337" i="17"/>
  <c r="AA336" i="17"/>
  <c r="Z336" i="17"/>
  <c r="Y336" i="17"/>
  <c r="AA335" i="17"/>
  <c r="Z335" i="17"/>
  <c r="Y335" i="17"/>
  <c r="AA334" i="17"/>
  <c r="Y334" i="17"/>
  <c r="AA333" i="17"/>
  <c r="Z333" i="17"/>
  <c r="AA332" i="17"/>
  <c r="Z332" i="17"/>
  <c r="Y332" i="17"/>
  <c r="AA331" i="17"/>
  <c r="Z331" i="17"/>
  <c r="Y331" i="17"/>
  <c r="AA330" i="17"/>
  <c r="Y330" i="17"/>
  <c r="AA329" i="17"/>
  <c r="Z329" i="17"/>
  <c r="AA328" i="17"/>
  <c r="Z328" i="17"/>
  <c r="Y328" i="17"/>
  <c r="AA327" i="17"/>
  <c r="Z327" i="17"/>
  <c r="Y327" i="17"/>
  <c r="AA326" i="17"/>
  <c r="Y326" i="17"/>
  <c r="AA325" i="17"/>
  <c r="Z325" i="17"/>
  <c r="AA324" i="17"/>
  <c r="Z324" i="17"/>
  <c r="Y324" i="17"/>
  <c r="AA323" i="17"/>
  <c r="Z323" i="17"/>
  <c r="Y323" i="17"/>
  <c r="AA322" i="17"/>
  <c r="Y322" i="17"/>
  <c r="AA321" i="17"/>
  <c r="Z321" i="17"/>
  <c r="AA320" i="17"/>
  <c r="Z320" i="17"/>
  <c r="Y320" i="17"/>
  <c r="AA319" i="17"/>
  <c r="Z319" i="17"/>
  <c r="Y319" i="17"/>
  <c r="AA318" i="17"/>
  <c r="Y318" i="17"/>
  <c r="AA317" i="17"/>
  <c r="Z317" i="17"/>
  <c r="AA316" i="17"/>
  <c r="Z316" i="17"/>
  <c r="Y316" i="17"/>
  <c r="AA315" i="17"/>
  <c r="Z315" i="17"/>
  <c r="Y315" i="17"/>
  <c r="AA314" i="17"/>
  <c r="Y314" i="17"/>
  <c r="AA313" i="17"/>
  <c r="Z313" i="17"/>
  <c r="AA312" i="17"/>
  <c r="Z312" i="17"/>
  <c r="Y312" i="17"/>
  <c r="AA311" i="17"/>
  <c r="Z311" i="17"/>
  <c r="Y311" i="17"/>
  <c r="AA310" i="17"/>
  <c r="Y310" i="17"/>
  <c r="AA309" i="17"/>
  <c r="Z309" i="17"/>
  <c r="AA308" i="17"/>
  <c r="Z308" i="17"/>
  <c r="Y308" i="17"/>
  <c r="AA307" i="17"/>
  <c r="Z307" i="17"/>
  <c r="Y307" i="17"/>
  <c r="AA306" i="17"/>
  <c r="Y306" i="17"/>
  <c r="AA305" i="17"/>
  <c r="Z305" i="17"/>
  <c r="AA304" i="17"/>
  <c r="Z304" i="17"/>
  <c r="Y304" i="17"/>
  <c r="AA303" i="17"/>
  <c r="Z303" i="17"/>
  <c r="Y303" i="17"/>
  <c r="AA302" i="17"/>
  <c r="Y302" i="17"/>
  <c r="AA301" i="17"/>
  <c r="Z301" i="17"/>
  <c r="AA300" i="17"/>
  <c r="Z300" i="17"/>
  <c r="Y300" i="17"/>
  <c r="AA299" i="17"/>
  <c r="Z299" i="17"/>
  <c r="Y299" i="17"/>
  <c r="AA298" i="17"/>
  <c r="Y298" i="17"/>
  <c r="AA297" i="17"/>
  <c r="Z297" i="17"/>
  <c r="AA296" i="17"/>
  <c r="Z296" i="17"/>
  <c r="Y296" i="17"/>
  <c r="AA295" i="17"/>
  <c r="Z295" i="17"/>
  <c r="Y295" i="17"/>
  <c r="AA294" i="17"/>
  <c r="Y294" i="17"/>
  <c r="AA293" i="17"/>
  <c r="Z293" i="17"/>
  <c r="AA292" i="17"/>
  <c r="Z292" i="17"/>
  <c r="Y292" i="17"/>
  <c r="AA291" i="17"/>
  <c r="Z291" i="17"/>
  <c r="Y291" i="17"/>
  <c r="AA290" i="17"/>
  <c r="Y290" i="17"/>
  <c r="AA289" i="17"/>
  <c r="Z289" i="17"/>
  <c r="AA288" i="17"/>
  <c r="Z288" i="17"/>
  <c r="Y288" i="17"/>
  <c r="AA287" i="17"/>
  <c r="Z287" i="17"/>
  <c r="Y287" i="17"/>
  <c r="AA286" i="17"/>
  <c r="Y286" i="17"/>
  <c r="AA285" i="17"/>
  <c r="Z285" i="17"/>
  <c r="AA284" i="17"/>
  <c r="Z284" i="17"/>
  <c r="Y284" i="17"/>
  <c r="AA283" i="17"/>
  <c r="Z283" i="17"/>
  <c r="Y283" i="17"/>
  <c r="AA282" i="17"/>
  <c r="Y282" i="17"/>
  <c r="AA281" i="17"/>
  <c r="Z281" i="17"/>
  <c r="AA280" i="17"/>
  <c r="Z280" i="17"/>
  <c r="Y280" i="17"/>
  <c r="AA279" i="17"/>
  <c r="Z279" i="17"/>
  <c r="Y279" i="17"/>
  <c r="AA278" i="17"/>
  <c r="Y278" i="17"/>
  <c r="AA277" i="17"/>
  <c r="Z277" i="17"/>
  <c r="AA276" i="17"/>
  <c r="Z276" i="17"/>
  <c r="Y276" i="17"/>
  <c r="AA275" i="17"/>
  <c r="Z275" i="17"/>
  <c r="Y275" i="17"/>
  <c r="AA274" i="17"/>
  <c r="Y274" i="17"/>
  <c r="AA271" i="17"/>
  <c r="Z271" i="17"/>
  <c r="AA270" i="17"/>
  <c r="Z270" i="17"/>
  <c r="Y270" i="17"/>
  <c r="AA269" i="17"/>
  <c r="Z269" i="17"/>
  <c r="Y269" i="17"/>
  <c r="AA268" i="17"/>
  <c r="Y268" i="17"/>
  <c r="AA267" i="17"/>
  <c r="Z267" i="17"/>
  <c r="AA266" i="17"/>
  <c r="Z266" i="17"/>
  <c r="Y266" i="17"/>
  <c r="AA263" i="17"/>
  <c r="Z263" i="17"/>
  <c r="Y263" i="17"/>
  <c r="AA262" i="17"/>
  <c r="Y262" i="17"/>
  <c r="AA260" i="17"/>
  <c r="Z260" i="17"/>
  <c r="AA259" i="17"/>
  <c r="Z259" i="17"/>
  <c r="Y259" i="17"/>
  <c r="AA258" i="17"/>
  <c r="Z258" i="17"/>
  <c r="Y258" i="17"/>
  <c r="AA257" i="17"/>
  <c r="Z257" i="17"/>
  <c r="Y257" i="17"/>
  <c r="AA256" i="17"/>
  <c r="Z256" i="17"/>
  <c r="AA254" i="17"/>
  <c r="Z254" i="17"/>
  <c r="Y254" i="17"/>
  <c r="Z253" i="17"/>
  <c r="Y253" i="17"/>
  <c r="AA252" i="17"/>
  <c r="Y252" i="17"/>
  <c r="AA250" i="17"/>
  <c r="Z250" i="17"/>
  <c r="AA249" i="17"/>
  <c r="Z249" i="17"/>
  <c r="Y249" i="17"/>
  <c r="Z248" i="17"/>
  <c r="Y248" i="17"/>
  <c r="AA247" i="17"/>
  <c r="Y247" i="17"/>
  <c r="AA246" i="17"/>
  <c r="Z246" i="17"/>
  <c r="AA245" i="17"/>
  <c r="Z245" i="17"/>
  <c r="Y245" i="17"/>
  <c r="Z244" i="17"/>
  <c r="Y244" i="17"/>
  <c r="AA243" i="17"/>
  <c r="Y243" i="17"/>
  <c r="AA242" i="17"/>
  <c r="Z242" i="17"/>
  <c r="AA241" i="17"/>
  <c r="Z241" i="17"/>
  <c r="Y241" i="17"/>
  <c r="Z240" i="17"/>
  <c r="Y240" i="17"/>
  <c r="AA239" i="17"/>
  <c r="Y239" i="17"/>
  <c r="AA238" i="17"/>
  <c r="Z238" i="17"/>
  <c r="AA237" i="17"/>
  <c r="Z237" i="17"/>
  <c r="Y237" i="17"/>
  <c r="Z236" i="17"/>
  <c r="Y236" i="17"/>
  <c r="AA235" i="17"/>
  <c r="Y235" i="17"/>
  <c r="AA234" i="17"/>
  <c r="Z234" i="17"/>
  <c r="AA233" i="17"/>
  <c r="Z233" i="17"/>
  <c r="Y233" i="17"/>
  <c r="Z232" i="17"/>
  <c r="Y232" i="17"/>
  <c r="AA231" i="17"/>
  <c r="Y231" i="17"/>
  <c r="AA230" i="17"/>
  <c r="Z230" i="17"/>
  <c r="AA229" i="17"/>
  <c r="Z229" i="17"/>
  <c r="Y229" i="17"/>
  <c r="Z228" i="17"/>
  <c r="Y228" i="17"/>
  <c r="AA227" i="17"/>
  <c r="Y227" i="17"/>
  <c r="AA224" i="17"/>
  <c r="Z224" i="17"/>
  <c r="AA222" i="17"/>
  <c r="Z222" i="17"/>
  <c r="Y222" i="17"/>
  <c r="Z221" i="17"/>
  <c r="Y221" i="17"/>
  <c r="AA220" i="17"/>
  <c r="Y220" i="17"/>
  <c r="AA219" i="17"/>
  <c r="Z219" i="17"/>
  <c r="AA218" i="17"/>
  <c r="Z218" i="17"/>
  <c r="Y218" i="17"/>
  <c r="Z217" i="17"/>
  <c r="Y217" i="17"/>
  <c r="AA216" i="17"/>
  <c r="Y216" i="17"/>
  <c r="AA214" i="17"/>
  <c r="Z214" i="17"/>
  <c r="AA213" i="17"/>
  <c r="Z213" i="17"/>
  <c r="Y213" i="17"/>
  <c r="Z212" i="17"/>
  <c r="Y212" i="17"/>
  <c r="AA211" i="17"/>
  <c r="Y211" i="17"/>
  <c r="AA210" i="17"/>
  <c r="Z210" i="17"/>
  <c r="AA209" i="17"/>
  <c r="Z209" i="17"/>
  <c r="Y209" i="17"/>
  <c r="Z208" i="17"/>
  <c r="Y208" i="17"/>
  <c r="AA207" i="17"/>
  <c r="Y207" i="17"/>
  <c r="AA206" i="17"/>
  <c r="Z206" i="17"/>
  <c r="AA204" i="17"/>
  <c r="Z204" i="17"/>
  <c r="Y204" i="17"/>
  <c r="AA203" i="17"/>
  <c r="Z203" i="17"/>
  <c r="Y203" i="17"/>
  <c r="AA202" i="17"/>
  <c r="Y202" i="17"/>
  <c r="AA201" i="17"/>
  <c r="Z201" i="17"/>
  <c r="Y201" i="17"/>
  <c r="AA200" i="17"/>
  <c r="Z200" i="17"/>
  <c r="Y200" i="17"/>
  <c r="AA199" i="17"/>
  <c r="Z199" i="17"/>
  <c r="Y199" i="17"/>
  <c r="AA197" i="17"/>
  <c r="Y197" i="17"/>
  <c r="AA195" i="17"/>
  <c r="Z195" i="17"/>
  <c r="Y195" i="17"/>
  <c r="AA194" i="17"/>
  <c r="Z194" i="17"/>
  <c r="Y194" i="17"/>
  <c r="Z193" i="17"/>
  <c r="Y193" i="17"/>
  <c r="AA192" i="17"/>
  <c r="Y192" i="17"/>
  <c r="AA191" i="17"/>
  <c r="Z191" i="17"/>
  <c r="Y191" i="17"/>
  <c r="AA190" i="17"/>
  <c r="Z190" i="17"/>
  <c r="Y190" i="17"/>
  <c r="Z189" i="17"/>
  <c r="Y189" i="17"/>
  <c r="AA188" i="17"/>
  <c r="Y188" i="17"/>
  <c r="AA187" i="17"/>
  <c r="Z187" i="17"/>
  <c r="Y187" i="17"/>
  <c r="AA186" i="17"/>
  <c r="Z186" i="17"/>
  <c r="Y186" i="17"/>
  <c r="Z185" i="17"/>
  <c r="Y185" i="17"/>
  <c r="AA184" i="17"/>
  <c r="Y184" i="17"/>
  <c r="AA183" i="17"/>
  <c r="Z183" i="17"/>
  <c r="Y183" i="17"/>
  <c r="AA182" i="17"/>
  <c r="Z182" i="17"/>
  <c r="Z181" i="17"/>
  <c r="Y181" i="17"/>
  <c r="AA180" i="17"/>
  <c r="Y180" i="17"/>
  <c r="AA179" i="17"/>
  <c r="Z179" i="17"/>
  <c r="Y179" i="17"/>
  <c r="AA178" i="17"/>
  <c r="Z178" i="17"/>
  <c r="Y178" i="17"/>
  <c r="Z177" i="17"/>
  <c r="Y177" i="17"/>
  <c r="AA176" i="17"/>
  <c r="Y176" i="17"/>
  <c r="AA175" i="17"/>
  <c r="Z175" i="17"/>
  <c r="Y175" i="17"/>
  <c r="AA173" i="17"/>
  <c r="Z173" i="17"/>
  <c r="Y173" i="17"/>
  <c r="Z172" i="17"/>
  <c r="Y172" i="17"/>
  <c r="AA171" i="17"/>
  <c r="Y171" i="17"/>
  <c r="AA170" i="17"/>
  <c r="Z170" i="17"/>
  <c r="Y170" i="17"/>
  <c r="AA169" i="17"/>
  <c r="Z169" i="17"/>
  <c r="Y169" i="17"/>
  <c r="Z168" i="17"/>
  <c r="Y168" i="17"/>
  <c r="AA167" i="17"/>
  <c r="Y167" i="17"/>
  <c r="AA166" i="17"/>
  <c r="Z166" i="17"/>
  <c r="Y166" i="17"/>
  <c r="AA165" i="17"/>
  <c r="Z165" i="17"/>
  <c r="Y165" i="17"/>
  <c r="Z164" i="17"/>
  <c r="Y164" i="17"/>
  <c r="AA163" i="17"/>
  <c r="Y163" i="17"/>
  <c r="AA162" i="17"/>
  <c r="Z162" i="17"/>
  <c r="Y162" i="17"/>
  <c r="AA161" i="17"/>
  <c r="Z161" i="17"/>
  <c r="Y161" i="17"/>
  <c r="Z160" i="17"/>
  <c r="Y160" i="17"/>
  <c r="AA159" i="17"/>
  <c r="Y159" i="17"/>
  <c r="AA158" i="17"/>
  <c r="Z158" i="17"/>
  <c r="Y158" i="17"/>
  <c r="AA157" i="17"/>
  <c r="Z157" i="17"/>
  <c r="Y157" i="17"/>
  <c r="Z156" i="17"/>
  <c r="Y156" i="17"/>
  <c r="AA155" i="17"/>
  <c r="Y155" i="17"/>
  <c r="AA154" i="17"/>
  <c r="Z154" i="17"/>
  <c r="Y154" i="17"/>
  <c r="AA153" i="17"/>
  <c r="Z153" i="17"/>
  <c r="Y153" i="17"/>
  <c r="Z152" i="17"/>
  <c r="Y152" i="17"/>
  <c r="AA151" i="17"/>
  <c r="Y151" i="17"/>
  <c r="AA150" i="17"/>
  <c r="Z150" i="17"/>
  <c r="Y150" i="17"/>
  <c r="AA149" i="17"/>
  <c r="Z149" i="17"/>
  <c r="Y149" i="17"/>
  <c r="Z148" i="17"/>
  <c r="Y148" i="17"/>
  <c r="AA147" i="17"/>
  <c r="Y147" i="17"/>
  <c r="AA146" i="17"/>
  <c r="Z146" i="17"/>
  <c r="Y146" i="17"/>
  <c r="AA145" i="17"/>
  <c r="Z145" i="17"/>
  <c r="Y145" i="17"/>
  <c r="Z143" i="17"/>
  <c r="Y143" i="17"/>
  <c r="AA142" i="17"/>
  <c r="Y142" i="17"/>
  <c r="AA141" i="17"/>
  <c r="Z141" i="17"/>
  <c r="Y141" i="17"/>
  <c r="AA140" i="17"/>
  <c r="Z140" i="17"/>
  <c r="Y140" i="17"/>
  <c r="Z139" i="17"/>
  <c r="Y139" i="17"/>
  <c r="AA138" i="17"/>
  <c r="Y138" i="17"/>
  <c r="AA137" i="17"/>
  <c r="Z137" i="17"/>
  <c r="Y137" i="17"/>
  <c r="AA134" i="17"/>
  <c r="Z134" i="17"/>
  <c r="Y134" i="17"/>
  <c r="Z132" i="17"/>
  <c r="Y132" i="17"/>
  <c r="AA130" i="17"/>
  <c r="Y130" i="17"/>
  <c r="AA129" i="17"/>
  <c r="Z129" i="17"/>
  <c r="Y129" i="17"/>
  <c r="AA128" i="17"/>
  <c r="Z128" i="17"/>
  <c r="Y128" i="17"/>
  <c r="Z127" i="17"/>
  <c r="Y127" i="17"/>
  <c r="AA126" i="17"/>
  <c r="Y126" i="17"/>
  <c r="AA125" i="17"/>
  <c r="Z125" i="17"/>
  <c r="Y125" i="17"/>
  <c r="AA124" i="17"/>
  <c r="Z124" i="17"/>
  <c r="Y124" i="17"/>
  <c r="Z121" i="17"/>
  <c r="Y121" i="17"/>
  <c r="AA119" i="17"/>
  <c r="Y119" i="17"/>
  <c r="AA118" i="17"/>
  <c r="Z118" i="17"/>
  <c r="Y118" i="17"/>
  <c r="AA117" i="17"/>
  <c r="Z117" i="17"/>
  <c r="Y117" i="17"/>
  <c r="Z114" i="17"/>
  <c r="Y114" i="17"/>
  <c r="AA113" i="17"/>
  <c r="Y113" i="17"/>
  <c r="AA112" i="17"/>
  <c r="Z112" i="17"/>
  <c r="Y112" i="17"/>
  <c r="AA111" i="17"/>
  <c r="Z111" i="17"/>
  <c r="Y111" i="17"/>
  <c r="Z110" i="17"/>
  <c r="Y110" i="17"/>
  <c r="AA109" i="17"/>
  <c r="Y109" i="17"/>
  <c r="AA108" i="17"/>
  <c r="Z108" i="17"/>
  <c r="Y108" i="17"/>
  <c r="AA107" i="17"/>
  <c r="Z107" i="17"/>
  <c r="Y107" i="17"/>
  <c r="Z106" i="17"/>
  <c r="Y106" i="17"/>
  <c r="AA105" i="17"/>
  <c r="Y105" i="17"/>
  <c r="AA104" i="17"/>
  <c r="Z104" i="17"/>
  <c r="Y104" i="17"/>
  <c r="AA102" i="17"/>
  <c r="Z102" i="17"/>
  <c r="Y102" i="17"/>
  <c r="AA101" i="17"/>
  <c r="Z101" i="17"/>
  <c r="Y101" i="17"/>
  <c r="AA100" i="17"/>
  <c r="Y100" i="17"/>
  <c r="AA98" i="17"/>
  <c r="Z98" i="17"/>
  <c r="AA97" i="17"/>
  <c r="Z97" i="17"/>
  <c r="Y97" i="17"/>
  <c r="Z96" i="17"/>
  <c r="Y96" i="17"/>
  <c r="AA95" i="17"/>
  <c r="Y95" i="17"/>
  <c r="AA94" i="17"/>
  <c r="Z94" i="17"/>
  <c r="AA86" i="17"/>
  <c r="Z86" i="17"/>
  <c r="Y86" i="17"/>
  <c r="Z83" i="17"/>
  <c r="Y83" i="17"/>
  <c r="AA82" i="17"/>
  <c r="Z82" i="17"/>
  <c r="Y82" i="17"/>
  <c r="AA81" i="17"/>
  <c r="Z81" i="17"/>
  <c r="Y81" i="17"/>
  <c r="AA80" i="17"/>
  <c r="Z80" i="17"/>
  <c r="Y80" i="17"/>
  <c r="Z79" i="17"/>
  <c r="Y79" i="17"/>
  <c r="AA78" i="17"/>
  <c r="Z78" i="17"/>
  <c r="Y78" i="17"/>
  <c r="AA75" i="17"/>
  <c r="Z75" i="17"/>
  <c r="AA74" i="17"/>
  <c r="Z74" i="17"/>
  <c r="Y74" i="17"/>
  <c r="Z73" i="17"/>
  <c r="Y73" i="17"/>
  <c r="AA72" i="17"/>
  <c r="Y72" i="17"/>
  <c r="AA71" i="17"/>
  <c r="Z71" i="17"/>
  <c r="AA70" i="17"/>
  <c r="Z70" i="17"/>
  <c r="Y70" i="17"/>
  <c r="Z69" i="17"/>
  <c r="Y69" i="17"/>
  <c r="AA67" i="17"/>
  <c r="Y67" i="17"/>
  <c r="AA65" i="17"/>
  <c r="Z65" i="17"/>
  <c r="AA64" i="17"/>
  <c r="Z64" i="17"/>
  <c r="Y64" i="17"/>
  <c r="Z63" i="17"/>
  <c r="Y63" i="17"/>
  <c r="AA62" i="17"/>
  <c r="Y62" i="17"/>
  <c r="AA61" i="17"/>
  <c r="Z61" i="17"/>
  <c r="AA60" i="17"/>
  <c r="Z60" i="17"/>
  <c r="Y60" i="17"/>
  <c r="Z59" i="17"/>
  <c r="Y59" i="17"/>
  <c r="AA58" i="17"/>
  <c r="Z58" i="17"/>
  <c r="Y58" i="17"/>
  <c r="AA57" i="17"/>
  <c r="Z57" i="17"/>
  <c r="AA55" i="17"/>
  <c r="Z55" i="17"/>
  <c r="Y55" i="17"/>
  <c r="AA54" i="17"/>
  <c r="Y54" i="17"/>
  <c r="AA53" i="17"/>
  <c r="Z53" i="17"/>
  <c r="Y53" i="17"/>
  <c r="AA52" i="17"/>
  <c r="Z52" i="17"/>
  <c r="Y52" i="17"/>
  <c r="AA51" i="17"/>
  <c r="Z51" i="17"/>
  <c r="Y51" i="17"/>
  <c r="AA50" i="17"/>
  <c r="Y50" i="17"/>
  <c r="AA49" i="17"/>
  <c r="Z49" i="17"/>
  <c r="Y49" i="17"/>
  <c r="AA48" i="17"/>
  <c r="Z48" i="17"/>
  <c r="Y48" i="17"/>
  <c r="AA46" i="17"/>
  <c r="Z46" i="17"/>
  <c r="Y46" i="17"/>
  <c r="AA44" i="17"/>
  <c r="Y44" i="17"/>
  <c r="AA42" i="17"/>
  <c r="Z42" i="17"/>
  <c r="Y42" i="17"/>
  <c r="AA39" i="17"/>
  <c r="Z39" i="17"/>
  <c r="Y39" i="17"/>
  <c r="AA38" i="17"/>
  <c r="Z38" i="17"/>
  <c r="Y38" i="17"/>
  <c r="AA37" i="17"/>
  <c r="Y37" i="17"/>
  <c r="AA36" i="17"/>
  <c r="Z36" i="17"/>
  <c r="Y36" i="17"/>
  <c r="AA35" i="17"/>
  <c r="Z35" i="17"/>
  <c r="Y35" i="17"/>
  <c r="AA34" i="17"/>
  <c r="Z34" i="17"/>
  <c r="Y34" i="17"/>
  <c r="AA33" i="17"/>
  <c r="Y33" i="17"/>
  <c r="AA32" i="17"/>
  <c r="Z32" i="17"/>
  <c r="Y32" i="17"/>
  <c r="AA31" i="17"/>
  <c r="Z31" i="17"/>
  <c r="Y31" i="17"/>
  <c r="AA30" i="17"/>
  <c r="Z30" i="17"/>
  <c r="Y30" i="17"/>
  <c r="Z15" i="17"/>
  <c r="AA15" i="17"/>
  <c r="Z16" i="17"/>
  <c r="AA16" i="17"/>
  <c r="Z17" i="17"/>
  <c r="AA17" i="17"/>
  <c r="Z18" i="17"/>
  <c r="AA18" i="17"/>
  <c r="Z19" i="17"/>
  <c r="AA19" i="17"/>
  <c r="Z20" i="17"/>
  <c r="AA20" i="17"/>
  <c r="Z21" i="17"/>
  <c r="AA21" i="17"/>
  <c r="Z22" i="17"/>
  <c r="AA22" i="17"/>
  <c r="Z23" i="17"/>
  <c r="AA23" i="17"/>
  <c r="Z24" i="17"/>
  <c r="AA24" i="17"/>
  <c r="Z25" i="17"/>
  <c r="AA25" i="17"/>
  <c r="Z26" i="17"/>
  <c r="AA26" i="17"/>
  <c r="Y16" i="17"/>
  <c r="Y17" i="17"/>
  <c r="Y18" i="17"/>
  <c r="Y19" i="17"/>
  <c r="Y20" i="17"/>
  <c r="Y21" i="17"/>
  <c r="Y22" i="17"/>
  <c r="Y23" i="17"/>
  <c r="Y24" i="17"/>
  <c r="Y25" i="17"/>
  <c r="Y26" i="17"/>
  <c r="Y15" i="17"/>
  <c r="AB70" i="17" l="1"/>
  <c r="AB80" i="17"/>
  <c r="AB39" i="17"/>
  <c r="AB52" i="17"/>
  <c r="AB97" i="17"/>
  <c r="AB140" i="17"/>
  <c r="AB218" i="17"/>
  <c r="AB107" i="17"/>
  <c r="AB117" i="17"/>
  <c r="AB128" i="17"/>
  <c r="AB165" i="17"/>
  <c r="AB190" i="17"/>
  <c r="AB200" i="17"/>
  <c r="AB229" i="17"/>
  <c r="AB237" i="17"/>
  <c r="AB48" i="17"/>
  <c r="AB64" i="17"/>
  <c r="AB74" i="17"/>
  <c r="AB86" i="17"/>
  <c r="AB85" i="17" s="1"/>
  <c r="AB84" i="17" s="1"/>
  <c r="E34" i="31" s="1"/>
  <c r="AB102" i="17"/>
  <c r="AB111" i="17"/>
  <c r="AB124" i="17"/>
  <c r="AB134" i="17"/>
  <c r="AB133" i="17" s="1"/>
  <c r="AB145" i="17"/>
  <c r="AB153" i="17"/>
  <c r="AB161" i="17"/>
  <c r="AB169" i="17"/>
  <c r="AB178" i="17"/>
  <c r="AB186" i="17"/>
  <c r="AB194" i="17"/>
  <c r="AB204" i="17"/>
  <c r="AB222" i="17"/>
  <c r="AB233" i="17"/>
  <c r="AB241" i="17"/>
  <c r="AB259" i="17"/>
  <c r="AB270" i="17"/>
  <c r="AB280" i="17"/>
  <c r="AB288" i="17"/>
  <c r="AB296" i="17"/>
  <c r="AB304" i="17"/>
  <c r="AB312" i="17"/>
  <c r="AB320" i="17"/>
  <c r="AB328" i="17"/>
  <c r="AB336" i="17"/>
  <c r="AB345" i="17"/>
  <c r="AB357" i="17"/>
  <c r="AB367" i="17"/>
  <c r="AB375" i="17"/>
  <c r="AB385" i="17"/>
  <c r="AB393" i="17"/>
  <c r="AB404" i="17"/>
  <c r="AB245" i="17"/>
  <c r="AB254" i="17"/>
  <c r="AB266" i="17"/>
  <c r="AB276" i="17"/>
  <c r="AB284" i="17"/>
  <c r="AB292" i="17"/>
  <c r="AB300" i="17"/>
  <c r="AB308" i="17"/>
  <c r="AB316" i="17"/>
  <c r="AB324" i="17"/>
  <c r="AB332" i="17"/>
  <c r="AB341" i="17"/>
  <c r="AB352" i="17"/>
  <c r="AB363" i="17"/>
  <c r="AB371" i="17"/>
  <c r="AB381" i="17"/>
  <c r="AB389" i="17"/>
  <c r="AB398" i="17"/>
  <c r="Y182" i="17"/>
  <c r="AB182" i="17" s="1"/>
  <c r="AB31" i="17"/>
  <c r="AB35" i="17"/>
  <c r="AB60" i="17"/>
  <c r="AB32" i="17"/>
  <c r="AB36" i="17"/>
  <c r="AB42" i="17"/>
  <c r="AB41" i="17" s="1"/>
  <c r="AB49" i="17"/>
  <c r="AB53" i="17"/>
  <c r="AB118" i="17"/>
  <c r="AB129" i="17"/>
  <c r="AB137" i="17"/>
  <c r="AB146" i="17"/>
  <c r="AB150" i="17"/>
  <c r="AB154" i="17"/>
  <c r="AB158" i="17"/>
  <c r="AB162" i="17"/>
  <c r="AB166" i="17"/>
  <c r="AB170" i="17"/>
  <c r="AB179" i="17"/>
  <c r="AB187" i="17"/>
  <c r="AB195" i="17"/>
  <c r="AB203" i="17"/>
  <c r="AB346" i="17"/>
  <c r="AB353" i="17"/>
  <c r="AB399" i="17"/>
  <c r="AB249" i="17"/>
  <c r="Z33" i="17"/>
  <c r="AB33" i="17" s="1"/>
  <c r="Z44" i="17"/>
  <c r="AB44" i="17" s="1"/>
  <c r="Y57" i="17"/>
  <c r="AB57" i="17" s="1"/>
  <c r="AA172" i="17"/>
  <c r="AB172" i="17" s="1"/>
  <c r="AA189" i="17"/>
  <c r="AB189" i="17" s="1"/>
  <c r="Z211" i="17"/>
  <c r="AB211" i="17" s="1"/>
  <c r="Y214" i="17"/>
  <c r="AB214" i="17" s="1"/>
  <c r="AA217" i="17"/>
  <c r="AB217" i="17" s="1"/>
  <c r="Z220" i="17"/>
  <c r="AB220" i="17" s="1"/>
  <c r="Y224" i="17"/>
  <c r="AB224" i="17" s="1"/>
  <c r="AA228" i="17"/>
  <c r="AB228" i="17" s="1"/>
  <c r="AA236" i="17"/>
  <c r="AB236" i="17" s="1"/>
  <c r="Z239" i="17"/>
  <c r="AB239" i="17" s="1"/>
  <c r="Y242" i="17"/>
  <c r="AB242" i="17" s="1"/>
  <c r="Z243" i="17"/>
  <c r="AB243" i="17" s="1"/>
  <c r="Y246" i="17"/>
  <c r="AB246" i="17" s="1"/>
  <c r="AA248" i="17"/>
  <c r="AB248" i="17" s="1"/>
  <c r="Z252" i="17"/>
  <c r="AB252" i="17" s="1"/>
  <c r="Y256" i="17"/>
  <c r="AB256" i="17" s="1"/>
  <c r="Y260" i="17"/>
  <c r="AB260" i="17" s="1"/>
  <c r="Y267" i="17"/>
  <c r="AB267" i="17" s="1"/>
  <c r="Z268" i="17"/>
  <c r="AB268" i="17" s="1"/>
  <c r="Y271" i="17"/>
  <c r="AB271" i="17" s="1"/>
  <c r="Z274" i="17"/>
  <c r="AB274" i="17" s="1"/>
  <c r="Y277" i="17"/>
  <c r="AB277" i="17" s="1"/>
  <c r="Z278" i="17"/>
  <c r="AB278" i="17" s="1"/>
  <c r="Y281" i="17"/>
  <c r="AB281" i="17" s="1"/>
  <c r="Z286" i="17"/>
  <c r="AB286" i="17" s="1"/>
  <c r="Y301" i="17"/>
  <c r="AB301" i="17" s="1"/>
  <c r="Z302" i="17"/>
  <c r="AB302" i="17" s="1"/>
  <c r="Y305" i="17"/>
  <c r="AB305" i="17" s="1"/>
  <c r="Z306" i="17"/>
  <c r="AB306" i="17" s="1"/>
  <c r="Y309" i="17"/>
  <c r="AB309" i="17" s="1"/>
  <c r="Z310" i="17"/>
  <c r="AB310" i="17" s="1"/>
  <c r="AA356" i="17"/>
  <c r="AB356" i="17" s="1"/>
  <c r="Z379" i="17"/>
  <c r="AB379" i="17" s="1"/>
  <c r="Y382" i="17"/>
  <c r="AB382" i="17" s="1"/>
  <c r="AA384" i="17"/>
  <c r="AB384" i="17" s="1"/>
  <c r="Z387" i="17"/>
  <c r="AB387" i="17" s="1"/>
  <c r="Y390" i="17"/>
  <c r="AB390" i="17" s="1"/>
  <c r="Z391" i="17"/>
  <c r="AB391" i="17" s="1"/>
  <c r="Y394" i="17"/>
  <c r="AB394" i="17" s="1"/>
  <c r="Z402" i="17"/>
  <c r="AB402" i="17" s="1"/>
  <c r="AA403" i="17"/>
  <c r="AB403" i="17" s="1"/>
  <c r="Z184" i="17"/>
  <c r="AB184" i="17" s="1"/>
  <c r="AB30" i="17"/>
  <c r="AB34" i="17"/>
  <c r="AB38" i="17"/>
  <c r="AB46" i="17"/>
  <c r="AB51" i="17"/>
  <c r="AB55" i="17"/>
  <c r="AB199" i="17"/>
  <c r="AB258" i="17"/>
  <c r="AB263" i="17"/>
  <c r="AB269" i="17"/>
  <c r="AB275" i="17"/>
  <c r="AB279" i="17"/>
  <c r="AB283" i="17"/>
  <c r="AB287" i="17"/>
  <c r="AB291" i="17"/>
  <c r="AB295" i="17"/>
  <c r="AB299" i="17"/>
  <c r="AB303" i="17"/>
  <c r="AB307" i="17"/>
  <c r="AB311" i="17"/>
  <c r="AB315" i="17"/>
  <c r="AB319" i="17"/>
  <c r="AB323" i="17"/>
  <c r="AB327" i="17"/>
  <c r="AB331" i="17"/>
  <c r="AB335" i="17"/>
  <c r="AB340" i="17"/>
  <c r="AB344" i="17"/>
  <c r="AB361" i="17"/>
  <c r="AB366" i="17"/>
  <c r="AB370" i="17"/>
  <c r="AB374" i="17"/>
  <c r="AB392" i="17"/>
  <c r="AB397" i="17"/>
  <c r="AA208" i="17"/>
  <c r="AB208" i="17" s="1"/>
  <c r="Z37" i="17"/>
  <c r="AB37" i="17" s="1"/>
  <c r="Z50" i="17"/>
  <c r="AB50" i="17" s="1"/>
  <c r="AA59" i="17"/>
  <c r="Y61" i="17"/>
  <c r="AB61" i="17" s="1"/>
  <c r="Z62" i="17"/>
  <c r="AB62" i="17" s="1"/>
  <c r="AA63" i="17"/>
  <c r="AB63" i="17" s="1"/>
  <c r="Y65" i="17"/>
  <c r="AB65" i="17" s="1"/>
  <c r="Z67" i="17"/>
  <c r="AB67" i="17" s="1"/>
  <c r="AA69" i="17"/>
  <c r="AB69" i="17" s="1"/>
  <c r="Y71" i="17"/>
  <c r="AB71" i="17" s="1"/>
  <c r="Z72" i="17"/>
  <c r="AB72" i="17" s="1"/>
  <c r="AA73" i="17"/>
  <c r="AB73" i="17" s="1"/>
  <c r="Y75" i="17"/>
  <c r="AB75" i="17" s="1"/>
  <c r="AA79" i="17"/>
  <c r="AB79" i="17" s="1"/>
  <c r="AA83" i="17"/>
  <c r="AB83" i="17" s="1"/>
  <c r="Y94" i="17"/>
  <c r="AB94" i="17" s="1"/>
  <c r="Z95" i="17"/>
  <c r="AB95" i="17" s="1"/>
  <c r="AA96" i="17"/>
  <c r="AB96" i="17" s="1"/>
  <c r="Y98" i="17"/>
  <c r="AB98" i="17" s="1"/>
  <c r="Z100" i="17"/>
  <c r="AB100" i="17" s="1"/>
  <c r="Z105" i="17"/>
  <c r="AB105" i="17" s="1"/>
  <c r="AA106" i="17"/>
  <c r="AB106" i="17" s="1"/>
  <c r="Z109" i="17"/>
  <c r="AB109" i="17" s="1"/>
  <c r="AA110" i="17"/>
  <c r="AB110" i="17" s="1"/>
  <c r="Z113" i="17"/>
  <c r="AB113" i="17" s="1"/>
  <c r="AA114" i="17"/>
  <c r="AB114" i="17" s="1"/>
  <c r="Z119" i="17"/>
  <c r="AB119" i="17" s="1"/>
  <c r="AA121" i="17"/>
  <c r="AB121" i="17" s="1"/>
  <c r="Z126" i="17"/>
  <c r="AB126" i="17" s="1"/>
  <c r="AA127" i="17"/>
  <c r="AB127" i="17" s="1"/>
  <c r="Z130" i="17"/>
  <c r="AB130" i="17" s="1"/>
  <c r="AA132" i="17"/>
  <c r="AB132" i="17" s="1"/>
  <c r="Z138" i="17"/>
  <c r="AB138" i="17" s="1"/>
  <c r="AA139" i="17"/>
  <c r="AB139" i="17" s="1"/>
  <c r="Z142" i="17"/>
  <c r="AB142" i="17" s="1"/>
  <c r="AA143" i="17"/>
  <c r="AB143" i="17" s="1"/>
  <c r="Z147" i="17"/>
  <c r="AB147" i="17" s="1"/>
  <c r="AA148" i="17"/>
  <c r="AB148" i="17" s="1"/>
  <c r="Z151" i="17"/>
  <c r="AB151" i="17" s="1"/>
  <c r="AA152" i="17"/>
  <c r="AB152" i="17" s="1"/>
  <c r="Z155" i="17"/>
  <c r="AB155" i="17" s="1"/>
  <c r="AA156" i="17"/>
  <c r="AB156" i="17" s="1"/>
  <c r="Z159" i="17"/>
  <c r="AB159" i="17" s="1"/>
  <c r="AA160" i="17"/>
  <c r="AB160" i="17" s="1"/>
  <c r="Z163" i="17"/>
  <c r="AB163" i="17" s="1"/>
  <c r="AA164" i="17"/>
  <c r="AB164" i="17" s="1"/>
  <c r="Z167" i="17"/>
  <c r="AB167" i="17" s="1"/>
  <c r="AA168" i="17"/>
  <c r="AB168" i="17" s="1"/>
  <c r="Z171" i="17"/>
  <c r="AB171" i="17" s="1"/>
  <c r="Z176" i="17"/>
  <c r="AB176" i="17" s="1"/>
  <c r="AA177" i="17"/>
  <c r="AB177" i="17" s="1"/>
  <c r="Z180" i="17"/>
  <c r="AB180" i="17" s="1"/>
  <c r="AA181" i="17"/>
  <c r="AB181" i="17" s="1"/>
  <c r="AA185" i="17"/>
  <c r="AB185" i="17" s="1"/>
  <c r="Z188" i="17"/>
  <c r="AB188" i="17" s="1"/>
  <c r="Z192" i="17"/>
  <c r="AB192" i="17" s="1"/>
  <c r="AA193" i="17"/>
  <c r="AB193" i="17" s="1"/>
  <c r="Z197" i="17"/>
  <c r="AB197" i="17" s="1"/>
  <c r="Z202" i="17"/>
  <c r="AB202" i="17" s="1"/>
  <c r="Y206" i="17"/>
  <c r="AB206" i="17" s="1"/>
  <c r="Z207" i="17"/>
  <c r="AB207" i="17" s="1"/>
  <c r="Y210" i="17"/>
  <c r="AB210" i="17" s="1"/>
  <c r="AA212" i="17"/>
  <c r="AB212" i="17" s="1"/>
  <c r="Z216" i="17"/>
  <c r="AB216" i="17" s="1"/>
  <c r="Y219" i="17"/>
  <c r="AB219" i="17" s="1"/>
  <c r="AA221" i="17"/>
  <c r="AB221" i="17" s="1"/>
  <c r="Z227" i="17"/>
  <c r="AB227" i="17" s="1"/>
  <c r="Y230" i="17"/>
  <c r="AB230" i="17" s="1"/>
  <c r="Z231" i="17"/>
  <c r="AB231" i="17" s="1"/>
  <c r="AA232" i="17"/>
  <c r="AB232" i="17" s="1"/>
  <c r="Z235" i="17"/>
  <c r="AB235" i="17" s="1"/>
  <c r="Y238" i="17"/>
  <c r="AB238" i="17" s="1"/>
  <c r="AA240" i="17"/>
  <c r="AB240" i="17" s="1"/>
  <c r="AA244" i="17"/>
  <c r="AB244" i="17" s="1"/>
  <c r="Z247" i="17"/>
  <c r="AB247" i="17" s="1"/>
  <c r="Y250" i="17"/>
  <c r="AB250" i="17" s="1"/>
  <c r="AA253" i="17"/>
  <c r="AB253" i="17" s="1"/>
  <c r="Z262" i="17"/>
  <c r="AB262" i="17" s="1"/>
  <c r="Z282" i="17"/>
  <c r="AB282" i="17" s="1"/>
  <c r="Y285" i="17"/>
  <c r="AB285" i="17" s="1"/>
  <c r="Y289" i="17"/>
  <c r="AB289" i="17" s="1"/>
  <c r="Z290" i="17"/>
  <c r="AB290" i="17" s="1"/>
  <c r="Y293" i="17"/>
  <c r="AB293" i="17" s="1"/>
  <c r="Z294" i="17"/>
  <c r="AB294" i="17" s="1"/>
  <c r="Y297" i="17"/>
  <c r="AB297" i="17" s="1"/>
  <c r="Z298" i="17"/>
  <c r="AB298" i="17" s="1"/>
  <c r="Y313" i="17"/>
  <c r="AB313" i="17" s="1"/>
  <c r="Z314" i="17"/>
  <c r="AB314" i="17" s="1"/>
  <c r="Y317" i="17"/>
  <c r="AB317" i="17" s="1"/>
  <c r="Z318" i="17"/>
  <c r="AB318" i="17" s="1"/>
  <c r="Y321" i="17"/>
  <c r="AB321" i="17" s="1"/>
  <c r="Z322" i="17"/>
  <c r="AB322" i="17" s="1"/>
  <c r="Y325" i="17"/>
  <c r="AB325" i="17" s="1"/>
  <c r="Z326" i="17"/>
  <c r="AB326" i="17" s="1"/>
  <c r="Y329" i="17"/>
  <c r="AB329" i="17" s="1"/>
  <c r="Z330" i="17"/>
  <c r="AB330" i="17" s="1"/>
  <c r="Y333" i="17"/>
  <c r="AB333" i="17" s="1"/>
  <c r="Z334" i="17"/>
  <c r="AB334" i="17" s="1"/>
  <c r="Y337" i="17"/>
  <c r="AB337" i="17" s="1"/>
  <c r="Y342" i="17"/>
  <c r="AB342" i="17" s="1"/>
  <c r="Z350" i="17"/>
  <c r="AB350" i="17" s="1"/>
  <c r="AA351" i="17"/>
  <c r="AB351" i="17" s="1"/>
  <c r="Z354" i="17"/>
  <c r="AB354" i="17" s="1"/>
  <c r="Y358" i="17"/>
  <c r="AB358" i="17" s="1"/>
  <c r="Z360" i="17"/>
  <c r="AB360" i="17" s="1"/>
  <c r="Y364" i="17"/>
  <c r="AB364" i="17" s="1"/>
  <c r="Z365" i="17"/>
  <c r="AB365" i="17" s="1"/>
  <c r="Y368" i="17"/>
  <c r="AB368" i="17" s="1"/>
  <c r="Z369" i="17"/>
  <c r="AB369" i="17" s="1"/>
  <c r="Y372" i="17"/>
  <c r="AB372" i="17" s="1"/>
  <c r="Z373" i="17"/>
  <c r="AB373" i="17" s="1"/>
  <c r="Y377" i="17"/>
  <c r="AB377" i="17" s="1"/>
  <c r="AA380" i="17"/>
  <c r="AB380" i="17" s="1"/>
  <c r="Z383" i="17"/>
  <c r="AB383" i="17" s="1"/>
  <c r="Y386" i="17"/>
  <c r="AB386" i="17" s="1"/>
  <c r="AA388" i="17"/>
  <c r="AB388" i="17" s="1"/>
  <c r="Z395" i="17"/>
  <c r="AB395" i="17" s="1"/>
  <c r="Y407" i="17"/>
  <c r="AB407" i="17" s="1"/>
  <c r="AB58" i="17"/>
  <c r="AB257" i="17"/>
  <c r="AB339" i="17"/>
  <c r="AB343" i="17"/>
  <c r="AB408" i="17"/>
  <c r="Y234" i="17"/>
  <c r="AB234" i="17" s="1"/>
  <c r="Z54" i="17"/>
  <c r="AB54" i="17" s="1"/>
  <c r="AB24" i="17"/>
  <c r="AB20" i="17"/>
  <c r="AB16" i="17"/>
  <c r="AB78" i="17"/>
  <c r="AB81" i="17"/>
  <c r="AB82" i="17"/>
  <c r="AB26" i="17"/>
  <c r="AB22" i="17"/>
  <c r="AB18" i="17"/>
  <c r="AB213" i="17"/>
  <c r="AB23" i="17"/>
  <c r="AB19" i="17"/>
  <c r="AB25" i="17"/>
  <c r="AB21" i="17"/>
  <c r="AB17" i="17"/>
  <c r="AB15" i="17"/>
  <c r="AB201" i="17"/>
  <c r="AB101" i="17"/>
  <c r="AB209" i="17"/>
  <c r="AB104" i="17"/>
  <c r="AB108" i="17"/>
  <c r="AB112" i="17"/>
  <c r="AB125" i="17"/>
  <c r="AB141" i="17"/>
  <c r="AB149" i="17"/>
  <c r="AB157" i="17"/>
  <c r="AB173" i="17"/>
  <c r="AB175" i="17"/>
  <c r="AB183" i="17"/>
  <c r="AB191" i="17"/>
  <c r="AF8" i="31"/>
  <c r="E62" i="31" l="1"/>
  <c r="E60" i="31"/>
  <c r="AB355" i="17"/>
  <c r="AB196" i="17"/>
  <c r="E72" i="31" s="1"/>
  <c r="AB43" i="17"/>
  <c r="AB40" i="17" s="1"/>
  <c r="AB376" i="17"/>
  <c r="AB45" i="17"/>
  <c r="AB223" i="17"/>
  <c r="E80" i="31" s="1"/>
  <c r="AB338" i="17"/>
  <c r="E100" i="31" s="1"/>
  <c r="AB406" i="17"/>
  <c r="E128" i="31" s="1"/>
  <c r="AB265" i="17"/>
  <c r="E94" i="31" s="1"/>
  <c r="AB131" i="17"/>
  <c r="E58" i="31" s="1"/>
  <c r="AB261" i="17"/>
  <c r="E90" i="31" s="1"/>
  <c r="AB120" i="17"/>
  <c r="E52" i="31" s="1"/>
  <c r="AB77" i="17"/>
  <c r="E32" i="31" s="1"/>
  <c r="AB66" i="17"/>
  <c r="E26" i="31" s="1"/>
  <c r="AB359" i="17"/>
  <c r="AB29" i="17"/>
  <c r="AB349" i="17"/>
  <c r="AB116" i="17"/>
  <c r="E50" i="31" s="1"/>
  <c r="AB68" i="17"/>
  <c r="E28" i="31" s="1"/>
  <c r="AB401" i="17"/>
  <c r="E124" i="31" s="1"/>
  <c r="AB396" i="17"/>
  <c r="AB378" i="17"/>
  <c r="AB93" i="17"/>
  <c r="AB92" i="17" s="1"/>
  <c r="E42" i="31" s="1"/>
  <c r="AB59" i="17"/>
  <c r="AB273" i="17"/>
  <c r="E98" i="31" s="1"/>
  <c r="AB255" i="17"/>
  <c r="E88" i="31" s="1"/>
  <c r="AB362" i="17"/>
  <c r="E108" i="31" s="1"/>
  <c r="AB47" i="17"/>
  <c r="AB14" i="17"/>
  <c r="AB251" i="17"/>
  <c r="E86" i="31" s="1"/>
  <c r="AB103" i="17"/>
  <c r="E46" i="31" s="1"/>
  <c r="AB226" i="17"/>
  <c r="E84" i="31" s="1"/>
  <c r="AB198" i="17"/>
  <c r="E74" i="31" s="1"/>
  <c r="AB174" i="17"/>
  <c r="E70" i="31" s="1"/>
  <c r="AB99" i="17"/>
  <c r="E44" i="31" s="1"/>
  <c r="AB205" i="17"/>
  <c r="E76" i="31" s="1"/>
  <c r="AB136" i="17"/>
  <c r="E66" i="31" s="1"/>
  <c r="AB144" i="17"/>
  <c r="E68" i="31" s="1"/>
  <c r="AB123" i="17"/>
  <c r="E56" i="31" s="1"/>
  <c r="AB215" i="17"/>
  <c r="E78" i="31" s="1"/>
  <c r="AJ128" i="31"/>
  <c r="AJ124" i="31"/>
  <c r="AJ120" i="31"/>
  <c r="AJ116" i="31"/>
  <c r="AJ112" i="31"/>
  <c r="AJ108" i="31"/>
  <c r="AJ106" i="31"/>
  <c r="AJ104" i="31"/>
  <c r="AJ100" i="31"/>
  <c r="AJ98" i="31"/>
  <c r="AJ94" i="31"/>
  <c r="AJ90" i="31"/>
  <c r="AJ88" i="31"/>
  <c r="AJ86" i="31"/>
  <c r="AJ84" i="31"/>
  <c r="AJ80" i="31"/>
  <c r="AJ78" i="31"/>
  <c r="AJ76" i="31"/>
  <c r="AJ74" i="31"/>
  <c r="AJ72" i="31"/>
  <c r="AJ70" i="31"/>
  <c r="AJ68" i="31"/>
  <c r="AJ66" i="31"/>
  <c r="AJ62" i="31"/>
  <c r="AJ58" i="31"/>
  <c r="AJ56" i="31"/>
  <c r="AJ52" i="31"/>
  <c r="AJ50" i="31"/>
  <c r="AJ46" i="31"/>
  <c r="AJ44" i="31"/>
  <c r="AJ42" i="31"/>
  <c r="AJ34" i="31"/>
  <c r="AJ32" i="31"/>
  <c r="AJ28" i="31"/>
  <c r="AJ26" i="31"/>
  <c r="AJ24" i="31"/>
  <c r="AJ22" i="31"/>
  <c r="AJ18" i="31"/>
  <c r="AF132" i="31"/>
  <c r="AD132" i="31"/>
  <c r="AB132" i="31"/>
  <c r="Z132" i="31"/>
  <c r="X132" i="31"/>
  <c r="V132" i="31"/>
  <c r="T132" i="31"/>
  <c r="R132" i="31"/>
  <c r="P132" i="31"/>
  <c r="N132" i="31"/>
  <c r="AJ132" i="31" s="1"/>
  <c r="L132" i="31"/>
  <c r="J132" i="31"/>
  <c r="AE38" i="31"/>
  <c r="AC38" i="31"/>
  <c r="AA38" i="31"/>
  <c r="Y38" i="31"/>
  <c r="W38" i="31"/>
  <c r="U38" i="31"/>
  <c r="S38" i="31"/>
  <c r="Q38" i="31"/>
  <c r="O38" i="31"/>
  <c r="M38" i="31"/>
  <c r="K38" i="31"/>
  <c r="I38" i="31"/>
  <c r="AE36" i="31"/>
  <c r="AC36" i="31"/>
  <c r="AA36" i="31"/>
  <c r="Y36" i="31"/>
  <c r="W36" i="31"/>
  <c r="U36" i="31"/>
  <c r="S36" i="31"/>
  <c r="Q36" i="31"/>
  <c r="O36" i="31"/>
  <c r="M36" i="31"/>
  <c r="K36" i="31"/>
  <c r="I36" i="31"/>
  <c r="E18" i="31" l="1"/>
  <c r="K18" i="31" s="1"/>
  <c r="E16" i="31"/>
  <c r="E118" i="31"/>
  <c r="E120" i="31"/>
  <c r="Y120" i="31" s="1"/>
  <c r="E112" i="31"/>
  <c r="E110" i="31"/>
  <c r="E106" i="31"/>
  <c r="Q106" i="31" s="1"/>
  <c r="E116" i="31"/>
  <c r="E114" i="31"/>
  <c r="AB400" i="17"/>
  <c r="E122" i="31" s="1"/>
  <c r="AB76" i="17"/>
  <c r="E30" i="31" s="1"/>
  <c r="AB264" i="17"/>
  <c r="E92" i="31" s="1"/>
  <c r="AB405" i="17"/>
  <c r="AB272" i="17"/>
  <c r="E96" i="31" s="1"/>
  <c r="AB348" i="17"/>
  <c r="E104" i="31" s="1"/>
  <c r="AB122" i="17"/>
  <c r="E54" i="31" s="1"/>
  <c r="AB28" i="17"/>
  <c r="E22" i="31" s="1"/>
  <c r="AB56" i="17"/>
  <c r="E24" i="31" s="1"/>
  <c r="AB115" i="17"/>
  <c r="E48" i="31" s="1"/>
  <c r="AB91" i="17"/>
  <c r="E40" i="31" s="1"/>
  <c r="AB135" i="17"/>
  <c r="E64" i="31" s="1"/>
  <c r="AB225" i="17"/>
  <c r="E82" i="31" s="1"/>
  <c r="E126" i="31" l="1"/>
  <c r="AB347" i="17"/>
  <c r="E102" i="31" s="1"/>
  <c r="X420" i="17"/>
  <c r="X422" i="17" s="1"/>
  <c r="X424" i="17" s="1"/>
  <c r="AB27" i="17"/>
  <c r="AB411" i="17" l="1"/>
  <c r="E20" i="31"/>
  <c r="X414" i="17"/>
  <c r="X416" i="17" s="1"/>
  <c r="X418" i="17" l="1"/>
  <c r="R399" i="17" l="1"/>
  <c r="S399" i="17"/>
  <c r="T399" i="17"/>
  <c r="T42" i="17"/>
  <c r="S44" i="17"/>
  <c r="T44" i="17"/>
  <c r="S42" i="17"/>
  <c r="S351" i="17"/>
  <c r="U399" i="17" l="1"/>
  <c r="R44" i="17"/>
  <c r="U44" i="17" s="1"/>
  <c r="U43" i="17" s="1"/>
  <c r="J44" i="17"/>
  <c r="J42" i="17"/>
  <c r="R42" i="17"/>
  <c r="U42" i="17" s="1"/>
  <c r="U41" i="17" s="1"/>
  <c r="J399" i="17"/>
  <c r="U40" i="17" l="1"/>
  <c r="R356" i="17" l="1"/>
  <c r="T408" i="17" l="1"/>
  <c r="T407" i="17"/>
  <c r="T404" i="17"/>
  <c r="T403" i="17"/>
  <c r="T402" i="17"/>
  <c r="T398" i="17"/>
  <c r="T397" i="17"/>
  <c r="T395" i="17"/>
  <c r="T394" i="17"/>
  <c r="T393" i="17"/>
  <c r="T392" i="17"/>
  <c r="T391" i="17"/>
  <c r="T390" i="17"/>
  <c r="T389" i="17"/>
  <c r="T388" i="17"/>
  <c r="T387" i="17"/>
  <c r="T386" i="17"/>
  <c r="T385" i="17"/>
  <c r="T384" i="17"/>
  <c r="T383" i="17"/>
  <c r="T382" i="17"/>
  <c r="T381" i="17"/>
  <c r="T380" i="17"/>
  <c r="T379" i="17"/>
  <c r="T375" i="17"/>
  <c r="T374" i="17"/>
  <c r="T373" i="17"/>
  <c r="T372" i="17"/>
  <c r="T371" i="17"/>
  <c r="T370" i="17"/>
  <c r="T369" i="17"/>
  <c r="T368" i="17"/>
  <c r="T367" i="17"/>
  <c r="T366" i="17"/>
  <c r="T365" i="17"/>
  <c r="T364" i="17"/>
  <c r="T363" i="17"/>
  <c r="T361" i="17"/>
  <c r="T360" i="17"/>
  <c r="T358" i="17"/>
  <c r="T357" i="17"/>
  <c r="T356" i="17"/>
  <c r="T354" i="17"/>
  <c r="T353" i="17"/>
  <c r="T352" i="17"/>
  <c r="T351" i="17"/>
  <c r="T350" i="17"/>
  <c r="T346" i="17"/>
  <c r="T345" i="17"/>
  <c r="T344" i="17"/>
  <c r="T343" i="17"/>
  <c r="T342" i="17"/>
  <c r="T341" i="17"/>
  <c r="T340" i="17"/>
  <c r="T339" i="17"/>
  <c r="T337" i="17"/>
  <c r="T336" i="17"/>
  <c r="T335" i="17"/>
  <c r="T334" i="17"/>
  <c r="T333" i="17"/>
  <c r="T332" i="17"/>
  <c r="T331" i="17"/>
  <c r="T330" i="17"/>
  <c r="T329" i="17"/>
  <c r="T328" i="17"/>
  <c r="T327" i="17"/>
  <c r="T326" i="17"/>
  <c r="T325" i="17"/>
  <c r="T324" i="17"/>
  <c r="T323" i="17"/>
  <c r="T322" i="17"/>
  <c r="T321" i="17"/>
  <c r="T320" i="17"/>
  <c r="T319" i="17"/>
  <c r="T318" i="17"/>
  <c r="T317" i="17"/>
  <c r="T316" i="17"/>
  <c r="T315" i="17"/>
  <c r="T314" i="17"/>
  <c r="T313" i="17"/>
  <c r="T312" i="17"/>
  <c r="T311" i="17"/>
  <c r="T310" i="17"/>
  <c r="T309" i="17"/>
  <c r="T308" i="17"/>
  <c r="T307" i="17"/>
  <c r="T306" i="17"/>
  <c r="T305" i="17"/>
  <c r="T304" i="17"/>
  <c r="T303" i="17"/>
  <c r="T302" i="17"/>
  <c r="T301" i="17"/>
  <c r="T300" i="17"/>
  <c r="T299" i="17"/>
  <c r="T298" i="17"/>
  <c r="T297" i="17"/>
  <c r="T296" i="17"/>
  <c r="T295" i="17"/>
  <c r="T294" i="17"/>
  <c r="T293" i="17"/>
  <c r="T292" i="17"/>
  <c r="T291" i="17"/>
  <c r="T290" i="17"/>
  <c r="T289" i="17"/>
  <c r="T288" i="17"/>
  <c r="T287" i="17"/>
  <c r="T286" i="17"/>
  <c r="T285" i="17"/>
  <c r="T284" i="17"/>
  <c r="T283" i="17"/>
  <c r="T282" i="17"/>
  <c r="T281" i="17"/>
  <c r="T280" i="17"/>
  <c r="T279" i="17"/>
  <c r="T278" i="17"/>
  <c r="T277" i="17"/>
  <c r="T276" i="17"/>
  <c r="T275" i="17"/>
  <c r="T274" i="17"/>
  <c r="T254" i="17"/>
  <c r="T253" i="17"/>
  <c r="T252" i="17"/>
  <c r="T224" i="17"/>
  <c r="T222" i="17"/>
  <c r="T221" i="17"/>
  <c r="T220" i="17"/>
  <c r="T219" i="17"/>
  <c r="T218" i="17"/>
  <c r="T217" i="17"/>
  <c r="T216" i="17"/>
  <c r="T214" i="17"/>
  <c r="T213" i="17"/>
  <c r="T212" i="17"/>
  <c r="T211" i="17"/>
  <c r="T210" i="17"/>
  <c r="T209" i="17"/>
  <c r="T208" i="17"/>
  <c r="T207" i="17"/>
  <c r="T206" i="17"/>
  <c r="T197" i="17"/>
  <c r="T195" i="17"/>
  <c r="R195" i="17"/>
  <c r="T194" i="17"/>
  <c r="T193" i="17"/>
  <c r="T192" i="17"/>
  <c r="T191" i="17"/>
  <c r="T190" i="17"/>
  <c r="T189" i="17"/>
  <c r="T188" i="17"/>
  <c r="T187" i="17"/>
  <c r="T186" i="17"/>
  <c r="T185" i="17"/>
  <c r="T184" i="17"/>
  <c r="T183" i="17"/>
  <c r="T182" i="17"/>
  <c r="T181" i="17"/>
  <c r="T180" i="17"/>
  <c r="T179" i="17"/>
  <c r="T178" i="17"/>
  <c r="T177" i="17"/>
  <c r="T176" i="17"/>
  <c r="T175" i="17"/>
  <c r="T173" i="17"/>
  <c r="T172" i="17"/>
  <c r="T171" i="17"/>
  <c r="T170" i="17"/>
  <c r="T169" i="17"/>
  <c r="T168" i="17"/>
  <c r="T167" i="17"/>
  <c r="T166" i="17"/>
  <c r="T165" i="17"/>
  <c r="T164" i="17"/>
  <c r="T163" i="17"/>
  <c r="T162" i="17"/>
  <c r="T161" i="17"/>
  <c r="T160" i="17"/>
  <c r="T159" i="17"/>
  <c r="T158" i="17"/>
  <c r="T157" i="17"/>
  <c r="T156" i="17"/>
  <c r="T155" i="17"/>
  <c r="T154" i="17"/>
  <c r="T153" i="17"/>
  <c r="T152" i="17"/>
  <c r="T151" i="17"/>
  <c r="T150" i="17"/>
  <c r="T149" i="17"/>
  <c r="T148" i="17"/>
  <c r="T147" i="17"/>
  <c r="T146" i="17"/>
  <c r="T145" i="17"/>
  <c r="T143" i="17"/>
  <c r="T142" i="17"/>
  <c r="T141" i="17"/>
  <c r="T140" i="17"/>
  <c r="T139" i="17"/>
  <c r="T138" i="17"/>
  <c r="T137" i="17"/>
  <c r="T132" i="17"/>
  <c r="T130" i="17"/>
  <c r="T129" i="17"/>
  <c r="R129" i="17"/>
  <c r="T128" i="17"/>
  <c r="T127" i="17"/>
  <c r="T126" i="17"/>
  <c r="T125" i="17"/>
  <c r="T124" i="17"/>
  <c r="T119" i="17"/>
  <c r="T118" i="17"/>
  <c r="T117" i="17"/>
  <c r="T83" i="17"/>
  <c r="T82" i="17"/>
  <c r="T81" i="17"/>
  <c r="T80" i="17"/>
  <c r="T79" i="17"/>
  <c r="T78" i="17"/>
  <c r="T75" i="17"/>
  <c r="T74" i="17"/>
  <c r="T73" i="17"/>
  <c r="T72" i="17"/>
  <c r="T71" i="17"/>
  <c r="T70" i="17"/>
  <c r="T69" i="17"/>
  <c r="T67" i="17"/>
  <c r="T65" i="17"/>
  <c r="T64" i="17"/>
  <c r="T63" i="17"/>
  <c r="T62" i="17"/>
  <c r="T61" i="17"/>
  <c r="T60" i="17"/>
  <c r="T59" i="17"/>
  <c r="T58" i="17"/>
  <c r="T57" i="17"/>
  <c r="R127" i="17" l="1"/>
  <c r="R63" i="17"/>
  <c r="R57" i="17"/>
  <c r="R58" i="17"/>
  <c r="R80" i="17"/>
  <c r="R117" i="17"/>
  <c r="R118" i="17"/>
  <c r="R219" i="17"/>
  <c r="R252" i="17"/>
  <c r="R335" i="17"/>
  <c r="R78" i="17"/>
  <c r="R170" i="17"/>
  <c r="R172" i="17"/>
  <c r="R224" i="17"/>
  <c r="R60" i="17"/>
  <c r="R61" i="17"/>
  <c r="R69" i="17"/>
  <c r="R70" i="17"/>
  <c r="R72" i="17"/>
  <c r="R73" i="17"/>
  <c r="R82" i="17"/>
  <c r="R83" i="17"/>
  <c r="R408" i="17"/>
  <c r="R213" i="17"/>
  <c r="R211" i="17"/>
  <c r="R210" i="17"/>
  <c r="R208" i="17"/>
  <c r="R194" i="17"/>
  <c r="R191" i="17"/>
  <c r="R185" i="17"/>
  <c r="R184" i="17"/>
  <c r="R183" i="17"/>
  <c r="R180" i="17"/>
  <c r="R175" i="17"/>
  <c r="R169" i="17"/>
  <c r="R168" i="17"/>
  <c r="R166" i="17"/>
  <c r="R164" i="17"/>
  <c r="R162" i="17"/>
  <c r="R149" i="17"/>
  <c r="R147" i="17"/>
  <c r="R141" i="17"/>
  <c r="R140" i="17"/>
  <c r="R138" i="17"/>
  <c r="R387" i="17"/>
  <c r="R303" i="17"/>
  <c r="R155" i="17"/>
  <c r="S132" i="17"/>
  <c r="S305" i="17"/>
  <c r="S318" i="17"/>
  <c r="R158" i="17"/>
  <c r="S216" i="17"/>
  <c r="S218" i="17"/>
  <c r="R154" i="17"/>
  <c r="S62" i="17"/>
  <c r="S64" i="17"/>
  <c r="S124" i="17"/>
  <c r="S161" i="17"/>
  <c r="S81" i="17"/>
  <c r="S182" i="17"/>
  <c r="S221" i="17"/>
  <c r="S280" i="17"/>
  <c r="S385" i="17"/>
  <c r="R404" i="17"/>
  <c r="R395" i="17"/>
  <c r="S394" i="17"/>
  <c r="R393" i="17"/>
  <c r="R392" i="17"/>
  <c r="S389" i="17"/>
  <c r="R388" i="17"/>
  <c r="S370" i="17"/>
  <c r="S365" i="17"/>
  <c r="R354" i="17"/>
  <c r="S350" i="17"/>
  <c r="R329" i="17"/>
  <c r="R328" i="17"/>
  <c r="S326" i="17"/>
  <c r="S321" i="17"/>
  <c r="S315" i="17"/>
  <c r="R312" i="17"/>
  <c r="R311" i="17"/>
  <c r="R310" i="17"/>
  <c r="R309" i="17"/>
  <c r="R304" i="17"/>
  <c r="S297" i="17"/>
  <c r="R254" i="17"/>
  <c r="S212" i="17"/>
  <c r="S186" i="17"/>
  <c r="S178" i="17"/>
  <c r="S171" i="17"/>
  <c r="R159" i="17"/>
  <c r="R157" i="17"/>
  <c r="R156" i="17"/>
  <c r="S153" i="17"/>
  <c r="S148" i="17"/>
  <c r="S146" i="17"/>
  <c r="S145" i="17"/>
  <c r="S143" i="17"/>
  <c r="S142" i="17"/>
  <c r="R130" i="17"/>
  <c r="S126" i="17"/>
  <c r="S71" i="17"/>
  <c r="J111" i="17" l="1"/>
  <c r="J112" i="17"/>
  <c r="J114" i="17"/>
  <c r="J240" i="17"/>
  <c r="J244" i="17"/>
  <c r="J30" i="17"/>
  <c r="J31" i="17"/>
  <c r="J48" i="17"/>
  <c r="J62" i="17"/>
  <c r="R62" i="17"/>
  <c r="U62" i="17" s="1"/>
  <c r="J51" i="17"/>
  <c r="R59" i="17"/>
  <c r="J132" i="17"/>
  <c r="R132" i="17"/>
  <c r="U132" i="17" s="1"/>
  <c r="U131" i="17" s="1"/>
  <c r="J216" i="17"/>
  <c r="R216" i="17"/>
  <c r="U216" i="17" s="1"/>
  <c r="R279" i="17"/>
  <c r="R293" i="17"/>
  <c r="R294" i="17"/>
  <c r="R297" i="17"/>
  <c r="U297" i="17" s="1"/>
  <c r="J297" i="17"/>
  <c r="R299" i="17"/>
  <c r="R313" i="17"/>
  <c r="R318" i="17"/>
  <c r="U318" i="17" s="1"/>
  <c r="J318" i="17"/>
  <c r="R330" i="17"/>
  <c r="R332" i="17"/>
  <c r="R334" i="17"/>
  <c r="R350" i="17"/>
  <c r="U350" i="17" s="1"/>
  <c r="J350" i="17"/>
  <c r="R364" i="17"/>
  <c r="R369" i="17"/>
  <c r="R371" i="17"/>
  <c r="R373" i="17"/>
  <c r="R391" i="17"/>
  <c r="R397" i="17"/>
  <c r="R308" i="17"/>
  <c r="R353" i="17"/>
  <c r="R281" i="17"/>
  <c r="R296" i="17"/>
  <c r="R386" i="17"/>
  <c r="R74" i="17"/>
  <c r="R81" i="17"/>
  <c r="U81" i="17" s="1"/>
  <c r="J81" i="17"/>
  <c r="R145" i="17"/>
  <c r="U145" i="17" s="1"/>
  <c r="J145" i="17"/>
  <c r="R165" i="17"/>
  <c r="J64" i="17"/>
  <c r="R64" i="17"/>
  <c r="U64" i="17" s="1"/>
  <c r="R67" i="17"/>
  <c r="R71" i="17"/>
  <c r="U71" i="17" s="1"/>
  <c r="J71" i="17"/>
  <c r="J94" i="17"/>
  <c r="J107" i="17"/>
  <c r="R119" i="17"/>
  <c r="J134" i="17"/>
  <c r="R160" i="17"/>
  <c r="R222" i="17"/>
  <c r="J242" i="17"/>
  <c r="J270" i="17"/>
  <c r="R280" i="17"/>
  <c r="U280" i="17" s="1"/>
  <c r="J280" i="17"/>
  <c r="R319" i="17"/>
  <c r="R337" i="17"/>
  <c r="R358" i="17"/>
  <c r="R361" i="17"/>
  <c r="R365" i="17"/>
  <c r="U365" i="17" s="1"/>
  <c r="J365" i="17"/>
  <c r="R370" i="17"/>
  <c r="U370" i="17" s="1"/>
  <c r="J370" i="17"/>
  <c r="R381" i="17"/>
  <c r="R152" i="17"/>
  <c r="R300" i="17"/>
  <c r="R324" i="17"/>
  <c r="R366" i="17"/>
  <c r="R79" i="17"/>
  <c r="R128" i="17"/>
  <c r="J161" i="17"/>
  <c r="R161" i="17"/>
  <c r="U161" i="17" s="1"/>
  <c r="J171" i="17"/>
  <c r="R171" i="17"/>
  <c r="U171" i="17" s="1"/>
  <c r="R173" i="17"/>
  <c r="R217" i="17"/>
  <c r="R278" i="17"/>
  <c r="S281" i="17"/>
  <c r="R295" i="17"/>
  <c r="R314" i="17"/>
  <c r="R327" i="17"/>
  <c r="R331" i="17"/>
  <c r="R333" i="17"/>
  <c r="R368" i="17"/>
  <c r="R372" i="17"/>
  <c r="R375" i="17"/>
  <c r="R379" i="17"/>
  <c r="R384" i="17"/>
  <c r="R390" i="17"/>
  <c r="R326" i="17"/>
  <c r="U326" i="17" s="1"/>
  <c r="J326" i="17"/>
  <c r="R301" i="17"/>
  <c r="R398" i="17"/>
  <c r="R277" i="17"/>
  <c r="R292" i="17"/>
  <c r="R253" i="17"/>
  <c r="R321" i="17"/>
  <c r="U321" i="17" s="1"/>
  <c r="J321" i="17"/>
  <c r="R363" i="17"/>
  <c r="R380" i="17"/>
  <c r="R151" i="17"/>
  <c r="R218" i="17"/>
  <c r="U218" i="17" s="1"/>
  <c r="J218" i="17"/>
  <c r="R221" i="17"/>
  <c r="U221" i="17" s="1"/>
  <c r="J221" i="17"/>
  <c r="R306" i="17"/>
  <c r="R325" i="17"/>
  <c r="R336" i="17"/>
  <c r="J351" i="17"/>
  <c r="R351" i="17"/>
  <c r="U351" i="17" s="1"/>
  <c r="R357" i="17"/>
  <c r="R360" i="17"/>
  <c r="R382" i="17"/>
  <c r="R385" i="17"/>
  <c r="U385" i="17" s="1"/>
  <c r="J385" i="17"/>
  <c r="J394" i="17"/>
  <c r="R394" i="17"/>
  <c r="U394" i="17" s="1"/>
  <c r="R407" i="17"/>
  <c r="R75" i="17"/>
  <c r="R320" i="17"/>
  <c r="R298" i="17"/>
  <c r="R374" i="17"/>
  <c r="R367" i="17"/>
  <c r="R302" i="17"/>
  <c r="R389" i="17"/>
  <c r="U389" i="17" s="1"/>
  <c r="J389" i="17"/>
  <c r="R403" i="17"/>
  <c r="R402" i="17"/>
  <c r="S393" i="17"/>
  <c r="U393" i="17" s="1"/>
  <c r="J393" i="17"/>
  <c r="S392" i="17"/>
  <c r="U392" i="17" s="1"/>
  <c r="J392" i="17"/>
  <c r="R383" i="17"/>
  <c r="R343" i="17"/>
  <c r="R342" i="17"/>
  <c r="R341" i="17"/>
  <c r="R340" i="17"/>
  <c r="R339" i="17"/>
  <c r="R214" i="17"/>
  <c r="R212" i="17"/>
  <c r="U212" i="17" s="1"/>
  <c r="J212" i="17"/>
  <c r="R209" i="17"/>
  <c r="R207" i="17"/>
  <c r="R206" i="17"/>
  <c r="S354" i="17"/>
  <c r="U354" i="17" s="1"/>
  <c r="J354" i="17"/>
  <c r="R352" i="17"/>
  <c r="R346" i="17"/>
  <c r="R345" i="17"/>
  <c r="R344" i="17"/>
  <c r="R323" i="17"/>
  <c r="R322" i="17"/>
  <c r="R317" i="17"/>
  <c r="R316" i="17"/>
  <c r="R315" i="17"/>
  <c r="U315" i="17" s="1"/>
  <c r="J315" i="17"/>
  <c r="R307" i="17"/>
  <c r="R305" i="17"/>
  <c r="U305" i="17" s="1"/>
  <c r="J305" i="17"/>
  <c r="R291" i="17"/>
  <c r="R290" i="17"/>
  <c r="R289" i="17"/>
  <c r="R288" i="17"/>
  <c r="R287" i="17"/>
  <c r="R286" i="17"/>
  <c r="R285" i="17"/>
  <c r="R284" i="17"/>
  <c r="R283" i="17"/>
  <c r="R282" i="17"/>
  <c r="R276" i="17"/>
  <c r="R275" i="17"/>
  <c r="R274" i="17"/>
  <c r="J260" i="17"/>
  <c r="R220" i="17"/>
  <c r="R197" i="17"/>
  <c r="R193" i="17"/>
  <c r="R192" i="17"/>
  <c r="R190" i="17"/>
  <c r="R189" i="17"/>
  <c r="R188" i="17"/>
  <c r="R187" i="17"/>
  <c r="R186" i="17"/>
  <c r="U186" i="17" s="1"/>
  <c r="J186" i="17"/>
  <c r="R182" i="17"/>
  <c r="U182" i="17" s="1"/>
  <c r="J182" i="17"/>
  <c r="R181" i="17"/>
  <c r="R179" i="17"/>
  <c r="R178" i="17"/>
  <c r="U178" i="17" s="1"/>
  <c r="J178" i="17"/>
  <c r="R177" i="17"/>
  <c r="R176" i="17"/>
  <c r="R167" i="17"/>
  <c r="R163" i="17"/>
  <c r="R153" i="17"/>
  <c r="U153" i="17" s="1"/>
  <c r="J153" i="17"/>
  <c r="R150" i="17"/>
  <c r="R148" i="17"/>
  <c r="U148" i="17" s="1"/>
  <c r="J148" i="17"/>
  <c r="J146" i="17"/>
  <c r="R146" i="17"/>
  <c r="U146" i="17" s="1"/>
  <c r="R143" i="17"/>
  <c r="U143" i="17" s="1"/>
  <c r="J143" i="17"/>
  <c r="R142" i="17"/>
  <c r="U142" i="17" s="1"/>
  <c r="J142" i="17"/>
  <c r="R139" i="17"/>
  <c r="R137" i="17"/>
  <c r="J126" i="17"/>
  <c r="R126" i="17"/>
  <c r="U126" i="17" s="1"/>
  <c r="R125" i="17"/>
  <c r="J124" i="17"/>
  <c r="R124" i="17"/>
  <c r="U124" i="17" s="1"/>
  <c r="J38" i="17"/>
  <c r="J50" i="17"/>
  <c r="J15" i="17" l="1"/>
  <c r="J102" i="17"/>
  <c r="J245" i="17"/>
  <c r="J256" i="17"/>
  <c r="J108" i="17"/>
  <c r="J234" i="17"/>
  <c r="J97" i="17"/>
  <c r="J113" i="17"/>
  <c r="J230" i="17"/>
  <c r="J238" i="17"/>
  <c r="J249" i="17"/>
  <c r="J268" i="17"/>
  <c r="J377" i="17"/>
  <c r="J86" i="17"/>
  <c r="J98" i="17"/>
  <c r="J104" i="17"/>
  <c r="J109" i="17"/>
  <c r="J227" i="17"/>
  <c r="J231" i="17"/>
  <c r="J235" i="17"/>
  <c r="J239" i="17"/>
  <c r="J246" i="17"/>
  <c r="J250" i="17"/>
  <c r="J257" i="17"/>
  <c r="J263" i="17"/>
  <c r="J269" i="17"/>
  <c r="U281" i="17"/>
  <c r="S141" i="17"/>
  <c r="U141" i="17" s="1"/>
  <c r="J141" i="17"/>
  <c r="J100" i="17"/>
  <c r="J232" i="17"/>
  <c r="J271" i="17"/>
  <c r="S147" i="17"/>
  <c r="U147" i="17" s="1"/>
  <c r="J147" i="17"/>
  <c r="J95" i="17"/>
  <c r="J105" i="17"/>
  <c r="J110" i="17"/>
  <c r="J228" i="17"/>
  <c r="J236" i="17"/>
  <c r="J258" i="17"/>
  <c r="J266" i="17"/>
  <c r="J96" i="17"/>
  <c r="J101" i="17"/>
  <c r="J106" i="17"/>
  <c r="J121" i="17"/>
  <c r="J199" i="17"/>
  <c r="J203" i="17"/>
  <c r="J229" i="17"/>
  <c r="J233" i="17"/>
  <c r="J237" i="17"/>
  <c r="J243" i="17"/>
  <c r="J259" i="17"/>
  <c r="J267" i="17"/>
  <c r="S168" i="17"/>
  <c r="U168" i="17" s="1"/>
  <c r="J168" i="17"/>
  <c r="S117" i="17"/>
  <c r="U117" i="17" s="1"/>
  <c r="J117" i="17"/>
  <c r="J281" i="17"/>
  <c r="S252" i="17"/>
  <c r="U252" i="17" s="1"/>
  <c r="J252" i="17"/>
  <c r="S404" i="17"/>
  <c r="U404" i="17" s="1"/>
  <c r="J404" i="17"/>
  <c r="S208" i="17"/>
  <c r="U208" i="17" s="1"/>
  <c r="J208" i="17"/>
  <c r="J22" i="17"/>
  <c r="J33" i="17"/>
  <c r="J18" i="17"/>
  <c r="J46" i="17"/>
  <c r="J25" i="17"/>
  <c r="J36" i="17"/>
  <c r="J16" i="17"/>
  <c r="J17" i="17"/>
  <c r="J54" i="17"/>
  <c r="J24" i="17"/>
  <c r="J34" i="17"/>
  <c r="J19" i="17"/>
  <c r="J35" i="17"/>
  <c r="J20" i="17"/>
  <c r="J26" i="17"/>
  <c r="J49" i="17"/>
  <c r="J21" i="17"/>
  <c r="J37" i="17"/>
  <c r="J52" i="17"/>
  <c r="J32" i="17"/>
  <c r="J53" i="17"/>
  <c r="J23" i="17"/>
  <c r="J39" i="17"/>
  <c r="J55" i="17"/>
  <c r="R65" i="17" l="1"/>
  <c r="S286" i="17"/>
  <c r="U286" i="17" s="1"/>
  <c r="J286" i="17"/>
  <c r="S375" i="17"/>
  <c r="U375" i="17" s="1"/>
  <c r="J375" i="17"/>
  <c r="S356" i="17"/>
  <c r="U356" i="17" s="1"/>
  <c r="J356" i="17"/>
  <c r="S333" i="17"/>
  <c r="U333" i="17" s="1"/>
  <c r="J333" i="17"/>
  <c r="S300" i="17"/>
  <c r="U300" i="17" s="1"/>
  <c r="J300" i="17"/>
  <c r="S284" i="17"/>
  <c r="U284" i="17" s="1"/>
  <c r="J284" i="17"/>
  <c r="S397" i="17"/>
  <c r="U397" i="17" s="1"/>
  <c r="J397" i="17"/>
  <c r="S384" i="17"/>
  <c r="U384" i="17" s="1"/>
  <c r="J384" i="17"/>
  <c r="S374" i="17"/>
  <c r="U374" i="17" s="1"/>
  <c r="J374" i="17"/>
  <c r="S360" i="17"/>
  <c r="U360" i="17" s="1"/>
  <c r="J360" i="17"/>
  <c r="S345" i="17"/>
  <c r="U345" i="17" s="1"/>
  <c r="J345" i="17"/>
  <c r="S332" i="17"/>
  <c r="U332" i="17" s="1"/>
  <c r="J332" i="17"/>
  <c r="S308" i="17"/>
  <c r="U308" i="17" s="1"/>
  <c r="J308" i="17"/>
  <c r="S192" i="17"/>
  <c r="U192" i="17" s="1"/>
  <c r="J192" i="17"/>
  <c r="S172" i="17"/>
  <c r="U172" i="17" s="1"/>
  <c r="J172" i="17"/>
  <c r="S119" i="17"/>
  <c r="U119" i="17" s="1"/>
  <c r="J119" i="17"/>
  <c r="S80" i="17"/>
  <c r="U80" i="17" s="1"/>
  <c r="J80" i="17"/>
  <c r="S58" i="17"/>
  <c r="U58" i="17" s="1"/>
  <c r="J58" i="17"/>
  <c r="S290" i="17"/>
  <c r="U290" i="17" s="1"/>
  <c r="J290" i="17"/>
  <c r="S217" i="17"/>
  <c r="U217" i="17" s="1"/>
  <c r="J217" i="17"/>
  <c r="S175" i="17"/>
  <c r="U175" i="17" s="1"/>
  <c r="J175" i="17"/>
  <c r="S83" i="17"/>
  <c r="U83" i="17" s="1"/>
  <c r="J83" i="17"/>
  <c r="S382" i="17"/>
  <c r="U382" i="17" s="1"/>
  <c r="J382" i="17"/>
  <c r="S363" i="17"/>
  <c r="U363" i="17" s="1"/>
  <c r="J363" i="17"/>
  <c r="S334" i="17"/>
  <c r="U334" i="17" s="1"/>
  <c r="J334" i="17"/>
  <c r="S314" i="17"/>
  <c r="U314" i="17" s="1"/>
  <c r="J314" i="17"/>
  <c r="S296" i="17"/>
  <c r="U296" i="17" s="1"/>
  <c r="J296" i="17"/>
  <c r="S275" i="17"/>
  <c r="U275" i="17" s="1"/>
  <c r="J275" i="17"/>
  <c r="S190" i="17"/>
  <c r="U190" i="17" s="1"/>
  <c r="J190" i="17"/>
  <c r="S164" i="17"/>
  <c r="U164" i="17" s="1"/>
  <c r="J164" i="17"/>
  <c r="S125" i="17"/>
  <c r="U125" i="17" s="1"/>
  <c r="J125" i="17"/>
  <c r="S78" i="17"/>
  <c r="U78" i="17" s="1"/>
  <c r="J78" i="17"/>
  <c r="S386" i="17"/>
  <c r="U386" i="17" s="1"/>
  <c r="J386" i="17"/>
  <c r="S391" i="17"/>
  <c r="U391" i="17" s="1"/>
  <c r="J391" i="17"/>
  <c r="S371" i="17"/>
  <c r="U371" i="17" s="1"/>
  <c r="J371" i="17"/>
  <c r="S346" i="17"/>
  <c r="U346" i="17" s="1"/>
  <c r="J346" i="17"/>
  <c r="S324" i="17"/>
  <c r="U324" i="17" s="1"/>
  <c r="J324" i="17"/>
  <c r="S295" i="17"/>
  <c r="U295" i="17" s="1"/>
  <c r="J295" i="17"/>
  <c r="S289" i="17"/>
  <c r="U289" i="17" s="1"/>
  <c r="J289" i="17"/>
  <c r="S278" i="17"/>
  <c r="U278" i="17" s="1"/>
  <c r="J278" i="17"/>
  <c r="S222" i="17"/>
  <c r="U222" i="17" s="1"/>
  <c r="J222" i="17"/>
  <c r="S189" i="17"/>
  <c r="U189" i="17" s="1"/>
  <c r="J189" i="17"/>
  <c r="S179" i="17"/>
  <c r="U179" i="17" s="1"/>
  <c r="J179" i="17"/>
  <c r="S167" i="17"/>
  <c r="U167" i="17" s="1"/>
  <c r="J167" i="17"/>
  <c r="S149" i="17"/>
  <c r="U149" i="17" s="1"/>
  <c r="J149" i="17"/>
  <c r="S82" i="17"/>
  <c r="U82" i="17" s="1"/>
  <c r="J82" i="17"/>
  <c r="S70" i="17"/>
  <c r="U70" i="17" s="1"/>
  <c r="J70" i="17"/>
  <c r="S59" i="17"/>
  <c r="U59" i="17" s="1"/>
  <c r="J59" i="17"/>
  <c r="S341" i="17"/>
  <c r="U341" i="17" s="1"/>
  <c r="J341" i="17"/>
  <c r="S294" i="17"/>
  <c r="U294" i="17" s="1"/>
  <c r="J294" i="17"/>
  <c r="S277" i="17"/>
  <c r="U277" i="17" s="1"/>
  <c r="J277" i="17"/>
  <c r="S188" i="17"/>
  <c r="U188" i="17" s="1"/>
  <c r="J188" i="17"/>
  <c r="S166" i="17"/>
  <c r="U166" i="17" s="1"/>
  <c r="J166" i="17"/>
  <c r="S128" i="17"/>
  <c r="U128" i="17" s="1"/>
  <c r="J128" i="17"/>
  <c r="S74" i="17"/>
  <c r="U74" i="17" s="1"/>
  <c r="J74" i="17"/>
  <c r="S379" i="17"/>
  <c r="U379" i="17" s="1"/>
  <c r="J379" i="17"/>
  <c r="S368" i="17"/>
  <c r="U368" i="17" s="1"/>
  <c r="J368" i="17"/>
  <c r="S358" i="17"/>
  <c r="U358" i="17" s="1"/>
  <c r="J358" i="17"/>
  <c r="S344" i="17"/>
  <c r="U344" i="17" s="1"/>
  <c r="J344" i="17"/>
  <c r="S335" i="17"/>
  <c r="U335" i="17" s="1"/>
  <c r="J335" i="17"/>
  <c r="S327" i="17"/>
  <c r="U327" i="17" s="1"/>
  <c r="J327" i="17"/>
  <c r="S316" i="17"/>
  <c r="U316" i="17" s="1"/>
  <c r="J316" i="17"/>
  <c r="S302" i="17"/>
  <c r="U302" i="17" s="1"/>
  <c r="J302" i="17"/>
  <c r="S287" i="17"/>
  <c r="U287" i="17" s="1"/>
  <c r="J287" i="17"/>
  <c r="S276" i="17"/>
  <c r="U276" i="17" s="1"/>
  <c r="J276" i="17"/>
  <c r="S219" i="17"/>
  <c r="U219" i="17" s="1"/>
  <c r="J219" i="17"/>
  <c r="S187" i="17"/>
  <c r="U187" i="17" s="1"/>
  <c r="J187" i="17"/>
  <c r="S176" i="17"/>
  <c r="U176" i="17" s="1"/>
  <c r="J176" i="17"/>
  <c r="S165" i="17"/>
  <c r="U165" i="17" s="1"/>
  <c r="J165" i="17"/>
  <c r="S151" i="17"/>
  <c r="U151" i="17" s="1"/>
  <c r="J151" i="17"/>
  <c r="S118" i="17"/>
  <c r="U118" i="17" s="1"/>
  <c r="J118" i="17"/>
  <c r="S73" i="17"/>
  <c r="U73" i="17" s="1"/>
  <c r="J73" i="17"/>
  <c r="S61" i="17"/>
  <c r="U61" i="17" s="1"/>
  <c r="J61" i="17"/>
  <c r="S357" i="17"/>
  <c r="U357" i="17" s="1"/>
  <c r="J357" i="17"/>
  <c r="S320" i="17"/>
  <c r="U320" i="17" s="1"/>
  <c r="J320" i="17"/>
  <c r="S293" i="17"/>
  <c r="U293" i="17" s="1"/>
  <c r="J293" i="17"/>
  <c r="S185" i="17"/>
  <c r="U185" i="17" s="1"/>
  <c r="J185" i="17"/>
  <c r="S138" i="17"/>
  <c r="U138" i="17" s="1"/>
  <c r="J138" i="17"/>
  <c r="S408" i="17"/>
  <c r="U408" i="17" s="1"/>
  <c r="J408" i="17"/>
  <c r="S381" i="17"/>
  <c r="U381" i="17" s="1"/>
  <c r="J381" i="17"/>
  <c r="S361" i="17"/>
  <c r="U361" i="17" s="1"/>
  <c r="J361" i="17"/>
  <c r="S337" i="17"/>
  <c r="U337" i="17" s="1"/>
  <c r="J337" i="17"/>
  <c r="S313" i="17"/>
  <c r="U313" i="17" s="1"/>
  <c r="J313" i="17"/>
  <c r="S407" i="17"/>
  <c r="U407" i="17" s="1"/>
  <c r="J407" i="17"/>
  <c r="S390" i="17"/>
  <c r="U390" i="17" s="1"/>
  <c r="J390" i="17"/>
  <c r="S380" i="17"/>
  <c r="U380" i="17" s="1"/>
  <c r="J380" i="17"/>
  <c r="S369" i="17"/>
  <c r="U369" i="17" s="1"/>
  <c r="J369" i="17"/>
  <c r="S353" i="17"/>
  <c r="U353" i="17" s="1"/>
  <c r="J353" i="17"/>
  <c r="S336" i="17"/>
  <c r="U336" i="17" s="1"/>
  <c r="J336" i="17"/>
  <c r="S323" i="17"/>
  <c r="U323" i="17" s="1"/>
  <c r="J323" i="17"/>
  <c r="S299" i="17"/>
  <c r="U299" i="17" s="1"/>
  <c r="J299" i="17"/>
  <c r="S283" i="17"/>
  <c r="U283" i="17" s="1"/>
  <c r="J283" i="17"/>
  <c r="S253" i="17"/>
  <c r="U253" i="17" s="1"/>
  <c r="J253" i="17"/>
  <c r="S220" i="17"/>
  <c r="U220" i="17" s="1"/>
  <c r="J220" i="17"/>
  <c r="S183" i="17"/>
  <c r="U183" i="17" s="1"/>
  <c r="J183" i="17"/>
  <c r="S152" i="17"/>
  <c r="U152" i="17" s="1"/>
  <c r="J152" i="17"/>
  <c r="S69" i="17"/>
  <c r="U69" i="17" s="1"/>
  <c r="J69" i="17"/>
  <c r="S339" i="17"/>
  <c r="U339" i="17" s="1"/>
  <c r="J339" i="17"/>
  <c r="S194" i="17"/>
  <c r="U194" i="17" s="1"/>
  <c r="J194" i="17"/>
  <c r="S65" i="17"/>
  <c r="U65" i="17" s="1"/>
  <c r="S372" i="17"/>
  <c r="U372" i="17" s="1"/>
  <c r="J372" i="17"/>
  <c r="S343" i="17"/>
  <c r="U343" i="17" s="1"/>
  <c r="J343" i="17"/>
  <c r="S325" i="17"/>
  <c r="U325" i="17" s="1"/>
  <c r="J325" i="17"/>
  <c r="S306" i="17"/>
  <c r="U306" i="17" s="1"/>
  <c r="J306" i="17"/>
  <c r="S285" i="17"/>
  <c r="U285" i="17" s="1"/>
  <c r="J285" i="17"/>
  <c r="S224" i="17"/>
  <c r="U224" i="17" s="1"/>
  <c r="U223" i="17" s="1"/>
  <c r="J224" i="17"/>
  <c r="S180" i="17"/>
  <c r="U180" i="17" s="1"/>
  <c r="J180" i="17"/>
  <c r="S150" i="17"/>
  <c r="U150" i="17" s="1"/>
  <c r="J150" i="17"/>
  <c r="S60" i="17"/>
  <c r="U60" i="17" s="1"/>
  <c r="J60" i="17"/>
  <c r="S398" i="17"/>
  <c r="U398" i="17" s="1"/>
  <c r="J398" i="17"/>
  <c r="S366" i="17"/>
  <c r="U366" i="17" s="1"/>
  <c r="J366" i="17"/>
  <c r="S342" i="17"/>
  <c r="U342" i="17" s="1"/>
  <c r="J342" i="17"/>
  <c r="S319" i="17"/>
  <c r="U319" i="17" s="1"/>
  <c r="J319" i="17"/>
  <c r="S292" i="17"/>
  <c r="U292" i="17" s="1"/>
  <c r="J292" i="17"/>
  <c r="S274" i="17"/>
  <c r="U274" i="17" s="1"/>
  <c r="J274" i="17"/>
  <c r="S193" i="17"/>
  <c r="U193" i="17" s="1"/>
  <c r="J193" i="17"/>
  <c r="S184" i="17"/>
  <c r="U184" i="17" s="1"/>
  <c r="J184" i="17"/>
  <c r="S173" i="17"/>
  <c r="U173" i="17" s="1"/>
  <c r="J173" i="17"/>
  <c r="S163" i="17"/>
  <c r="U163" i="17" s="1"/>
  <c r="J163" i="17"/>
  <c r="S137" i="17"/>
  <c r="U137" i="17" s="1"/>
  <c r="J137" i="17"/>
  <c r="S75" i="17"/>
  <c r="U75" i="17" s="1"/>
  <c r="J75" i="17"/>
  <c r="S317" i="17"/>
  <c r="U317" i="17" s="1"/>
  <c r="J317" i="17"/>
  <c r="S288" i="17"/>
  <c r="U288" i="17" s="1"/>
  <c r="J288" i="17"/>
  <c r="S197" i="17"/>
  <c r="U197" i="17" s="1"/>
  <c r="U196" i="17" s="1"/>
  <c r="J197" i="17"/>
  <c r="S177" i="17"/>
  <c r="U177" i="17" s="1"/>
  <c r="J177" i="17"/>
  <c r="S140" i="17"/>
  <c r="U140" i="17" s="1"/>
  <c r="J140" i="17"/>
  <c r="S63" i="17"/>
  <c r="U63" i="17" s="1"/>
  <c r="J63" i="17"/>
  <c r="S403" i="17"/>
  <c r="U403" i="17" s="1"/>
  <c r="J403" i="17"/>
  <c r="S373" i="17"/>
  <c r="U373" i="17" s="1"/>
  <c r="J373" i="17"/>
  <c r="S364" i="17"/>
  <c r="U364" i="17" s="1"/>
  <c r="J364" i="17"/>
  <c r="S352" i="17"/>
  <c r="U352" i="17" s="1"/>
  <c r="J352" i="17"/>
  <c r="S340" i="17"/>
  <c r="U340" i="17" s="1"/>
  <c r="J340" i="17"/>
  <c r="S331" i="17"/>
  <c r="U331" i="17" s="1"/>
  <c r="J331" i="17"/>
  <c r="S322" i="17"/>
  <c r="U322" i="17" s="1"/>
  <c r="J322" i="17"/>
  <c r="S307" i="17"/>
  <c r="U307" i="17" s="1"/>
  <c r="J307" i="17"/>
  <c r="S298" i="17"/>
  <c r="U298" i="17" s="1"/>
  <c r="J298" i="17"/>
  <c r="S291" i="17"/>
  <c r="U291" i="17" s="1"/>
  <c r="J291" i="17"/>
  <c r="S282" i="17"/>
  <c r="U282" i="17" s="1"/>
  <c r="J282" i="17"/>
  <c r="S191" i="17"/>
  <c r="U191" i="17" s="1"/>
  <c r="J191" i="17"/>
  <c r="S181" i="17"/>
  <c r="U181" i="17" s="1"/>
  <c r="J181" i="17"/>
  <c r="S170" i="17"/>
  <c r="U170" i="17" s="1"/>
  <c r="J170" i="17"/>
  <c r="S160" i="17"/>
  <c r="U160" i="17" s="1"/>
  <c r="J160" i="17"/>
  <c r="S139" i="17"/>
  <c r="U139" i="17" s="1"/>
  <c r="J139" i="17"/>
  <c r="S127" i="17"/>
  <c r="U127" i="17" s="1"/>
  <c r="J127" i="17"/>
  <c r="S79" i="17"/>
  <c r="U79" i="17" s="1"/>
  <c r="J79" i="17"/>
  <c r="S67" i="17"/>
  <c r="U67" i="17" s="1"/>
  <c r="U66" i="17" s="1"/>
  <c r="J67" i="17"/>
  <c r="S57" i="17"/>
  <c r="U57" i="17" s="1"/>
  <c r="J57" i="17"/>
  <c r="S402" i="17"/>
  <c r="U402" i="17" s="1"/>
  <c r="J402" i="17"/>
  <c r="S367" i="17"/>
  <c r="U367" i="17" s="1"/>
  <c r="J367" i="17"/>
  <c r="S330" i="17"/>
  <c r="U330" i="17" s="1"/>
  <c r="J330" i="17"/>
  <c r="S301" i="17"/>
  <c r="U301" i="17" s="1"/>
  <c r="J301" i="17"/>
  <c r="S279" i="17"/>
  <c r="U279" i="17" s="1"/>
  <c r="J279" i="17"/>
  <c r="S169" i="17"/>
  <c r="U169" i="17" s="1"/>
  <c r="J169" i="17"/>
  <c r="S72" i="17"/>
  <c r="U72" i="17" s="1"/>
  <c r="J72" i="17"/>
  <c r="S395" i="17"/>
  <c r="U395" i="17" s="1"/>
  <c r="J395" i="17"/>
  <c r="S383" i="17"/>
  <c r="U383" i="17" s="1"/>
  <c r="J383" i="17"/>
  <c r="S388" i="17"/>
  <c r="U388" i="17" s="1"/>
  <c r="J388" i="17"/>
  <c r="S387" i="17"/>
  <c r="U387" i="17" s="1"/>
  <c r="J387" i="17"/>
  <c r="S214" i="17"/>
  <c r="U214" i="17" s="1"/>
  <c r="J214" i="17"/>
  <c r="S213" i="17"/>
  <c r="U213" i="17" s="1"/>
  <c r="J213" i="17"/>
  <c r="S211" i="17"/>
  <c r="U211" i="17" s="1"/>
  <c r="J211" i="17"/>
  <c r="S210" i="17"/>
  <c r="U210" i="17" s="1"/>
  <c r="J210" i="17"/>
  <c r="S209" i="17"/>
  <c r="U209" i="17" s="1"/>
  <c r="J209" i="17"/>
  <c r="S207" i="17"/>
  <c r="U207" i="17" s="1"/>
  <c r="J207" i="17"/>
  <c r="S206" i="17"/>
  <c r="U206" i="17" s="1"/>
  <c r="J206" i="17"/>
  <c r="S329" i="17"/>
  <c r="U329" i="17" s="1"/>
  <c r="J329" i="17"/>
  <c r="S328" i="17"/>
  <c r="U328" i="17" s="1"/>
  <c r="J328" i="17"/>
  <c r="S312" i="17"/>
  <c r="U312" i="17" s="1"/>
  <c r="J312" i="17"/>
  <c r="S311" i="17"/>
  <c r="U311" i="17" s="1"/>
  <c r="J311" i="17"/>
  <c r="S310" i="17"/>
  <c r="U310" i="17" s="1"/>
  <c r="J310" i="17"/>
  <c r="S309" i="17"/>
  <c r="U309" i="17" s="1"/>
  <c r="J309" i="17"/>
  <c r="J241" i="17"/>
  <c r="S304" i="17"/>
  <c r="U304" i="17" s="1"/>
  <c r="J304" i="17"/>
  <c r="S303" i="17"/>
  <c r="U303" i="17" s="1"/>
  <c r="J303" i="17"/>
  <c r="J262" i="17"/>
  <c r="S254" i="17"/>
  <c r="U254" i="17" s="1"/>
  <c r="J254" i="17"/>
  <c r="J248" i="17"/>
  <c r="J247" i="17"/>
  <c r="J204" i="17"/>
  <c r="J202" i="17"/>
  <c r="J201" i="17"/>
  <c r="J200" i="17"/>
  <c r="S195" i="17"/>
  <c r="U195" i="17" s="1"/>
  <c r="J195" i="17"/>
  <c r="S162" i="17"/>
  <c r="U162" i="17" s="1"/>
  <c r="J162" i="17"/>
  <c r="S159" i="17"/>
  <c r="U159" i="17" s="1"/>
  <c r="J159" i="17"/>
  <c r="S158" i="17"/>
  <c r="U158" i="17" s="1"/>
  <c r="J158" i="17"/>
  <c r="S157" i="17"/>
  <c r="U157" i="17" s="1"/>
  <c r="J157" i="17"/>
  <c r="S156" i="17"/>
  <c r="U156" i="17" s="1"/>
  <c r="J156" i="17"/>
  <c r="S155" i="17"/>
  <c r="U155" i="17" s="1"/>
  <c r="J155" i="17"/>
  <c r="S154" i="17"/>
  <c r="U154" i="17" s="1"/>
  <c r="J154" i="17"/>
  <c r="S130" i="17"/>
  <c r="U130" i="17" s="1"/>
  <c r="J130" i="17"/>
  <c r="S129" i="17"/>
  <c r="U129" i="17" s="1"/>
  <c r="J129" i="17"/>
  <c r="J65" i="17" l="1"/>
  <c r="U401" i="17"/>
  <c r="U56" i="17"/>
  <c r="U349" i="17"/>
  <c r="U116" i="17"/>
  <c r="U144" i="17"/>
  <c r="U406" i="17"/>
  <c r="U251" i="17"/>
  <c r="U205" i="17"/>
  <c r="U273" i="17"/>
  <c r="U123" i="17"/>
  <c r="U174" i="17"/>
  <c r="U396" i="17"/>
  <c r="U355" i="17"/>
  <c r="U338" i="17"/>
  <c r="U378" i="17"/>
  <c r="U362" i="17"/>
  <c r="U215" i="17"/>
  <c r="U359" i="17"/>
  <c r="U136" i="17"/>
  <c r="U77" i="17"/>
  <c r="U68" i="17"/>
  <c r="C132" i="31"/>
  <c r="C128" i="31"/>
  <c r="U122" i="17" l="1"/>
  <c r="U405" i="17"/>
  <c r="U400" i="17"/>
  <c r="U348" i="17"/>
  <c r="U272" i="17"/>
  <c r="C124" i="31"/>
  <c r="AH109" i="31"/>
  <c r="C108" i="31"/>
  <c r="AH107" i="31"/>
  <c r="C106" i="31"/>
  <c r="C104" i="31"/>
  <c r="AH101" i="31"/>
  <c r="C100" i="31"/>
  <c r="C98" i="31"/>
  <c r="C94" i="31"/>
  <c r="AH91" i="31"/>
  <c r="C90" i="31"/>
  <c r="AH89" i="31"/>
  <c r="C88" i="31"/>
  <c r="AH87" i="31"/>
  <c r="C86" i="31"/>
  <c r="C84" i="31"/>
  <c r="AH81" i="31"/>
  <c r="C80" i="31"/>
  <c r="AH79" i="31"/>
  <c r="C78" i="31"/>
  <c r="AH77" i="31"/>
  <c r="C76" i="31"/>
  <c r="AH75" i="31"/>
  <c r="C74" i="31"/>
  <c r="AH73" i="31"/>
  <c r="O72" i="31"/>
  <c r="C72" i="31"/>
  <c r="AH71" i="31"/>
  <c r="AC70" i="31"/>
  <c r="C70" i="31"/>
  <c r="AH69" i="31"/>
  <c r="C68" i="31"/>
  <c r="C66" i="31"/>
  <c r="C58" i="31"/>
  <c r="C56" i="31"/>
  <c r="AH59" i="31"/>
  <c r="AE58" i="31"/>
  <c r="C52" i="31"/>
  <c r="C50" i="31"/>
  <c r="C46" i="31"/>
  <c r="C44" i="31"/>
  <c r="C42" i="31"/>
  <c r="AH35" i="31"/>
  <c r="C34" i="31"/>
  <c r="C32" i="31"/>
  <c r="AH29" i="31"/>
  <c r="C28" i="31"/>
  <c r="C26" i="31"/>
  <c r="C24" i="31"/>
  <c r="C22" i="31"/>
  <c r="AH133" i="31"/>
  <c r="AH131" i="31"/>
  <c r="C130" i="31"/>
  <c r="AH129" i="31"/>
  <c r="AH127" i="31"/>
  <c r="C126" i="31"/>
  <c r="AH125" i="31"/>
  <c r="AH123" i="31"/>
  <c r="C122" i="31"/>
  <c r="AH121" i="31"/>
  <c r="AH119" i="31"/>
  <c r="C118" i="31"/>
  <c r="AH117" i="31"/>
  <c r="AH115" i="31"/>
  <c r="C114" i="31"/>
  <c r="AH113" i="31"/>
  <c r="AH111" i="31"/>
  <c r="C110" i="31"/>
  <c r="AH105" i="31"/>
  <c r="AH103" i="31"/>
  <c r="C102" i="31"/>
  <c r="AH99" i="31"/>
  <c r="AH97" i="31"/>
  <c r="C96" i="31"/>
  <c r="AH95" i="31"/>
  <c r="AH93" i="31"/>
  <c r="C92" i="31"/>
  <c r="AH85" i="31"/>
  <c r="AH83" i="31"/>
  <c r="C82" i="31"/>
  <c r="AH67" i="31"/>
  <c r="C64" i="31"/>
  <c r="C60" i="31"/>
  <c r="C54" i="31"/>
  <c r="C48" i="31"/>
  <c r="C40" i="31"/>
  <c r="C38" i="31"/>
  <c r="C36" i="31"/>
  <c r="U347" i="17" l="1"/>
  <c r="W104" i="31"/>
  <c r="Q420" i="17"/>
  <c r="Q422" i="17" s="1"/>
  <c r="E141" i="31"/>
  <c r="K70" i="31"/>
  <c r="AI71" i="31"/>
  <c r="AA28" i="31"/>
  <c r="W28" i="31"/>
  <c r="U28" i="31"/>
  <c r="S28" i="31"/>
  <c r="O58" i="31"/>
  <c r="S98" i="31"/>
  <c r="U98" i="31"/>
  <c r="W98" i="31"/>
  <c r="AA68" i="31"/>
  <c r="U68" i="31"/>
  <c r="S68" i="31"/>
  <c r="W68" i="31"/>
  <c r="AA100" i="31"/>
  <c r="W100" i="31"/>
  <c r="U100" i="31"/>
  <c r="S100" i="31"/>
  <c r="AA108" i="31"/>
  <c r="S108" i="31"/>
  <c r="W108" i="31"/>
  <c r="U108" i="31"/>
  <c r="AI79" i="31"/>
  <c r="W78" i="31"/>
  <c r="U78" i="31"/>
  <c r="S78" i="31"/>
  <c r="U86" i="31"/>
  <c r="S86" i="31"/>
  <c r="W86" i="31"/>
  <c r="O100" i="31"/>
  <c r="AA106" i="31"/>
  <c r="W106" i="31"/>
  <c r="U106" i="31"/>
  <c r="S106" i="31"/>
  <c r="O108" i="31"/>
  <c r="AA128" i="31"/>
  <c r="AA126" i="31" s="1"/>
  <c r="AA141" i="31" s="1"/>
  <c r="S128" i="31"/>
  <c r="S126" i="31" s="1"/>
  <c r="S141" i="31" s="1"/>
  <c r="W128" i="31"/>
  <c r="W126" i="31" s="1"/>
  <c r="W141" i="31" s="1"/>
  <c r="U128" i="31"/>
  <c r="U126" i="31" s="1"/>
  <c r="U141" i="31" s="1"/>
  <c r="AA124" i="31"/>
  <c r="AA122" i="31" s="1"/>
  <c r="W124" i="31"/>
  <c r="W122" i="31" s="1"/>
  <c r="U124" i="31"/>
  <c r="U122" i="31" s="1"/>
  <c r="S124" i="31"/>
  <c r="S122" i="31" s="1"/>
  <c r="AA120" i="31"/>
  <c r="AA118" i="31" s="1"/>
  <c r="U120" i="31"/>
  <c r="U118" i="31" s="1"/>
  <c r="S120" i="31"/>
  <c r="S118" i="31" s="1"/>
  <c r="W120" i="31"/>
  <c r="W118" i="31" s="1"/>
  <c r="AA72" i="31"/>
  <c r="U72" i="31"/>
  <c r="S72" i="31"/>
  <c r="W72" i="31"/>
  <c r="Q100" i="31"/>
  <c r="O106" i="31"/>
  <c r="Q108" i="31"/>
  <c r="W66" i="31"/>
  <c r="U66" i="31"/>
  <c r="S66" i="31"/>
  <c r="AI117" i="31"/>
  <c r="W116" i="31"/>
  <c r="W114" i="31" s="1"/>
  <c r="U116" i="31"/>
  <c r="U114" i="31" s="1"/>
  <c r="S116" i="31"/>
  <c r="S114" i="31" s="1"/>
  <c r="AA70" i="31"/>
  <c r="W70" i="31"/>
  <c r="U70" i="31"/>
  <c r="S70" i="31"/>
  <c r="AI77" i="31"/>
  <c r="U76" i="31"/>
  <c r="S76" i="31"/>
  <c r="W76" i="31"/>
  <c r="AI81" i="31"/>
  <c r="U80" i="31"/>
  <c r="S80" i="31"/>
  <c r="W80" i="31"/>
  <c r="AE100" i="31"/>
  <c r="AE106" i="31"/>
  <c r="AE108" i="31"/>
  <c r="AA58" i="31"/>
  <c r="U58" i="31"/>
  <c r="S58" i="31"/>
  <c r="W58" i="31"/>
  <c r="AI87" i="31"/>
  <c r="I108" i="31"/>
  <c r="Y108" i="31"/>
  <c r="K108" i="31"/>
  <c r="AC108" i="31"/>
  <c r="AI109" i="31"/>
  <c r="I106" i="31"/>
  <c r="Y106" i="31"/>
  <c r="K106" i="31"/>
  <c r="AC106" i="31"/>
  <c r="AI107" i="31"/>
  <c r="M108" i="31"/>
  <c r="M106" i="31"/>
  <c r="I100" i="31"/>
  <c r="Y100" i="31"/>
  <c r="K100" i="31"/>
  <c r="AC100" i="31"/>
  <c r="AI101" i="31"/>
  <c r="M100" i="31"/>
  <c r="I86" i="31"/>
  <c r="Q86" i="31"/>
  <c r="AE86" i="31"/>
  <c r="K86" i="31"/>
  <c r="Y86" i="31"/>
  <c r="M86" i="31"/>
  <c r="AA86" i="31"/>
  <c r="O86" i="31"/>
  <c r="AC86" i="31"/>
  <c r="AC72" i="31"/>
  <c r="K72" i="31"/>
  <c r="Y72" i="31"/>
  <c r="AI73" i="31"/>
  <c r="Q70" i="31"/>
  <c r="I70" i="31"/>
  <c r="Y70" i="31"/>
  <c r="O70" i="31"/>
  <c r="AE70" i="31"/>
  <c r="Q68" i="31"/>
  <c r="I68" i="31"/>
  <c r="Y68" i="31"/>
  <c r="K68" i="31"/>
  <c r="AC68" i="31"/>
  <c r="AI69" i="31"/>
  <c r="O68" i="31"/>
  <c r="AE68" i="31"/>
  <c r="I80" i="31"/>
  <c r="Q80" i="31"/>
  <c r="AE80" i="31"/>
  <c r="K80" i="31"/>
  <c r="Y80" i="31"/>
  <c r="M80" i="31"/>
  <c r="AA80" i="31"/>
  <c r="O80" i="31"/>
  <c r="AC80" i="31"/>
  <c r="I78" i="31"/>
  <c r="Q78" i="31"/>
  <c r="AE78" i="31"/>
  <c r="K78" i="31"/>
  <c r="Y78" i="31"/>
  <c r="M78" i="31"/>
  <c r="AA78" i="31"/>
  <c r="O78" i="31"/>
  <c r="AC78" i="31"/>
  <c r="I76" i="31"/>
  <c r="Q76" i="31"/>
  <c r="AE76" i="31"/>
  <c r="K76" i="31"/>
  <c r="Y76" i="31"/>
  <c r="M76" i="31"/>
  <c r="AA76" i="31"/>
  <c r="O76" i="31"/>
  <c r="AC76" i="31"/>
  <c r="I72" i="31"/>
  <c r="Q72" i="31"/>
  <c r="AE72" i="31"/>
  <c r="M72" i="31"/>
  <c r="M70" i="31"/>
  <c r="M68" i="31"/>
  <c r="Q58" i="31"/>
  <c r="I58" i="31"/>
  <c r="Y58" i="31"/>
  <c r="K58" i="31"/>
  <c r="AC58" i="31"/>
  <c r="AI59" i="31"/>
  <c r="M58" i="31"/>
  <c r="K116" i="31"/>
  <c r="K114" i="31" s="1"/>
  <c r="O124" i="31"/>
  <c r="O122" i="31" s="1"/>
  <c r="K128" i="31"/>
  <c r="K126" i="31" s="1"/>
  <c r="K141" i="31" s="1"/>
  <c r="AE28" i="31"/>
  <c r="Y116" i="31"/>
  <c r="Y114" i="31" s="1"/>
  <c r="Y128" i="31"/>
  <c r="Y126" i="31" s="1"/>
  <c r="Y141" i="31" s="1"/>
  <c r="AI67" i="31"/>
  <c r="K66" i="31"/>
  <c r="O120" i="31"/>
  <c r="O118" i="31" s="1"/>
  <c r="Y124" i="31"/>
  <c r="Y122" i="31" s="1"/>
  <c r="Y66" i="31"/>
  <c r="AE120" i="31"/>
  <c r="AE118" i="31" s="1"/>
  <c r="I124" i="31"/>
  <c r="I122" i="31" s="1"/>
  <c r="AC124" i="31"/>
  <c r="AC122" i="31" s="1"/>
  <c r="AI125" i="31"/>
  <c r="O28" i="31"/>
  <c r="K124" i="31"/>
  <c r="K122" i="31" s="1"/>
  <c r="AE124" i="31"/>
  <c r="AE122" i="31" s="1"/>
  <c r="Q28" i="31"/>
  <c r="I28" i="31"/>
  <c r="Y28" i="31"/>
  <c r="K28" i="31"/>
  <c r="AC28" i="31"/>
  <c r="AI29" i="31"/>
  <c r="M28" i="31"/>
  <c r="AA98" i="31"/>
  <c r="AE98" i="31"/>
  <c r="O98" i="31"/>
  <c r="AI99" i="31"/>
  <c r="AC98" i="31"/>
  <c r="K98" i="31"/>
  <c r="Y98" i="31"/>
  <c r="I98" i="31"/>
  <c r="I96" i="31" s="1"/>
  <c r="Q98" i="31"/>
  <c r="Q120" i="31"/>
  <c r="Q118" i="31" s="1"/>
  <c r="I120" i="31"/>
  <c r="I118" i="31" s="1"/>
  <c r="Y118" i="31"/>
  <c r="Q124" i="31"/>
  <c r="Q122" i="31" s="1"/>
  <c r="AI129" i="31"/>
  <c r="K120" i="31"/>
  <c r="K118" i="31" s="1"/>
  <c r="AC120" i="31"/>
  <c r="AC118" i="31" s="1"/>
  <c r="AI121" i="31"/>
  <c r="M128" i="31"/>
  <c r="M126" i="31" s="1"/>
  <c r="M141" i="31" s="1"/>
  <c r="I128" i="31"/>
  <c r="I126" i="31" s="1"/>
  <c r="I141" i="31" s="1"/>
  <c r="Q128" i="31"/>
  <c r="Q126" i="31" s="1"/>
  <c r="Q141" i="31" s="1"/>
  <c r="AE128" i="31"/>
  <c r="AE126" i="31" s="1"/>
  <c r="AE141" i="31" s="1"/>
  <c r="O128" i="31"/>
  <c r="O126" i="31" s="1"/>
  <c r="O141" i="31" s="1"/>
  <c r="AC128" i="31"/>
  <c r="AC126" i="31" s="1"/>
  <c r="AC141" i="31" s="1"/>
  <c r="M124" i="31"/>
  <c r="M122" i="31" s="1"/>
  <c r="M120" i="31"/>
  <c r="M118" i="31" s="1"/>
  <c r="M116" i="31"/>
  <c r="M114" i="31" s="1"/>
  <c r="AA116" i="31"/>
  <c r="AA114" i="31" s="1"/>
  <c r="I116" i="31"/>
  <c r="I114" i="31" s="1"/>
  <c r="Q116" i="31"/>
  <c r="Q114" i="31" s="1"/>
  <c r="AE116" i="31"/>
  <c r="AE114" i="31" s="1"/>
  <c r="O116" i="31"/>
  <c r="O114" i="31" s="1"/>
  <c r="AC116" i="31"/>
  <c r="AC114" i="31" s="1"/>
  <c r="M98" i="31"/>
  <c r="I66" i="31"/>
  <c r="Q66" i="31"/>
  <c r="AE66" i="31"/>
  <c r="M66" i="31"/>
  <c r="AA66" i="31"/>
  <c r="O66" i="31"/>
  <c r="AC66" i="31"/>
  <c r="K96" i="31" l="1"/>
  <c r="O96" i="31"/>
  <c r="M96" i="31"/>
  <c r="Q96" i="31"/>
  <c r="AA96" i="31"/>
  <c r="Y96" i="31"/>
  <c r="W96" i="31"/>
  <c r="W102" i="31"/>
  <c r="AC96" i="31"/>
  <c r="AE96" i="31"/>
  <c r="S96" i="31"/>
  <c r="U96" i="31"/>
  <c r="G72" i="31"/>
  <c r="Z141" i="31"/>
  <c r="AF141" i="31"/>
  <c r="M104" i="31"/>
  <c r="M102" i="31" s="1"/>
  <c r="AC104" i="31"/>
  <c r="AC102" i="31" s="1"/>
  <c r="Y104" i="31"/>
  <c r="Y102" i="31" s="1"/>
  <c r="K104" i="31"/>
  <c r="K102" i="31" s="1"/>
  <c r="Q104" i="31"/>
  <c r="Q102" i="31" s="1"/>
  <c r="AE104" i="31"/>
  <c r="AE102" i="31" s="1"/>
  <c r="O104" i="31"/>
  <c r="O102" i="31" s="1"/>
  <c r="AI105" i="31"/>
  <c r="I104" i="31"/>
  <c r="I102" i="31" s="1"/>
  <c r="AD141" i="31"/>
  <c r="AB141" i="31"/>
  <c r="J141" i="31"/>
  <c r="R141" i="31"/>
  <c r="X141" i="31"/>
  <c r="P141" i="31"/>
  <c r="N141" i="31"/>
  <c r="L141" i="31"/>
  <c r="T141" i="31"/>
  <c r="V141" i="31"/>
  <c r="U104" i="31"/>
  <c r="U102" i="31" s="1"/>
  <c r="G80" i="31"/>
  <c r="S104" i="31"/>
  <c r="S102" i="31" s="1"/>
  <c r="AA104" i="31"/>
  <c r="AA102" i="31" s="1"/>
  <c r="G76" i="31"/>
  <c r="G66" i="31"/>
  <c r="G128" i="31"/>
  <c r="G124" i="31"/>
  <c r="G120" i="31"/>
  <c r="G116" i="31"/>
  <c r="G108" i="31"/>
  <c r="G106" i="31"/>
  <c r="G100" i="31"/>
  <c r="G98" i="31"/>
  <c r="G86" i="31"/>
  <c r="G78" i="31"/>
  <c r="G70" i="31"/>
  <c r="G68" i="31"/>
  <c r="G58" i="31"/>
  <c r="G28" i="31"/>
  <c r="C30" i="31"/>
  <c r="C20" i="31"/>
  <c r="C16" i="31"/>
  <c r="G104" i="31" l="1"/>
  <c r="AH65" i="31" l="1"/>
  <c r="AH63" i="31"/>
  <c r="AH57" i="31"/>
  <c r="AH53" i="31"/>
  <c r="AH51" i="31"/>
  <c r="AH47" i="31"/>
  <c r="AH45" i="31"/>
  <c r="AH43" i="31"/>
  <c r="AH37" i="31"/>
  <c r="AH33" i="31"/>
  <c r="AH27" i="31"/>
  <c r="AH25" i="31"/>
  <c r="AH23" i="31"/>
  <c r="AH19" i="31"/>
  <c r="AH17" i="31"/>
  <c r="AA32" i="31" l="1"/>
  <c r="W32" i="31"/>
  <c r="U32" i="31"/>
  <c r="S32" i="31"/>
  <c r="Y56" i="31"/>
  <c r="W56" i="31"/>
  <c r="U56" i="31"/>
  <c r="S56" i="31"/>
  <c r="AA24" i="31"/>
  <c r="U24" i="31"/>
  <c r="W24" i="31"/>
  <c r="S24" i="31"/>
  <c r="M50" i="31"/>
  <c r="S50" i="31"/>
  <c r="U50" i="31"/>
  <c r="W50" i="31"/>
  <c r="AE26" i="31"/>
  <c r="W26" i="31"/>
  <c r="U26" i="31"/>
  <c r="S26" i="31"/>
  <c r="AI25" i="31"/>
  <c r="Y24" i="31"/>
  <c r="AC32" i="31"/>
  <c r="AC24" i="31"/>
  <c r="K32" i="31"/>
  <c r="K24" i="31"/>
  <c r="O32" i="31"/>
  <c r="K50" i="31"/>
  <c r="O24" i="31"/>
  <c r="Y32" i="31"/>
  <c r="AI33" i="31"/>
  <c r="Y50" i="31"/>
  <c r="I24" i="31"/>
  <c r="Q24" i="31"/>
  <c r="AE24" i="31"/>
  <c r="K26" i="31"/>
  <c r="Y26" i="31"/>
  <c r="I32" i="31"/>
  <c r="Q32" i="31"/>
  <c r="AE32" i="31"/>
  <c r="M26" i="31"/>
  <c r="AA26" i="31"/>
  <c r="M24" i="31"/>
  <c r="O26" i="31"/>
  <c r="AC26" i="31"/>
  <c r="AI27" i="31"/>
  <c r="M32" i="31"/>
  <c r="AE50" i="31"/>
  <c r="Q50" i="31"/>
  <c r="I50" i="31"/>
  <c r="AI51" i="31"/>
  <c r="AC50" i="31"/>
  <c r="O50" i="31"/>
  <c r="AA50" i="31"/>
  <c r="I26" i="31"/>
  <c r="Q26" i="31"/>
  <c r="M56" i="31"/>
  <c r="AA56" i="31"/>
  <c r="O56" i="31"/>
  <c r="AC56" i="31"/>
  <c r="AI57" i="31"/>
  <c r="AA60" i="31"/>
  <c r="I56" i="31"/>
  <c r="I54" i="31" s="1"/>
  <c r="Q56" i="31"/>
  <c r="AE56" i="31"/>
  <c r="K56" i="31"/>
  <c r="AE54" i="31" l="1"/>
  <c r="AF54" i="31" s="1"/>
  <c r="O54" i="31"/>
  <c r="P54" i="31" s="1"/>
  <c r="U54" i="31"/>
  <c r="V54" i="31" s="1"/>
  <c r="Q54" i="31"/>
  <c r="R54" i="31" s="1"/>
  <c r="K54" i="31"/>
  <c r="L54" i="31" s="1"/>
  <c r="W54" i="31"/>
  <c r="X54" i="31" s="1"/>
  <c r="S54" i="31"/>
  <c r="T54" i="31" s="1"/>
  <c r="Y54" i="31"/>
  <c r="Z54" i="31" s="1"/>
  <c r="AC54" i="31"/>
  <c r="AD54" i="31" s="1"/>
  <c r="AA54" i="31"/>
  <c r="AB54" i="31" s="1"/>
  <c r="M54" i="31"/>
  <c r="N54" i="31" s="1"/>
  <c r="G50" i="31"/>
  <c r="G56" i="31"/>
  <c r="G26" i="31"/>
  <c r="G32" i="31"/>
  <c r="G24" i="31"/>
  <c r="J54" i="31" l="1"/>
  <c r="AJ54" i="31" s="1"/>
  <c r="V96" i="31" l="1"/>
  <c r="T96" i="31"/>
  <c r="G54" i="31"/>
  <c r="T102" i="31" l="1"/>
  <c r="AB96" i="31"/>
  <c r="V102" i="31"/>
  <c r="R102" i="31"/>
  <c r="N96" i="31"/>
  <c r="AF145" i="31"/>
  <c r="T114" i="31" l="1"/>
  <c r="AB102" i="31"/>
  <c r="X96" i="31"/>
  <c r="X102" i="31"/>
  <c r="R96" i="31"/>
  <c r="L96" i="31"/>
  <c r="L102" i="31"/>
  <c r="AF96" i="31"/>
  <c r="AD96" i="31"/>
  <c r="P96" i="31"/>
  <c r="N102" i="31"/>
  <c r="G141" i="31"/>
  <c r="AH141" i="31" s="1"/>
  <c r="T118" i="31" l="1"/>
  <c r="R118" i="31"/>
  <c r="AF102" i="31"/>
  <c r="AD102" i="31"/>
  <c r="Z96" i="31"/>
  <c r="P102" i="31"/>
  <c r="J96" i="31"/>
  <c r="G96" i="31" l="1"/>
  <c r="AJ96" i="31"/>
  <c r="R122" i="31"/>
  <c r="V114" i="31"/>
  <c r="R114" i="31"/>
  <c r="X114" i="31"/>
  <c r="N114" i="31"/>
  <c r="L114" i="31"/>
  <c r="L118" i="31"/>
  <c r="Z102" i="31"/>
  <c r="J102" i="31"/>
  <c r="J114" i="31"/>
  <c r="G102" i="31" l="1"/>
  <c r="AJ102" i="31"/>
  <c r="T122" i="31"/>
  <c r="T126" i="31"/>
  <c r="R126" i="31"/>
  <c r="V118" i="31"/>
  <c r="V122" i="31"/>
  <c r="AB114" i="31"/>
  <c r="AB122" i="31"/>
  <c r="X118" i="31"/>
  <c r="N118" i="31"/>
  <c r="N122" i="31"/>
  <c r="L122" i="31"/>
  <c r="AF114" i="31"/>
  <c r="AD114" i="31"/>
  <c r="V126" i="31" l="1"/>
  <c r="AB118" i="31"/>
  <c r="AB126" i="31"/>
  <c r="X122" i="31"/>
  <c r="N126" i="31"/>
  <c r="J122" i="31"/>
  <c r="J118" i="31"/>
  <c r="AD118" i="31"/>
  <c r="Z114" i="31"/>
  <c r="P114" i="31"/>
  <c r="AJ114" i="31" l="1"/>
  <c r="L126" i="31"/>
  <c r="X126" i="31"/>
  <c r="J126" i="31"/>
  <c r="AF118" i="31"/>
  <c r="AF122" i="31"/>
  <c r="AD122" i="31"/>
  <c r="G114" i="31"/>
  <c r="Z118" i="31"/>
  <c r="Z126" i="31"/>
  <c r="P118" i="31"/>
  <c r="T231" i="17"/>
  <c r="R231" i="17"/>
  <c r="S231" i="17"/>
  <c r="T240" i="17"/>
  <c r="S240" i="17"/>
  <c r="R240" i="17"/>
  <c r="R233" i="17"/>
  <c r="T233" i="17"/>
  <c r="S233" i="17"/>
  <c r="R234" i="17"/>
  <c r="S234" i="17"/>
  <c r="T234" i="17"/>
  <c r="S243" i="17"/>
  <c r="T243" i="17"/>
  <c r="R243" i="17"/>
  <c r="T244" i="17"/>
  <c r="S244" i="17"/>
  <c r="R244" i="17"/>
  <c r="R242" i="17"/>
  <c r="T242" i="17"/>
  <c r="S242" i="17"/>
  <c r="T232" i="17"/>
  <c r="S232" i="17"/>
  <c r="R232" i="17"/>
  <c r="T241" i="17"/>
  <c r="R241" i="17"/>
  <c r="S241" i="17"/>
  <c r="S228" i="17"/>
  <c r="T228" i="17"/>
  <c r="R228" i="17"/>
  <c r="S250" i="17"/>
  <c r="R250" i="17"/>
  <c r="T250" i="17"/>
  <c r="T230" i="17"/>
  <c r="S230" i="17"/>
  <c r="R230" i="17"/>
  <c r="S238" i="17"/>
  <c r="T238" i="17"/>
  <c r="R238" i="17"/>
  <c r="S239" i="17"/>
  <c r="R239" i="17"/>
  <c r="T239" i="17"/>
  <c r="T248" i="17"/>
  <c r="R248" i="17"/>
  <c r="S248" i="17"/>
  <c r="T229" i="17"/>
  <c r="S229" i="17"/>
  <c r="R229" i="17"/>
  <c r="T247" i="17"/>
  <c r="R247" i="17"/>
  <c r="S247" i="17"/>
  <c r="T235" i="17"/>
  <c r="S235" i="17"/>
  <c r="R235" i="17"/>
  <c r="R236" i="17"/>
  <c r="T236" i="17"/>
  <c r="S236" i="17"/>
  <c r="T245" i="17"/>
  <c r="S245" i="17"/>
  <c r="R245" i="17"/>
  <c r="T246" i="17"/>
  <c r="S246" i="17"/>
  <c r="R246" i="17"/>
  <c r="S237" i="17"/>
  <c r="T237" i="17"/>
  <c r="R237" i="17"/>
  <c r="S249" i="17"/>
  <c r="R249" i="17"/>
  <c r="T249" i="17"/>
  <c r="AJ118" i="31" l="1"/>
  <c r="AF126" i="31"/>
  <c r="AD126" i="31"/>
  <c r="Z122" i="31"/>
  <c r="P122" i="31"/>
  <c r="P126" i="31"/>
  <c r="G118" i="31"/>
  <c r="U236" i="17"/>
  <c r="U246" i="17"/>
  <c r="U247" i="17"/>
  <c r="U229" i="17"/>
  <c r="U238" i="17"/>
  <c r="U241" i="17"/>
  <c r="U242" i="17"/>
  <c r="U243" i="17"/>
  <c r="U233" i="17"/>
  <c r="U237" i="17"/>
  <c r="U235" i="17"/>
  <c r="U228" i="17"/>
  <c r="U244" i="17"/>
  <c r="U240" i="17"/>
  <c r="U249" i="17"/>
  <c r="U245" i="17"/>
  <c r="U230" i="17"/>
  <c r="U250" i="17"/>
  <c r="U232" i="17"/>
  <c r="T258" i="17"/>
  <c r="R258" i="17"/>
  <c r="S258" i="17"/>
  <c r="U234" i="17"/>
  <c r="U231" i="17"/>
  <c r="T204" i="17"/>
  <c r="R204" i="17"/>
  <c r="S204" i="17"/>
  <c r="U248" i="17"/>
  <c r="U239" i="17"/>
  <c r="AJ126" i="31" l="1"/>
  <c r="G122" i="31"/>
  <c r="AJ122" i="31"/>
  <c r="G126" i="31"/>
  <c r="U258" i="17"/>
  <c r="U204" i="17"/>
  <c r="T262" i="17" l="1"/>
  <c r="R262" i="17"/>
  <c r="S262" i="17"/>
  <c r="U262" i="17" l="1"/>
  <c r="S268" i="17"/>
  <c r="T268" i="17"/>
  <c r="R268" i="17"/>
  <c r="U268" i="17" l="1"/>
  <c r="R267" i="17"/>
  <c r="T267" i="17"/>
  <c r="S267" i="17"/>
  <c r="R266" i="17"/>
  <c r="T266" i="17"/>
  <c r="S266" i="17"/>
  <c r="U266" i="17" l="1"/>
  <c r="T271" i="17"/>
  <c r="S271" i="17"/>
  <c r="R271" i="17"/>
  <c r="S269" i="17"/>
  <c r="R269" i="17"/>
  <c r="T269" i="17"/>
  <c r="T270" i="17"/>
  <c r="R270" i="17"/>
  <c r="S270" i="17"/>
  <c r="U267" i="17"/>
  <c r="U271" i="17" l="1"/>
  <c r="U270" i="17"/>
  <c r="U269" i="17"/>
  <c r="U265" i="17" l="1"/>
  <c r="U264" i="17" l="1"/>
  <c r="S134" i="17"/>
  <c r="T134" i="17"/>
  <c r="R134" i="17"/>
  <c r="S94" i="31" l="1"/>
  <c r="S92" i="31" s="1"/>
  <c r="T92" i="31" s="1"/>
  <c r="AE94" i="31"/>
  <c r="AE92" i="31" s="1"/>
  <c r="AF92" i="31" s="1"/>
  <c r="K94" i="31"/>
  <c r="K92" i="31" s="1"/>
  <c r="L92" i="31" s="1"/>
  <c r="Y94" i="31"/>
  <c r="Y92" i="31" s="1"/>
  <c r="Z92" i="31" s="1"/>
  <c r="Q94" i="31"/>
  <c r="Q92" i="31" s="1"/>
  <c r="R92" i="31" s="1"/>
  <c r="O94" i="31"/>
  <c r="O92" i="31" s="1"/>
  <c r="P92" i="31" s="1"/>
  <c r="W94" i="31"/>
  <c r="W92" i="31" s="1"/>
  <c r="X92" i="31" s="1"/>
  <c r="AI95" i="31"/>
  <c r="I94" i="31"/>
  <c r="U94" i="31"/>
  <c r="U92" i="31" s="1"/>
  <c r="V92" i="31" s="1"/>
  <c r="AA94" i="31"/>
  <c r="AA92" i="31" s="1"/>
  <c r="AB92" i="31" s="1"/>
  <c r="AC94" i="31"/>
  <c r="AC92" i="31" s="1"/>
  <c r="AD92" i="31" s="1"/>
  <c r="M94" i="31"/>
  <c r="M92" i="31" s="1"/>
  <c r="N92" i="31" s="1"/>
  <c r="U134" i="17"/>
  <c r="U133" i="17" s="1"/>
  <c r="AB60" i="31" l="1"/>
  <c r="I92" i="31"/>
  <c r="G94" i="31"/>
  <c r="R37" i="17"/>
  <c r="T37" i="17"/>
  <c r="S37" i="17"/>
  <c r="T36" i="17"/>
  <c r="S36" i="17"/>
  <c r="R36" i="17"/>
  <c r="R34" i="17"/>
  <c r="S34" i="17"/>
  <c r="T34" i="17"/>
  <c r="S35" i="17"/>
  <c r="T35" i="17"/>
  <c r="R35" i="17"/>
  <c r="T26" i="17"/>
  <c r="S26" i="17"/>
  <c r="R26" i="17"/>
  <c r="S39" i="17"/>
  <c r="R39" i="17"/>
  <c r="T39" i="17"/>
  <c r="T260" i="17"/>
  <c r="R260" i="17"/>
  <c r="S260" i="17"/>
  <c r="R38" i="17"/>
  <c r="S38" i="17"/>
  <c r="T38" i="17"/>
  <c r="T33" i="17"/>
  <c r="R33" i="17"/>
  <c r="S33" i="17"/>
  <c r="J92" i="31" l="1"/>
  <c r="AJ92" i="31" s="1"/>
  <c r="U62" i="31"/>
  <c r="U60" i="31" s="1"/>
  <c r="V60" i="31" s="1"/>
  <c r="AC62" i="31"/>
  <c r="AC60" i="31" s="1"/>
  <c r="AD60" i="31" s="1"/>
  <c r="K62" i="31"/>
  <c r="K60" i="31" s="1"/>
  <c r="L60" i="31" s="1"/>
  <c r="M62" i="31"/>
  <c r="M60" i="31" s="1"/>
  <c r="N60" i="31" s="1"/>
  <c r="S62" i="31"/>
  <c r="S60" i="31" s="1"/>
  <c r="T60" i="31" s="1"/>
  <c r="AE62" i="31"/>
  <c r="AE60" i="31" s="1"/>
  <c r="AF60" i="31" s="1"/>
  <c r="W62" i="31"/>
  <c r="W60" i="31" s="1"/>
  <c r="X60" i="31" s="1"/>
  <c r="O62" i="31"/>
  <c r="O60" i="31" s="1"/>
  <c r="P60" i="31" s="1"/>
  <c r="I62" i="31"/>
  <c r="Q62" i="31"/>
  <c r="Q60" i="31" s="1"/>
  <c r="R60" i="31" s="1"/>
  <c r="AI63" i="31"/>
  <c r="Y62" i="31"/>
  <c r="Y60" i="31" s="1"/>
  <c r="Z60" i="31" s="1"/>
  <c r="U26" i="17"/>
  <c r="U34" i="17"/>
  <c r="U36" i="17"/>
  <c r="S30" i="17"/>
  <c r="T30" i="17"/>
  <c r="R30" i="17"/>
  <c r="U35" i="17"/>
  <c r="T31" i="17"/>
  <c r="S31" i="17"/>
  <c r="R31" i="17"/>
  <c r="U38" i="17"/>
  <c r="U33" i="17"/>
  <c r="R32" i="17"/>
  <c r="T32" i="17"/>
  <c r="S32" i="17"/>
  <c r="U260" i="17"/>
  <c r="U39" i="17"/>
  <c r="U37" i="17"/>
  <c r="G92" i="31" l="1"/>
  <c r="G62" i="31"/>
  <c r="I60" i="31"/>
  <c r="U32" i="17"/>
  <c r="U31" i="17"/>
  <c r="U30" i="17"/>
  <c r="J60" i="31" l="1"/>
  <c r="AJ60" i="31" s="1"/>
  <c r="U29" i="17"/>
  <c r="G60" i="31" l="1"/>
  <c r="T203" i="17"/>
  <c r="S203" i="17"/>
  <c r="R203" i="17"/>
  <c r="U203" i="17" l="1"/>
  <c r="T113" i="17"/>
  <c r="S113" i="17"/>
  <c r="R113" i="17"/>
  <c r="T112" i="17"/>
  <c r="S112" i="17"/>
  <c r="R112" i="17"/>
  <c r="T114" i="17"/>
  <c r="R114" i="17"/>
  <c r="S114" i="17"/>
  <c r="U113" i="17" l="1"/>
  <c r="R16" i="17"/>
  <c r="S16" i="17"/>
  <c r="T16" i="17"/>
  <c r="T21" i="17"/>
  <c r="S21" i="17"/>
  <c r="R21" i="17"/>
  <c r="S49" i="17"/>
  <c r="R49" i="17"/>
  <c r="T49" i="17"/>
  <c r="S54" i="17"/>
  <c r="R54" i="17"/>
  <c r="T54" i="17"/>
  <c r="R104" i="17"/>
  <c r="S104" i="17"/>
  <c r="T104" i="17"/>
  <c r="U114" i="17"/>
  <c r="T25" i="17"/>
  <c r="S25" i="17"/>
  <c r="R25" i="17"/>
  <c r="T20" i="17"/>
  <c r="R20" i="17"/>
  <c r="S20" i="17"/>
  <c r="R50" i="17"/>
  <c r="S50" i="17"/>
  <c r="T50" i="17"/>
  <c r="T23" i="17"/>
  <c r="S23" i="17"/>
  <c r="R23" i="17"/>
  <c r="R55" i="17"/>
  <c r="S55" i="17"/>
  <c r="T55" i="17"/>
  <c r="T106" i="17"/>
  <c r="R106" i="17"/>
  <c r="S106" i="17"/>
  <c r="S110" i="17"/>
  <c r="R110" i="17"/>
  <c r="T110" i="17"/>
  <c r="T18" i="17"/>
  <c r="S18" i="17"/>
  <c r="R18" i="17"/>
  <c r="T24" i="17"/>
  <c r="S24" i="17"/>
  <c r="R24" i="17"/>
  <c r="T19" i="17"/>
  <c r="R19" i="17"/>
  <c r="S19" i="17"/>
  <c r="S377" i="17"/>
  <c r="T377" i="17"/>
  <c r="R377" i="17"/>
  <c r="T52" i="17"/>
  <c r="R52" i="17"/>
  <c r="S52" i="17"/>
  <c r="T101" i="17"/>
  <c r="R101" i="17"/>
  <c r="S101" i="17"/>
  <c r="T105" i="17"/>
  <c r="S105" i="17"/>
  <c r="R105" i="17"/>
  <c r="S111" i="17"/>
  <c r="R111" i="17"/>
  <c r="T111" i="17"/>
  <c r="U112" i="17"/>
  <c r="T17" i="17"/>
  <c r="R17" i="17"/>
  <c r="S17" i="17"/>
  <c r="R22" i="17"/>
  <c r="T22" i="17"/>
  <c r="S22" i="17"/>
  <c r="S48" i="17"/>
  <c r="R48" i="17"/>
  <c r="T48" i="17"/>
  <c r="R53" i="17"/>
  <c r="S53" i="17"/>
  <c r="T53" i="17"/>
  <c r="S102" i="17"/>
  <c r="R102" i="17"/>
  <c r="T102" i="17"/>
  <c r="T15" i="17"/>
  <c r="U105" i="17" l="1"/>
  <c r="U52" i="17"/>
  <c r="U24" i="17"/>
  <c r="U25" i="17"/>
  <c r="U54" i="17"/>
  <c r="U106" i="17"/>
  <c r="U21" i="17"/>
  <c r="R109" i="17"/>
  <c r="T109" i="17"/>
  <c r="S109" i="17"/>
  <c r="R51" i="17"/>
  <c r="T51" i="17"/>
  <c r="S51" i="17"/>
  <c r="U102" i="17"/>
  <c r="U53" i="17"/>
  <c r="U17" i="17"/>
  <c r="U111" i="17"/>
  <c r="U18" i="17"/>
  <c r="U110" i="17"/>
  <c r="U23" i="17"/>
  <c r="U50" i="17"/>
  <c r="U49" i="17"/>
  <c r="S95" i="17"/>
  <c r="T95" i="17"/>
  <c r="R95" i="17"/>
  <c r="U48" i="17"/>
  <c r="U22" i="17"/>
  <c r="U101" i="17"/>
  <c r="R108" i="17"/>
  <c r="T108" i="17"/>
  <c r="S108" i="17"/>
  <c r="T96" i="17"/>
  <c r="R96" i="17"/>
  <c r="S96" i="17"/>
  <c r="U377" i="17"/>
  <c r="U376" i="17" s="1"/>
  <c r="U19" i="17"/>
  <c r="U55" i="17"/>
  <c r="U20" i="17"/>
  <c r="U104" i="17"/>
  <c r="U16" i="17"/>
  <c r="R15" i="17"/>
  <c r="U96" i="17" l="1"/>
  <c r="U95" i="17"/>
  <c r="U51" i="17"/>
  <c r="U47" i="17" s="1"/>
  <c r="U108" i="17"/>
  <c r="U109" i="17"/>
  <c r="S112" i="31" l="1"/>
  <c r="S110" i="31" s="1"/>
  <c r="T110" i="31" s="1"/>
  <c r="O112" i="31"/>
  <c r="O110" i="31" s="1"/>
  <c r="P110" i="31" s="1"/>
  <c r="AE112" i="31"/>
  <c r="AE110" i="31" s="1"/>
  <c r="AF110" i="31" s="1"/>
  <c r="M112" i="31"/>
  <c r="M110" i="31" s="1"/>
  <c r="N110" i="31" s="1"/>
  <c r="AA112" i="31"/>
  <c r="AA110" i="31" s="1"/>
  <c r="AB110" i="31" s="1"/>
  <c r="Y112" i="31"/>
  <c r="Y110" i="31" s="1"/>
  <c r="Z110" i="31" s="1"/>
  <c r="I112" i="31"/>
  <c r="W112" i="31"/>
  <c r="W110" i="31" s="1"/>
  <c r="X110" i="31" s="1"/>
  <c r="AC112" i="31"/>
  <c r="AC110" i="31" s="1"/>
  <c r="AD110" i="31" s="1"/>
  <c r="Q112" i="31"/>
  <c r="Q110" i="31" s="1"/>
  <c r="R110" i="31" s="1"/>
  <c r="U112" i="31"/>
  <c r="U110" i="31" s="1"/>
  <c r="V110" i="31" s="1"/>
  <c r="AI113" i="31"/>
  <c r="K112" i="31"/>
  <c r="K110" i="31" s="1"/>
  <c r="L110" i="31" s="1"/>
  <c r="I110" i="31" l="1"/>
  <c r="G112" i="31"/>
  <c r="S107" i="17"/>
  <c r="R107" i="17"/>
  <c r="T107" i="17"/>
  <c r="J110" i="31" l="1"/>
  <c r="AJ110" i="31" s="1"/>
  <c r="T94" i="17"/>
  <c r="R94" i="17"/>
  <c r="S94" i="17"/>
  <c r="R100" i="17"/>
  <c r="T100" i="17"/>
  <c r="S100" i="17"/>
  <c r="S97" i="17"/>
  <c r="T97" i="17"/>
  <c r="R97" i="17"/>
  <c r="S98" i="17"/>
  <c r="R98" i="17"/>
  <c r="T98" i="17"/>
  <c r="U107" i="17"/>
  <c r="U103" i="17" s="1"/>
  <c r="G110" i="31" l="1"/>
  <c r="U46" i="31"/>
  <c r="AC46" i="31"/>
  <c r="K46" i="31"/>
  <c r="I46" i="31"/>
  <c r="W46" i="31"/>
  <c r="AA46" i="31"/>
  <c r="O46" i="31"/>
  <c r="Y46" i="31"/>
  <c r="AE46" i="31"/>
  <c r="S46" i="31"/>
  <c r="AI47" i="31"/>
  <c r="M46" i="31"/>
  <c r="Q46" i="31"/>
  <c r="U97" i="17"/>
  <c r="U100" i="17"/>
  <c r="U99" i="17" s="1"/>
  <c r="U98" i="17"/>
  <c r="U94" i="17"/>
  <c r="G46" i="31" l="1"/>
  <c r="S44" i="31"/>
  <c r="K44" i="31"/>
  <c r="Y44" i="31"/>
  <c r="AA44" i="31"/>
  <c r="I44" i="31"/>
  <c r="Q44" i="31"/>
  <c r="O44" i="31"/>
  <c r="W44" i="31"/>
  <c r="AC44" i="31"/>
  <c r="M44" i="31"/>
  <c r="U44" i="31"/>
  <c r="AI45" i="31"/>
  <c r="AE44" i="31"/>
  <c r="U93" i="17"/>
  <c r="U92" i="17" s="1"/>
  <c r="G44" i="31" l="1"/>
  <c r="U91" i="17"/>
  <c r="T199" i="17"/>
  <c r="S199" i="17"/>
  <c r="R199" i="17"/>
  <c r="T200" i="17"/>
  <c r="R200" i="17"/>
  <c r="S200" i="17"/>
  <c r="W42" i="31" l="1"/>
  <c r="W40" i="31" s="1"/>
  <c r="X40" i="31" s="1"/>
  <c r="AE42" i="31"/>
  <c r="AE40" i="31" s="1"/>
  <c r="AF40" i="31" s="1"/>
  <c r="AI43" i="31"/>
  <c r="M42" i="31"/>
  <c r="M40" i="31" s="1"/>
  <c r="N40" i="31" s="1"/>
  <c r="AA42" i="31"/>
  <c r="AA40" i="31" s="1"/>
  <c r="AB40" i="31" s="1"/>
  <c r="S42" i="31"/>
  <c r="S40" i="31" s="1"/>
  <c r="T40" i="31" s="1"/>
  <c r="Y42" i="31"/>
  <c r="Y40" i="31" s="1"/>
  <c r="Z40" i="31" s="1"/>
  <c r="I42" i="31"/>
  <c r="U42" i="31"/>
  <c r="U40" i="31" s="1"/>
  <c r="V40" i="31" s="1"/>
  <c r="K42" i="31"/>
  <c r="K40" i="31" s="1"/>
  <c r="L40" i="31" s="1"/>
  <c r="O42" i="31"/>
  <c r="O40" i="31" s="1"/>
  <c r="P40" i="31" s="1"/>
  <c r="AC42" i="31"/>
  <c r="AC40" i="31" s="1"/>
  <c r="AD40" i="31" s="1"/>
  <c r="Q42" i="31"/>
  <c r="Q40" i="31" s="1"/>
  <c r="R40" i="31" s="1"/>
  <c r="U199" i="17"/>
  <c r="U200" i="17"/>
  <c r="I40" i="31" l="1"/>
  <c r="G42" i="31"/>
  <c r="D3" i="24"/>
  <c r="E3" i="24" s="1"/>
  <c r="J40" i="31" l="1"/>
  <c r="AJ40" i="31" s="1"/>
  <c r="G40" i="31" l="1"/>
  <c r="S259" i="17"/>
  <c r="T259" i="17"/>
  <c r="R259" i="17"/>
  <c r="U259" i="17" l="1"/>
  <c r="T227" i="17"/>
  <c r="S227" i="17"/>
  <c r="R227" i="17"/>
  <c r="U227" i="17" l="1"/>
  <c r="U226" i="17" s="1"/>
  <c r="S84" i="31" l="1"/>
  <c r="M84" i="31"/>
  <c r="AA84" i="31"/>
  <c r="Q84" i="31"/>
  <c r="AI85" i="31"/>
  <c r="W84" i="31"/>
  <c r="I84" i="31"/>
  <c r="K84" i="31"/>
  <c r="O84" i="31"/>
  <c r="U84" i="31"/>
  <c r="Y84" i="31"/>
  <c r="AC84" i="31"/>
  <c r="AE84" i="31"/>
  <c r="G84" i="31" l="1"/>
  <c r="T257" i="17"/>
  <c r="S257" i="17"/>
  <c r="R257" i="17"/>
  <c r="T202" i="17"/>
  <c r="R202" i="17"/>
  <c r="S202" i="17"/>
  <c r="T201" i="17"/>
  <c r="R201" i="17"/>
  <c r="S201" i="17"/>
  <c r="T256" i="17"/>
  <c r="S256" i="17"/>
  <c r="R256" i="17"/>
  <c r="S263" i="17"/>
  <c r="T263" i="17"/>
  <c r="R263" i="17"/>
  <c r="U202" i="17" l="1"/>
  <c r="U263" i="17"/>
  <c r="U261" i="17" s="1"/>
  <c r="U257" i="17"/>
  <c r="U201" i="17"/>
  <c r="R121" i="17"/>
  <c r="S121" i="17"/>
  <c r="T121" i="17"/>
  <c r="U256" i="17"/>
  <c r="U90" i="31" l="1"/>
  <c r="AE90" i="31"/>
  <c r="AA90" i="31"/>
  <c r="S90" i="31"/>
  <c r="K90" i="31"/>
  <c r="O90" i="31"/>
  <c r="W90" i="31"/>
  <c r="AI91" i="31"/>
  <c r="I90" i="31"/>
  <c r="Y90" i="31"/>
  <c r="AC90" i="31"/>
  <c r="Q90" i="31"/>
  <c r="M90" i="31"/>
  <c r="U198" i="17"/>
  <c r="U255" i="17"/>
  <c r="U121" i="17"/>
  <c r="U120" i="17" s="1"/>
  <c r="U225" i="17" l="1"/>
  <c r="U135" i="17"/>
  <c r="U115" i="17"/>
  <c r="G90" i="31"/>
  <c r="B7" i="21"/>
  <c r="S74" i="31" l="1"/>
  <c r="S64" i="31" s="1"/>
  <c r="T64" i="31" s="1"/>
  <c r="T145" i="31" s="1"/>
  <c r="AE74" i="31"/>
  <c r="AE64" i="31" s="1"/>
  <c r="AF64" i="31" s="1"/>
  <c r="AA74" i="31"/>
  <c r="AA64" i="31" s="1"/>
  <c r="AB64" i="31" s="1"/>
  <c r="AB145" i="31" s="1"/>
  <c r="AI75" i="31"/>
  <c r="K74" i="31"/>
  <c r="K64" i="31" s="1"/>
  <c r="L64" i="31" s="1"/>
  <c r="L145" i="31" s="1"/>
  <c r="O74" i="31"/>
  <c r="O64" i="31" s="1"/>
  <c r="P64" i="31" s="1"/>
  <c r="P145" i="31" s="1"/>
  <c r="W74" i="31"/>
  <c r="W64" i="31" s="1"/>
  <c r="X64" i="31" s="1"/>
  <c r="X145" i="31" s="1"/>
  <c r="I74" i="31"/>
  <c r="Y74" i="31"/>
  <c r="Y64" i="31" s="1"/>
  <c r="Z64" i="31" s="1"/>
  <c r="Z145" i="31" s="1"/>
  <c r="AC74" i="31"/>
  <c r="AC64" i="31" s="1"/>
  <c r="AD64" i="31" s="1"/>
  <c r="AD145" i="31" s="1"/>
  <c r="U74" i="31"/>
  <c r="U64" i="31" s="1"/>
  <c r="V64" i="31" s="1"/>
  <c r="V145" i="31" s="1"/>
  <c r="Q74" i="31"/>
  <c r="Q64" i="31" s="1"/>
  <c r="R64" i="31" s="1"/>
  <c r="R145" i="31" s="1"/>
  <c r="M74" i="31"/>
  <c r="M64" i="31" s="1"/>
  <c r="N64" i="31" s="1"/>
  <c r="N145" i="31" s="1"/>
  <c r="U52" i="31"/>
  <c r="U48" i="31" s="1"/>
  <c r="V48" i="31" s="1"/>
  <c r="O52" i="31"/>
  <c r="O48" i="31" s="1"/>
  <c r="P48" i="31" s="1"/>
  <c r="K52" i="31"/>
  <c r="K48" i="31" s="1"/>
  <c r="L48" i="31" s="1"/>
  <c r="AA52" i="31"/>
  <c r="AA48" i="31" s="1"/>
  <c r="AB48" i="31" s="1"/>
  <c r="AI53" i="31"/>
  <c r="S52" i="31"/>
  <c r="S48" i="31" s="1"/>
  <c r="T48" i="31" s="1"/>
  <c r="M52" i="31"/>
  <c r="M48" i="31" s="1"/>
  <c r="N48" i="31" s="1"/>
  <c r="AC52" i="31"/>
  <c r="AC48" i="31" s="1"/>
  <c r="AD48" i="31" s="1"/>
  <c r="W52" i="31"/>
  <c r="W48" i="31" s="1"/>
  <c r="X48" i="31" s="1"/>
  <c r="Y52" i="31"/>
  <c r="Y48" i="31" s="1"/>
  <c r="Z48" i="31" s="1"/>
  <c r="I52" i="31"/>
  <c r="I48" i="31" s="1"/>
  <c r="J48" i="31" s="1"/>
  <c r="AE52" i="31"/>
  <c r="AE48" i="31" s="1"/>
  <c r="AF48" i="31" s="1"/>
  <c r="Q52" i="31"/>
  <c r="Q48" i="31" s="1"/>
  <c r="R48" i="31" s="1"/>
  <c r="Q88" i="31"/>
  <c r="Q82" i="31" s="1"/>
  <c r="R82" i="31" s="1"/>
  <c r="M88" i="31"/>
  <c r="M82" i="31" s="1"/>
  <c r="N82" i="31" s="1"/>
  <c r="W88" i="31"/>
  <c r="W82" i="31" s="1"/>
  <c r="X82" i="31" s="1"/>
  <c r="AI89" i="31"/>
  <c r="AE88" i="31"/>
  <c r="AE82" i="31" s="1"/>
  <c r="AF82" i="31" s="1"/>
  <c r="AA88" i="31"/>
  <c r="AA82" i="31" s="1"/>
  <c r="AB82" i="31" s="1"/>
  <c r="U88" i="31"/>
  <c r="U82" i="31" s="1"/>
  <c r="V82" i="31" s="1"/>
  <c r="K88" i="31"/>
  <c r="K82" i="31" s="1"/>
  <c r="L82" i="31" s="1"/>
  <c r="O88" i="31"/>
  <c r="O82" i="31" s="1"/>
  <c r="P82" i="31" s="1"/>
  <c r="S88" i="31"/>
  <c r="S82" i="31" s="1"/>
  <c r="T82" i="31" s="1"/>
  <c r="I88" i="31"/>
  <c r="Y88" i="31"/>
  <c r="Y82" i="31" s="1"/>
  <c r="Z82" i="31" s="1"/>
  <c r="AC88" i="31"/>
  <c r="AC82" i="31" s="1"/>
  <c r="AD82" i="31" s="1"/>
  <c r="G48" i="31" l="1"/>
  <c r="G88" i="31"/>
  <c r="I82" i="31"/>
  <c r="G52" i="31"/>
  <c r="G74" i="31"/>
  <c r="I64" i="31"/>
  <c r="J145" i="31"/>
  <c r="AJ48" i="31"/>
  <c r="T46" i="17"/>
  <c r="R46" i="17"/>
  <c r="S46" i="17"/>
  <c r="J82" i="31" l="1"/>
  <c r="AJ82" i="31" s="1"/>
  <c r="J64" i="31"/>
  <c r="AJ64" i="31" s="1"/>
  <c r="U46" i="17"/>
  <c r="U45" i="17" s="1"/>
  <c r="U28" i="17" s="1"/>
  <c r="G64" i="31" l="1"/>
  <c r="G82" i="31"/>
  <c r="U27" i="17"/>
  <c r="U22" i="31" l="1"/>
  <c r="U20" i="31" s="1"/>
  <c r="V20" i="31" s="1"/>
  <c r="AE22" i="31"/>
  <c r="AE20" i="31" s="1"/>
  <c r="AF20" i="31" s="1"/>
  <c r="S22" i="31"/>
  <c r="S20" i="31" s="1"/>
  <c r="T20" i="31" s="1"/>
  <c r="O22" i="31"/>
  <c r="O20" i="31" s="1"/>
  <c r="P20" i="31" s="1"/>
  <c r="AA22" i="31"/>
  <c r="AA20" i="31" s="1"/>
  <c r="AB20" i="31" s="1"/>
  <c r="AC22" i="31"/>
  <c r="AC20" i="31" s="1"/>
  <c r="AD20" i="31" s="1"/>
  <c r="K22" i="31"/>
  <c r="K20" i="31" s="1"/>
  <c r="L20" i="31" s="1"/>
  <c r="W22" i="31"/>
  <c r="W20" i="31" s="1"/>
  <c r="X20" i="31" s="1"/>
  <c r="Q22" i="31"/>
  <c r="Q20" i="31" s="1"/>
  <c r="R20" i="31" s="1"/>
  <c r="I22" i="31"/>
  <c r="AI23" i="31"/>
  <c r="Y22" i="31"/>
  <c r="Y20" i="31" s="1"/>
  <c r="Z20" i="31" s="1"/>
  <c r="M22" i="31"/>
  <c r="M20" i="31" s="1"/>
  <c r="N20" i="31" s="1"/>
  <c r="S15" i="17"/>
  <c r="U15" i="17" s="1"/>
  <c r="U14" i="17" s="1"/>
  <c r="I20" i="31" l="1"/>
  <c r="J20" i="31" s="1"/>
  <c r="AJ20" i="31" s="1"/>
  <c r="G22" i="31"/>
  <c r="AI17" i="31" l="1"/>
  <c r="U18" i="31"/>
  <c r="U16" i="31" s="1"/>
  <c r="K16" i="31"/>
  <c r="O18" i="31"/>
  <c r="O16" i="31" s="1"/>
  <c r="AE18" i="31"/>
  <c r="AE16" i="31" s="1"/>
  <c r="AI19" i="31"/>
  <c r="M18" i="31"/>
  <c r="M16" i="31" s="1"/>
  <c r="AA18" i="31"/>
  <c r="AA16" i="31" s="1"/>
  <c r="S18" i="31"/>
  <c r="S16" i="31" s="1"/>
  <c r="Y18" i="31"/>
  <c r="Y16" i="31" s="1"/>
  <c r="AC18" i="31"/>
  <c r="AC16" i="31" s="1"/>
  <c r="I18" i="31"/>
  <c r="W18" i="31"/>
  <c r="W16" i="31" s="1"/>
  <c r="Q18" i="31"/>
  <c r="Q16" i="31" s="1"/>
  <c r="G20" i="31"/>
  <c r="R86" i="17"/>
  <c r="T86" i="17"/>
  <c r="S86" i="17"/>
  <c r="AD16" i="31" l="1"/>
  <c r="N16" i="31"/>
  <c r="L16" i="31"/>
  <c r="Z16" i="31"/>
  <c r="V16" i="31"/>
  <c r="R16" i="31"/>
  <c r="X16" i="31"/>
  <c r="T16" i="31"/>
  <c r="AF16" i="31"/>
  <c r="I16" i="31"/>
  <c r="G18" i="31"/>
  <c r="AB16" i="31"/>
  <c r="P16" i="31"/>
  <c r="U86" i="17"/>
  <c r="U85" i="17" s="1"/>
  <c r="U84" i="17" s="1"/>
  <c r="U76" i="17" l="1"/>
  <c r="J16" i="31"/>
  <c r="U87" i="17"/>
  <c r="G16" i="31" l="1"/>
  <c r="AJ16" i="31"/>
  <c r="U34" i="31"/>
  <c r="U30" i="31" s="1"/>
  <c r="AI35" i="31"/>
  <c r="M34" i="31"/>
  <c r="M30" i="31" s="1"/>
  <c r="AA34" i="31"/>
  <c r="AA30" i="31" s="1"/>
  <c r="AC34" i="31"/>
  <c r="AC30" i="31" s="1"/>
  <c r="S34" i="31"/>
  <c r="S30" i="31" s="1"/>
  <c r="I34" i="31"/>
  <c r="K34" i="31"/>
  <c r="K30" i="31" s="1"/>
  <c r="Q34" i="31"/>
  <c r="Q30" i="31" s="1"/>
  <c r="Y34" i="31"/>
  <c r="Y30" i="31" s="1"/>
  <c r="W34" i="31"/>
  <c r="W30" i="31" s="1"/>
  <c r="AE34" i="31"/>
  <c r="AE30" i="31" s="1"/>
  <c r="O34" i="31"/>
  <c r="O30" i="31" s="1"/>
  <c r="U89" i="17"/>
  <c r="AF36" i="31" l="1"/>
  <c r="J36" i="31"/>
  <c r="N36" i="31"/>
  <c r="R36" i="31"/>
  <c r="Z36" i="31"/>
  <c r="L36" i="31"/>
  <c r="AD36" i="31"/>
  <c r="P36" i="31"/>
  <c r="V36" i="31"/>
  <c r="T36" i="31"/>
  <c r="X36" i="31"/>
  <c r="AB36" i="31"/>
  <c r="AI37" i="31"/>
  <c r="Z30" i="31"/>
  <c r="T30" i="31"/>
  <c r="P30" i="31"/>
  <c r="R30" i="31"/>
  <c r="AD30" i="31"/>
  <c r="V30" i="31"/>
  <c r="AF30" i="31"/>
  <c r="L30" i="31"/>
  <c r="AB30" i="31"/>
  <c r="X30" i="31"/>
  <c r="G34" i="31"/>
  <c r="I30" i="31"/>
  <c r="N30" i="31"/>
  <c r="Q414" i="17"/>
  <c r="AJ36" i="31" l="1"/>
  <c r="G36" i="31"/>
  <c r="AF38" i="31"/>
  <c r="Z38" i="31"/>
  <c r="L38" i="31"/>
  <c r="X38" i="31"/>
  <c r="T38" i="31"/>
  <c r="R38" i="31"/>
  <c r="P38" i="31"/>
  <c r="J38" i="31"/>
  <c r="AB38" i="31"/>
  <c r="N38" i="31"/>
  <c r="V38" i="31"/>
  <c r="AD38" i="31"/>
  <c r="J30" i="31"/>
  <c r="AJ30" i="31" s="1"/>
  <c r="AJ38" i="31" l="1"/>
  <c r="G38" i="31"/>
  <c r="G30" i="31"/>
  <c r="T440" i="17" l="1"/>
  <c r="Q441" i="17" l="1"/>
  <c r="S441" i="17"/>
  <c r="R441" i="17"/>
  <c r="T441" i="17" l="1"/>
  <c r="U411" i="17" l="1"/>
  <c r="U410" i="17" s="1"/>
  <c r="U409" i="17" s="1"/>
  <c r="Q424" i="17"/>
  <c r="E143" i="31"/>
  <c r="E145" i="31" s="1"/>
  <c r="S143" i="31"/>
  <c r="S145" i="31" s="1"/>
  <c r="W143" i="31"/>
  <c r="W145" i="31" s="1"/>
  <c r="AA143" i="31"/>
  <c r="AA145" i="31" s="1"/>
  <c r="U143" i="31"/>
  <c r="U145" i="31" s="1"/>
  <c r="Q143" i="31"/>
  <c r="Q145" i="31" s="1"/>
  <c r="AC143" i="31"/>
  <c r="O143" i="31"/>
  <c r="AE143" i="31"/>
  <c r="AE145" i="31" s="1"/>
  <c r="M143" i="31"/>
  <c r="I143" i="31"/>
  <c r="K143" i="31"/>
  <c r="K145" i="31" s="1"/>
  <c r="Y143" i="31"/>
  <c r="AB410" i="17" l="1"/>
  <c r="E132" i="31" s="1"/>
  <c r="Q426" i="17"/>
  <c r="AC145" i="31"/>
  <c r="I145" i="31"/>
  <c r="G143" i="31"/>
  <c r="AH143" i="31" s="1"/>
  <c r="M145" i="31"/>
  <c r="Y145" i="31"/>
  <c r="O145" i="31"/>
  <c r="Q418" i="17"/>
  <c r="AB409" i="17" l="1"/>
  <c r="E130" i="31" s="1"/>
  <c r="Q432" i="17"/>
  <c r="Q428" i="17"/>
  <c r="Q434" i="17" s="1"/>
  <c r="V361" i="17"/>
  <c r="V360" i="17"/>
  <c r="G145" i="31"/>
  <c r="AH145" i="31" s="1"/>
  <c r="T411" i="17"/>
  <c r="AA132" i="31" l="1"/>
  <c r="AA130" i="31" s="1"/>
  <c r="S132" i="31"/>
  <c r="S130" i="31" s="1"/>
  <c r="I132" i="31"/>
  <c r="Y132" i="31"/>
  <c r="Y130" i="31" s="1"/>
  <c r="K132" i="31"/>
  <c r="K130" i="31" s="1"/>
  <c r="U132" i="31"/>
  <c r="U130" i="31" s="1"/>
  <c r="AI133" i="31"/>
  <c r="W132" i="31"/>
  <c r="W130" i="31" s="1"/>
  <c r="M132" i="31"/>
  <c r="M130" i="31" s="1"/>
  <c r="O132" i="31"/>
  <c r="O130" i="31" s="1"/>
  <c r="AC132" i="31"/>
  <c r="AC130" i="31" s="1"/>
  <c r="Q132" i="31"/>
  <c r="Q130" i="31" s="1"/>
  <c r="AE132" i="31"/>
  <c r="AE130" i="31" s="1"/>
  <c r="X426" i="17"/>
  <c r="E135" i="31"/>
  <c r="V359" i="17"/>
  <c r="R411" i="17"/>
  <c r="S411" i="17"/>
  <c r="X130" i="31" l="1"/>
  <c r="W135" i="31"/>
  <c r="E137" i="31"/>
  <c r="E147" i="31"/>
  <c r="X428" i="17"/>
  <c r="X432" i="17"/>
  <c r="AC402" i="17" s="1"/>
  <c r="U135" i="31"/>
  <c r="V130" i="31"/>
  <c r="AF130" i="31"/>
  <c r="AE135" i="31"/>
  <c r="K135" i="31"/>
  <c r="L130" i="31"/>
  <c r="Q135" i="31"/>
  <c r="R130" i="31"/>
  <c r="Z130" i="31"/>
  <c r="Y135" i="31"/>
  <c r="AD130" i="31"/>
  <c r="AC135" i="31"/>
  <c r="I130" i="31"/>
  <c r="G132" i="31"/>
  <c r="P130" i="31"/>
  <c r="O135" i="31"/>
  <c r="S135" i="31"/>
  <c r="T130" i="31"/>
  <c r="M135" i="31"/>
  <c r="N130" i="31"/>
  <c r="AA135" i="31"/>
  <c r="AB130" i="31"/>
  <c r="S137" i="31" l="1"/>
  <c r="S147" i="31"/>
  <c r="T135" i="31"/>
  <c r="T139" i="31" s="1"/>
  <c r="T14" i="31" s="1"/>
  <c r="U137" i="31"/>
  <c r="U149" i="31" s="1"/>
  <c r="U147" i="31"/>
  <c r="V135" i="31"/>
  <c r="V139" i="31" s="1"/>
  <c r="V14" i="31" s="1"/>
  <c r="AC90" i="17"/>
  <c r="AC89" i="17" s="1"/>
  <c r="AC233" i="17"/>
  <c r="AC381" i="17"/>
  <c r="AC218" i="17"/>
  <c r="AC367" i="17"/>
  <c r="AC161" i="17"/>
  <c r="AC332" i="17"/>
  <c r="AC320" i="17"/>
  <c r="AC140" i="17"/>
  <c r="AC354" i="17"/>
  <c r="AC141" i="17"/>
  <c r="AC173" i="17"/>
  <c r="AC152" i="17"/>
  <c r="AC166" i="17"/>
  <c r="AC319" i="17"/>
  <c r="AC297" i="17"/>
  <c r="AC83" i="17"/>
  <c r="AC305" i="17"/>
  <c r="AC21" i="17"/>
  <c r="AC187" i="17"/>
  <c r="AC256" i="17"/>
  <c r="AC279" i="17"/>
  <c r="AC330" i="17"/>
  <c r="AC106" i="17"/>
  <c r="AC182" i="17"/>
  <c r="AC306" i="17"/>
  <c r="AC219" i="17"/>
  <c r="AC315" i="17"/>
  <c r="AC373" i="17"/>
  <c r="AC369" i="17"/>
  <c r="AC358" i="17"/>
  <c r="AC185" i="17"/>
  <c r="AC51" i="17"/>
  <c r="AC78" i="17"/>
  <c r="AC211" i="17"/>
  <c r="AC151" i="17"/>
  <c r="AC137" i="17"/>
  <c r="AC82" i="17"/>
  <c r="AC307" i="17"/>
  <c r="AC278" i="17"/>
  <c r="AC95" i="17"/>
  <c r="AC147" i="17"/>
  <c r="AC172" i="17"/>
  <c r="AC88" i="17"/>
  <c r="AC87" i="17" s="1"/>
  <c r="AC303" i="17"/>
  <c r="AC397" i="17"/>
  <c r="AC48" i="17"/>
  <c r="AC254" i="17"/>
  <c r="AC398" i="17"/>
  <c r="AC237" i="17"/>
  <c r="AC385" i="17"/>
  <c r="AC194" i="17"/>
  <c r="AC352" i="17"/>
  <c r="AC393" i="17"/>
  <c r="AC200" i="17"/>
  <c r="AC20" i="17"/>
  <c r="AC18" i="17"/>
  <c r="AC132" i="17"/>
  <c r="AC131" i="17" s="1"/>
  <c r="AC35" i="17"/>
  <c r="AC199" i="17"/>
  <c r="AC253" i="17"/>
  <c r="AC65" i="17"/>
  <c r="AC243" i="17"/>
  <c r="AC364" i="17"/>
  <c r="AC380" i="17"/>
  <c r="AC214" i="17"/>
  <c r="AC101" i="17"/>
  <c r="AC294" i="17"/>
  <c r="AC79" i="17"/>
  <c r="AC368" i="17"/>
  <c r="AC268" i="17"/>
  <c r="AC193" i="17"/>
  <c r="AC189" i="17"/>
  <c r="AC55" i="17"/>
  <c r="AC17" i="17"/>
  <c r="AC160" i="17"/>
  <c r="AC164" i="17"/>
  <c r="AC390" i="17"/>
  <c r="AC386" i="17"/>
  <c r="AC146" i="17"/>
  <c r="AC119" i="17"/>
  <c r="AC192" i="17"/>
  <c r="AC302" i="17"/>
  <c r="AC384" i="17"/>
  <c r="AC36" i="17"/>
  <c r="AC382" i="17"/>
  <c r="AC356" i="17"/>
  <c r="AC96" i="17"/>
  <c r="AC204" i="17"/>
  <c r="AC183" i="17"/>
  <c r="AC379" i="17"/>
  <c r="AC102" i="17"/>
  <c r="AC276" i="17"/>
  <c r="AC64" i="17"/>
  <c r="AC259" i="17"/>
  <c r="AC404" i="17"/>
  <c r="AC222" i="17"/>
  <c r="AC371" i="17"/>
  <c r="AC165" i="17"/>
  <c r="AC288" i="17"/>
  <c r="AC301" i="17"/>
  <c r="AC370" i="17"/>
  <c r="AC257" i="17"/>
  <c r="AC110" i="17"/>
  <c r="AC377" i="17"/>
  <c r="AC376" i="17" s="1"/>
  <c r="AC310" i="17"/>
  <c r="AC231" i="17"/>
  <c r="AC331" i="17"/>
  <c r="AC129" i="17"/>
  <c r="AC285" i="17"/>
  <c r="AC269" i="17"/>
  <c r="AC170" i="17"/>
  <c r="AC337" i="17"/>
  <c r="AC250" i="17"/>
  <c r="AC63" i="17"/>
  <c r="AC314" i="17"/>
  <c r="AC242" i="17"/>
  <c r="AC171" i="17"/>
  <c r="AC33" i="17"/>
  <c r="AC309" i="17"/>
  <c r="AC388" i="17"/>
  <c r="AC24" i="17"/>
  <c r="AC143" i="17"/>
  <c r="AC249" i="17"/>
  <c r="AC361" i="17"/>
  <c r="AC317" i="17"/>
  <c r="AC98" i="17"/>
  <c r="AC271" i="17"/>
  <c r="AC318" i="17"/>
  <c r="AC42" i="17"/>
  <c r="AC41" i="17" s="1"/>
  <c r="AC207" i="17"/>
  <c r="AC282" i="17"/>
  <c r="AC53" i="17"/>
  <c r="AC313" i="17"/>
  <c r="AC363" i="17"/>
  <c r="AC323" i="17"/>
  <c r="AC124" i="17"/>
  <c r="AC292" i="17"/>
  <c r="AC107" i="17"/>
  <c r="AC280" i="17"/>
  <c r="AC86" i="17"/>
  <c r="AC85" i="17" s="1"/>
  <c r="AC84" i="17" s="1"/>
  <c r="AC241" i="17"/>
  <c r="AC389" i="17"/>
  <c r="AC117" i="17"/>
  <c r="AC357" i="17"/>
  <c r="AC267" i="17"/>
  <c r="AC295" i="17"/>
  <c r="AC342" i="17"/>
  <c r="AC94" i="17"/>
  <c r="AC326" i="17"/>
  <c r="AC274" i="17"/>
  <c r="AC202" i="17"/>
  <c r="AC263" i="17"/>
  <c r="AC350" i="17"/>
  <c r="AC206" i="17"/>
  <c r="AC208" i="17"/>
  <c r="AC60" i="17"/>
  <c r="AC201" i="17"/>
  <c r="AC221" i="17"/>
  <c r="AC340" i="17"/>
  <c r="AC209" i="17"/>
  <c r="AC217" i="17"/>
  <c r="AC155" i="17"/>
  <c r="AC158" i="17"/>
  <c r="AC277" i="17"/>
  <c r="AC327" i="17"/>
  <c r="AC372" i="17"/>
  <c r="AC121" i="17"/>
  <c r="AC120" i="17" s="1"/>
  <c r="AC118" i="17"/>
  <c r="AC287" i="17"/>
  <c r="AC289" i="17"/>
  <c r="AC72" i="17"/>
  <c r="AC346" i="17"/>
  <c r="AC232" i="17"/>
  <c r="AC334" i="17"/>
  <c r="AC113" i="17"/>
  <c r="AC163" i="17"/>
  <c r="AC59" i="17"/>
  <c r="AC335" i="17"/>
  <c r="AC16" i="17"/>
  <c r="AC109" i="17"/>
  <c r="AC281" i="17"/>
  <c r="AC150" i="17"/>
  <c r="AC23" i="17"/>
  <c r="AC353" i="17"/>
  <c r="AC235" i="17"/>
  <c r="AC145" i="17"/>
  <c r="AC308" i="17"/>
  <c r="AC128" i="17"/>
  <c r="AC296" i="17"/>
  <c r="AC52" i="17"/>
  <c r="AC266" i="17"/>
  <c r="AC39" i="17"/>
  <c r="AC270" i="17"/>
  <c r="AC304" i="17"/>
  <c r="AC228" i="17"/>
  <c r="AC149" i="17"/>
  <c r="AC298" i="17"/>
  <c r="AC67" i="17"/>
  <c r="AC66" i="17" s="1"/>
  <c r="AC125" i="17"/>
  <c r="AC246" i="17"/>
  <c r="AC177" i="17"/>
  <c r="AC239" i="17"/>
  <c r="AC50" i="17"/>
  <c r="AC156" i="17"/>
  <c r="AC58" i="17"/>
  <c r="AC227" i="17"/>
  <c r="AC220" i="17"/>
  <c r="AC197" i="17"/>
  <c r="AC196" i="17" s="1"/>
  <c r="AC275" i="17"/>
  <c r="AC22" i="17"/>
  <c r="AC162" i="17"/>
  <c r="AC130" i="17"/>
  <c r="AC31" i="17"/>
  <c r="AC248" i="17"/>
  <c r="AC258" i="17"/>
  <c r="AC322" i="17"/>
  <c r="AC100" i="17"/>
  <c r="AC407" i="17"/>
  <c r="AC46" i="17"/>
  <c r="AC45" i="17" s="1"/>
  <c r="AC240" i="17"/>
  <c r="AC374" i="17"/>
  <c r="AC19" i="17"/>
  <c r="AC180" i="17"/>
  <c r="AC157" i="17"/>
  <c r="AC283" i="17"/>
  <c r="AC69" i="17"/>
  <c r="AC411" i="17"/>
  <c r="AC410" i="17" s="1"/>
  <c r="AC409" i="17" s="1"/>
  <c r="AC426" i="17" s="1"/>
  <c r="AC245" i="17"/>
  <c r="AC167" i="17"/>
  <c r="AC169" i="17"/>
  <c r="AC324" i="17"/>
  <c r="AC153" i="17"/>
  <c r="AC312" i="17"/>
  <c r="AC74" i="17"/>
  <c r="AC284" i="17"/>
  <c r="AC97" i="17"/>
  <c r="AC336" i="17"/>
  <c r="AC375" i="17"/>
  <c r="AC195" i="17"/>
  <c r="AC365" i="17"/>
  <c r="AC262" i="17"/>
  <c r="AC366" i="17"/>
  <c r="AC25" i="17"/>
  <c r="AC224" i="17"/>
  <c r="AC223" i="17" s="1"/>
  <c r="AC159" i="17"/>
  <c r="AC179" i="17"/>
  <c r="AC383" i="17"/>
  <c r="AC114" i="17"/>
  <c r="AC333" i="17"/>
  <c r="AC184" i="17"/>
  <c r="AC104" i="17"/>
  <c r="AC168" i="17"/>
  <c r="AC394" i="17"/>
  <c r="AC142" i="17"/>
  <c r="AC321" i="17"/>
  <c r="AC105" i="17"/>
  <c r="AC34" i="17"/>
  <c r="AC57" i="17"/>
  <c r="AC234" i="17"/>
  <c r="AC290" i="17"/>
  <c r="AC73" i="17"/>
  <c r="AC351" i="17"/>
  <c r="AC286" i="17"/>
  <c r="AC212" i="17"/>
  <c r="AC299" i="17"/>
  <c r="AC213" i="17"/>
  <c r="AC139" i="17"/>
  <c r="AC15" i="17"/>
  <c r="AC252" i="17"/>
  <c r="AC203" i="17"/>
  <c r="AC345" i="17"/>
  <c r="AC316" i="17"/>
  <c r="AC26" i="17"/>
  <c r="AC176" i="17"/>
  <c r="AC37" i="17"/>
  <c r="AC360" i="17"/>
  <c r="AC359" i="17" s="1"/>
  <c r="AC30" i="17"/>
  <c r="AC216" i="17"/>
  <c r="AC247" i="17"/>
  <c r="AC112" i="17"/>
  <c r="AC126" i="17"/>
  <c r="AC395" i="17"/>
  <c r="AC186" i="17"/>
  <c r="AC341" i="17"/>
  <c r="AC178" i="17"/>
  <c r="AC328" i="17"/>
  <c r="AC111" i="17"/>
  <c r="AC300" i="17"/>
  <c r="AC80" i="17"/>
  <c r="AC70" i="17"/>
  <c r="AC387" i="17"/>
  <c r="AC49" i="17"/>
  <c r="AC108" i="17"/>
  <c r="AC230" i="17"/>
  <c r="AC291" i="17"/>
  <c r="AC343" i="17"/>
  <c r="AC399" i="17"/>
  <c r="AC138" i="17"/>
  <c r="AC32" i="17"/>
  <c r="AC175" i="17"/>
  <c r="AC71" i="17"/>
  <c r="AC391" i="17"/>
  <c r="AC339" i="17"/>
  <c r="AC81" i="17"/>
  <c r="AC148" i="17"/>
  <c r="AC44" i="17"/>
  <c r="AC43" i="17" s="1"/>
  <c r="AC392" i="17"/>
  <c r="AC293" i="17"/>
  <c r="AC75" i="17"/>
  <c r="AC54" i="17"/>
  <c r="AC154" i="17"/>
  <c r="AC329" i="17"/>
  <c r="AC238" i="17"/>
  <c r="AC61" i="17"/>
  <c r="AC191" i="17"/>
  <c r="AC260" i="17"/>
  <c r="AC188" i="17"/>
  <c r="AC38" i="17"/>
  <c r="AC311" i="17"/>
  <c r="AC190" i="17"/>
  <c r="AC134" i="17"/>
  <c r="AC133" i="17" s="1"/>
  <c r="AC229" i="17"/>
  <c r="AC408" i="17"/>
  <c r="AC403" i="17"/>
  <c r="AC325" i="17"/>
  <c r="AC244" i="17"/>
  <c r="AC344" i="17"/>
  <c r="AC127" i="17"/>
  <c r="AC62" i="17"/>
  <c r="AC210" i="17"/>
  <c r="AC236" i="17"/>
  <c r="AC181" i="17"/>
  <c r="X430" i="17"/>
  <c r="X434" i="17"/>
  <c r="X436" i="17" s="1"/>
  <c r="O137" i="31"/>
  <c r="P135" i="31"/>
  <c r="P139" i="31" s="1"/>
  <c r="P14" i="31" s="1"/>
  <c r="O147" i="31"/>
  <c r="P147" i="31" s="1"/>
  <c r="AA137" i="31"/>
  <c r="AA149" i="31" s="1"/>
  <c r="AA147" i="31"/>
  <c r="AB135" i="31"/>
  <c r="AB139" i="31" s="1"/>
  <c r="AB14" i="31" s="1"/>
  <c r="J130" i="31"/>
  <c r="I135" i="31"/>
  <c r="K137" i="31"/>
  <c r="L135" i="31"/>
  <c r="L139" i="31" s="1"/>
  <c r="L14" i="31" s="1"/>
  <c r="K147" i="31"/>
  <c r="E149" i="31"/>
  <c r="E151" i="31" s="1"/>
  <c r="E139" i="31"/>
  <c r="Y147" i="31"/>
  <c r="Z147" i="31" s="1"/>
  <c r="Z135" i="31"/>
  <c r="Z139" i="31" s="1"/>
  <c r="Z14" i="31" s="1"/>
  <c r="Y137" i="31"/>
  <c r="Y149" i="31" s="1"/>
  <c r="AD135" i="31"/>
  <c r="AD139" i="31" s="1"/>
  <c r="AD14" i="31" s="1"/>
  <c r="AC147" i="31"/>
  <c r="AD147" i="31" s="1"/>
  <c r="AC137" i="31"/>
  <c r="AF135" i="31"/>
  <c r="AF139" i="31" s="1"/>
  <c r="AF14" i="31" s="1"/>
  <c r="AE137" i="31"/>
  <c r="AE147" i="31"/>
  <c r="X135" i="31"/>
  <c r="X139" i="31" s="1"/>
  <c r="X14" i="31" s="1"/>
  <c r="W147" i="31"/>
  <c r="W137" i="31"/>
  <c r="Q137" i="31"/>
  <c r="R135" i="31"/>
  <c r="R139" i="31" s="1"/>
  <c r="R14" i="31" s="1"/>
  <c r="Q147" i="31"/>
  <c r="M137" i="31"/>
  <c r="N135" i="31"/>
  <c r="N139" i="31" s="1"/>
  <c r="N14" i="31" s="1"/>
  <c r="M147" i="31"/>
  <c r="N147" i="31" s="1"/>
  <c r="U139" i="31" l="1"/>
  <c r="U14" i="31" s="1"/>
  <c r="Z149" i="31"/>
  <c r="AC116" i="17"/>
  <c r="AC115" i="17" s="1"/>
  <c r="AC355" i="17"/>
  <c r="AC265" i="17"/>
  <c r="AC264" i="17" s="1"/>
  <c r="AC251" i="17"/>
  <c r="AA139" i="31"/>
  <c r="AA14" i="31" s="1"/>
  <c r="AJ130" i="31"/>
  <c r="G130" i="31"/>
  <c r="AC215" i="17"/>
  <c r="AC198" i="17"/>
  <c r="AC226" i="17"/>
  <c r="AC273" i="17"/>
  <c r="AC362" i="17"/>
  <c r="AC401" i="17"/>
  <c r="AC400" i="17" s="1"/>
  <c r="AC420" i="17" s="1"/>
  <c r="AE149" i="31"/>
  <c r="AF149" i="31" s="1"/>
  <c r="AE139" i="31"/>
  <c r="AE14" i="31" s="1"/>
  <c r="AC29" i="17"/>
  <c r="AC47" i="17"/>
  <c r="V147" i="31"/>
  <c r="U151" i="31"/>
  <c r="V151" i="31" s="1"/>
  <c r="AC14" i="17"/>
  <c r="AC93" i="17"/>
  <c r="AC92" i="17" s="1"/>
  <c r="AC396" i="17"/>
  <c r="V149" i="31"/>
  <c r="AC103" i="17"/>
  <c r="AC136" i="17"/>
  <c r="I137" i="31"/>
  <c r="I139" i="31" s="1"/>
  <c r="J135" i="31"/>
  <c r="I147" i="31"/>
  <c r="J147" i="31" s="1"/>
  <c r="M149" i="31"/>
  <c r="M139" i="31"/>
  <c r="M14" i="31" s="1"/>
  <c r="R147" i="31"/>
  <c r="L147" i="31"/>
  <c r="AC56" i="17"/>
  <c r="AC68" i="17"/>
  <c r="AC406" i="17"/>
  <c r="AC405" i="17" s="1"/>
  <c r="AC144" i="17"/>
  <c r="AC205" i="17"/>
  <c r="AC378" i="17"/>
  <c r="T147" i="31"/>
  <c r="AC338" i="17"/>
  <c r="AF147" i="31"/>
  <c r="AB147" i="31"/>
  <c r="AA151" i="31"/>
  <c r="AB151" i="31" s="1"/>
  <c r="AC255" i="17"/>
  <c r="AB149" i="31"/>
  <c r="Q149" i="31"/>
  <c r="R149" i="31" s="1"/>
  <c r="Q139" i="31"/>
  <c r="Q14" i="31" s="1"/>
  <c r="W149" i="31"/>
  <c r="X149" i="31" s="1"/>
  <c r="W139" i="31"/>
  <c r="W14" i="31" s="1"/>
  <c r="AC261" i="17"/>
  <c r="AC99" i="17"/>
  <c r="AC349" i="17"/>
  <c r="AC40" i="17"/>
  <c r="S149" i="31"/>
  <c r="T149" i="31" s="1"/>
  <c r="S139" i="31"/>
  <c r="S14" i="31" s="1"/>
  <c r="O149" i="31"/>
  <c r="O139" i="31"/>
  <c r="O14" i="31" s="1"/>
  <c r="Y151" i="31"/>
  <c r="Z151" i="31" s="1"/>
  <c r="AC174" i="17"/>
  <c r="AC139" i="31"/>
  <c r="AC14" i="31" s="1"/>
  <c r="AC149" i="31"/>
  <c r="X147" i="31"/>
  <c r="K149" i="31"/>
  <c r="L149" i="31" s="1"/>
  <c r="K139" i="31"/>
  <c r="K14" i="31" s="1"/>
  <c r="AC123" i="17"/>
  <c r="AC122" i="17" s="1"/>
  <c r="AC77" i="17"/>
  <c r="AC76" i="17" s="1"/>
  <c r="Y139" i="31"/>
  <c r="Y14" i="31" s="1"/>
  <c r="Q430" i="17"/>
  <c r="V38" i="17"/>
  <c r="AC348" i="17" l="1"/>
  <c r="AC347" i="17" s="1"/>
  <c r="AC272" i="17"/>
  <c r="AC91" i="17"/>
  <c r="AC225" i="17"/>
  <c r="AE151" i="31"/>
  <c r="AF151" i="31" s="1"/>
  <c r="S151" i="31"/>
  <c r="T151" i="31" s="1"/>
  <c r="G147" i="31"/>
  <c r="AH147" i="31" s="1"/>
  <c r="W151" i="31"/>
  <c r="X151" i="31" s="1"/>
  <c r="AC135" i="17"/>
  <c r="J139" i="31"/>
  <c r="J14" i="31" s="1"/>
  <c r="G135" i="31"/>
  <c r="AH135" i="31" s="1"/>
  <c r="K151" i="31"/>
  <c r="L151" i="31" s="1"/>
  <c r="G137" i="31"/>
  <c r="AH137" i="31" s="1"/>
  <c r="I149" i="31"/>
  <c r="Q151" i="31"/>
  <c r="R151" i="31" s="1"/>
  <c r="AC28" i="17"/>
  <c r="AC27" i="17" s="1"/>
  <c r="I14" i="31"/>
  <c r="AD149" i="31"/>
  <c r="AC151" i="31"/>
  <c r="AD151" i="31" s="1"/>
  <c r="P149" i="31"/>
  <c r="O151" i="31"/>
  <c r="P151" i="31" s="1"/>
  <c r="N149" i="31"/>
  <c r="M151" i="31"/>
  <c r="N151" i="31" s="1"/>
  <c r="V44" i="17"/>
  <c r="V43" i="17" s="1"/>
  <c r="V32" i="17"/>
  <c r="V88" i="17"/>
  <c r="V87" i="17" s="1"/>
  <c r="V90" i="17"/>
  <c r="V89" i="17" s="1"/>
  <c r="V22" i="17"/>
  <c r="V59" i="17"/>
  <c r="Q436" i="17"/>
  <c r="U444" i="17" s="1"/>
  <c r="V15" i="17"/>
  <c r="V50" i="17"/>
  <c r="V21" i="17"/>
  <c r="V65" i="17"/>
  <c r="V51" i="17"/>
  <c r="V52" i="17"/>
  <c r="V34" i="17"/>
  <c r="V55" i="17"/>
  <c r="V39" i="17"/>
  <c r="V36" i="17"/>
  <c r="V64" i="17"/>
  <c r="V73" i="17"/>
  <c r="V61" i="17"/>
  <c r="V60" i="17"/>
  <c r="V31" i="17"/>
  <c r="V19" i="17"/>
  <c r="V25" i="17"/>
  <c r="V16" i="17"/>
  <c r="V58" i="17"/>
  <c r="V78" i="17"/>
  <c r="V70" i="17"/>
  <c r="V49" i="17"/>
  <c r="V20" i="17"/>
  <c r="V33" i="17"/>
  <c r="V26" i="17"/>
  <c r="V69" i="17"/>
  <c r="V80" i="17"/>
  <c r="V83" i="17"/>
  <c r="V23" i="17"/>
  <c r="V24" i="17"/>
  <c r="V48" i="17"/>
  <c r="V46" i="17"/>
  <c r="V45" i="17" s="1"/>
  <c r="V30" i="17"/>
  <c r="V57" i="17"/>
  <c r="V72" i="17"/>
  <c r="V75" i="17"/>
  <c r="V63" i="17"/>
  <c r="V67" i="17"/>
  <c r="V66" i="17" s="1"/>
  <c r="V79" i="17"/>
  <c r="V42" i="17"/>
  <c r="V41" i="17" s="1"/>
  <c r="V17" i="17"/>
  <c r="V18" i="17"/>
  <c r="V53" i="17"/>
  <c r="V37" i="17"/>
  <c r="V54" i="17"/>
  <c r="V35" i="17"/>
  <c r="V62" i="17"/>
  <c r="V81" i="17"/>
  <c r="V71" i="17"/>
  <c r="V82" i="17"/>
  <c r="V74" i="17"/>
  <c r="V403" i="17"/>
  <c r="V399" i="17"/>
  <c r="V392" i="17"/>
  <c r="V380" i="17"/>
  <c r="V384" i="17"/>
  <c r="V388" i="17"/>
  <c r="V364" i="17"/>
  <c r="V368" i="17"/>
  <c r="V372" i="17"/>
  <c r="V363" i="17"/>
  <c r="V351" i="17"/>
  <c r="V350" i="17"/>
  <c r="V343" i="17"/>
  <c r="V339" i="17"/>
  <c r="V329" i="17"/>
  <c r="V333" i="17"/>
  <c r="V337" i="17"/>
  <c r="V315" i="17"/>
  <c r="V319" i="17"/>
  <c r="V323" i="17"/>
  <c r="V302" i="17"/>
  <c r="V306" i="17"/>
  <c r="V310" i="17"/>
  <c r="V294" i="17"/>
  <c r="V298" i="17"/>
  <c r="V284" i="17"/>
  <c r="V288" i="17"/>
  <c r="V275" i="17"/>
  <c r="V279" i="17"/>
  <c r="V274" i="17"/>
  <c r="V269" i="17"/>
  <c r="V263" i="17"/>
  <c r="V259" i="17"/>
  <c r="V254" i="17"/>
  <c r="V249" i="17"/>
  <c r="V239" i="17"/>
  <c r="V243" i="17"/>
  <c r="V228" i="17"/>
  <c r="V232" i="17"/>
  <c r="V236" i="17"/>
  <c r="V221" i="17"/>
  <c r="V217" i="17"/>
  <c r="V214" i="17"/>
  <c r="V207" i="17"/>
  <c r="V204" i="17"/>
  <c r="V199" i="17"/>
  <c r="V190" i="17"/>
  <c r="V194" i="17"/>
  <c r="V178" i="17"/>
  <c r="V182" i="17"/>
  <c r="V186" i="17"/>
  <c r="V162" i="17"/>
  <c r="V166" i="17"/>
  <c r="V170" i="17"/>
  <c r="V146" i="17"/>
  <c r="V150" i="17"/>
  <c r="V154" i="17"/>
  <c r="V158" i="17"/>
  <c r="V138" i="17"/>
  <c r="V142" i="17"/>
  <c r="V132" i="17"/>
  <c r="V131" i="17" s="1"/>
  <c r="V128" i="17"/>
  <c r="V121" i="17"/>
  <c r="V120" i="17" s="1"/>
  <c r="V105" i="17"/>
  <c r="V109" i="17"/>
  <c r="V113" i="17"/>
  <c r="V102" i="17"/>
  <c r="V97" i="17"/>
  <c r="V197" i="17"/>
  <c r="V196" i="17" s="1"/>
  <c r="V195" i="17"/>
  <c r="V183" i="17"/>
  <c r="V187" i="17"/>
  <c r="V167" i="17"/>
  <c r="V147" i="17"/>
  <c r="V155" i="17"/>
  <c r="V159" i="17"/>
  <c r="V143" i="17"/>
  <c r="V129" i="17"/>
  <c r="V118" i="17"/>
  <c r="V110" i="17"/>
  <c r="V114" i="17"/>
  <c r="V98" i="17"/>
  <c r="V242" i="17"/>
  <c r="V218" i="17"/>
  <c r="V203" i="17"/>
  <c r="V404" i="17"/>
  <c r="V397" i="17"/>
  <c r="V393" i="17"/>
  <c r="V381" i="17"/>
  <c r="V385" i="17"/>
  <c r="V389" i="17"/>
  <c r="V365" i="17"/>
  <c r="V369" i="17"/>
  <c r="V373" i="17"/>
  <c r="V357" i="17"/>
  <c r="V352" i="17"/>
  <c r="V340" i="17"/>
  <c r="V344" i="17"/>
  <c r="V326" i="17"/>
  <c r="V330" i="17"/>
  <c r="V334" i="17"/>
  <c r="V312" i="17"/>
  <c r="V316" i="17"/>
  <c r="V320" i="17"/>
  <c r="V324" i="17"/>
  <c r="V303" i="17"/>
  <c r="V307" i="17"/>
  <c r="V311" i="17"/>
  <c r="V295" i="17"/>
  <c r="V299" i="17"/>
  <c r="V285" i="17"/>
  <c r="V289" i="17"/>
  <c r="V276" i="17"/>
  <c r="V280" i="17"/>
  <c r="V270" i="17"/>
  <c r="V262" i="17"/>
  <c r="V261" i="17" s="1"/>
  <c r="V260" i="17"/>
  <c r="V252" i="17"/>
  <c r="V250" i="17"/>
  <c r="V240" i="17"/>
  <c r="V244" i="17"/>
  <c r="V229" i="17"/>
  <c r="V233" i="17"/>
  <c r="V227" i="17"/>
  <c r="V222" i="17"/>
  <c r="V216" i="17"/>
  <c r="V209" i="17"/>
  <c r="V208" i="17"/>
  <c r="V200" i="17"/>
  <c r="V191" i="17"/>
  <c r="V179" i="17"/>
  <c r="V163" i="17"/>
  <c r="V171" i="17"/>
  <c r="V151" i="17"/>
  <c r="V139" i="17"/>
  <c r="V125" i="17"/>
  <c r="V106" i="17"/>
  <c r="V100" i="17"/>
  <c r="V246" i="17"/>
  <c r="V213" i="17"/>
  <c r="V202" i="17"/>
  <c r="V408" i="17"/>
  <c r="V402" i="17"/>
  <c r="V390" i="17"/>
  <c r="V394" i="17"/>
  <c r="V382" i="17"/>
  <c r="V386" i="17"/>
  <c r="V379" i="17"/>
  <c r="V366" i="17"/>
  <c r="V370" i="17"/>
  <c r="V374" i="17"/>
  <c r="V358" i="17"/>
  <c r="V353" i="17"/>
  <c r="V341" i="17"/>
  <c r="V345" i="17"/>
  <c r="V327" i="17"/>
  <c r="V331" i="17"/>
  <c r="V335" i="17"/>
  <c r="V313" i="17"/>
  <c r="V317" i="17"/>
  <c r="V321" i="17"/>
  <c r="V325" i="17"/>
  <c r="V304" i="17"/>
  <c r="V308" i="17"/>
  <c r="V292" i="17"/>
  <c r="V296" i="17"/>
  <c r="V300" i="17"/>
  <c r="V286" i="17"/>
  <c r="V290" i="17"/>
  <c r="V277" i="17"/>
  <c r="V281" i="17"/>
  <c r="V267" i="17"/>
  <c r="V271" i="17"/>
  <c r="V257" i="17"/>
  <c r="V256" i="17"/>
  <c r="V247" i="17"/>
  <c r="V237" i="17"/>
  <c r="V241" i="17"/>
  <c r="V245" i="17"/>
  <c r="V230" i="17"/>
  <c r="V234" i="17"/>
  <c r="V224" i="17"/>
  <c r="V223" i="17" s="1"/>
  <c r="V219" i="17"/>
  <c r="V212" i="17"/>
  <c r="V210" i="17"/>
  <c r="V206" i="17"/>
  <c r="V201" i="17"/>
  <c r="V188" i="17"/>
  <c r="V192" i="17"/>
  <c r="V176" i="17"/>
  <c r="V180" i="17"/>
  <c r="V184" i="17"/>
  <c r="V175" i="17"/>
  <c r="V164" i="17"/>
  <c r="V168" i="17"/>
  <c r="V172" i="17"/>
  <c r="V148" i="17"/>
  <c r="V152" i="17"/>
  <c r="V156" i="17"/>
  <c r="V160" i="17"/>
  <c r="V140" i="17"/>
  <c r="V137" i="17"/>
  <c r="V126" i="17"/>
  <c r="V130" i="17"/>
  <c r="V119" i="17"/>
  <c r="V107" i="17"/>
  <c r="V111" i="17"/>
  <c r="V104" i="17"/>
  <c r="V95" i="17"/>
  <c r="V94" i="17"/>
  <c r="V248" i="17"/>
  <c r="V238" i="17"/>
  <c r="V231" i="17"/>
  <c r="V235" i="17"/>
  <c r="V220" i="17"/>
  <c r="V211" i="17"/>
  <c r="V189" i="17"/>
  <c r="V407" i="17"/>
  <c r="V398" i="17"/>
  <c r="V391" i="17"/>
  <c r="V395" i="17"/>
  <c r="V383" i="17"/>
  <c r="V387" i="17"/>
  <c r="V377" i="17"/>
  <c r="V376" i="17" s="1"/>
  <c r="V367" i="17"/>
  <c r="V371" i="17"/>
  <c r="V375" i="17"/>
  <c r="V356" i="17"/>
  <c r="V354" i="17"/>
  <c r="V342" i="17"/>
  <c r="V346" i="17"/>
  <c r="V328" i="17"/>
  <c r="V332" i="17"/>
  <c r="V336" i="17"/>
  <c r="V314" i="17"/>
  <c r="V318" i="17"/>
  <c r="V322" i="17"/>
  <c r="V301" i="17"/>
  <c r="V305" i="17"/>
  <c r="V309" i="17"/>
  <c r="V293" i="17"/>
  <c r="V297" i="17"/>
  <c r="V283" i="17"/>
  <c r="V287" i="17"/>
  <c r="V291" i="17"/>
  <c r="V278" i="17"/>
  <c r="V282" i="17"/>
  <c r="V268" i="17"/>
  <c r="V266" i="17"/>
  <c r="V258" i="17"/>
  <c r="V253" i="17"/>
  <c r="V181" i="17"/>
  <c r="V169" i="17"/>
  <c r="V157" i="17"/>
  <c r="V127" i="17"/>
  <c r="V112" i="17"/>
  <c r="V185" i="17"/>
  <c r="V173" i="17"/>
  <c r="V145" i="17"/>
  <c r="V124" i="17"/>
  <c r="V101" i="17"/>
  <c r="V193" i="17"/>
  <c r="V161" i="17"/>
  <c r="V149" i="17"/>
  <c r="V141" i="17"/>
  <c r="V117" i="17"/>
  <c r="V96" i="17"/>
  <c r="V177" i="17"/>
  <c r="V165" i="17"/>
  <c r="V153" i="17"/>
  <c r="V134" i="17"/>
  <c r="V133" i="17" s="1"/>
  <c r="V108" i="17"/>
  <c r="V86" i="17"/>
  <c r="V85" i="17" s="1"/>
  <c r="V84" i="17" s="1"/>
  <c r="V411" i="17"/>
  <c r="V410" i="17" s="1"/>
  <c r="V409" i="17" s="1"/>
  <c r="V426" i="17" s="1"/>
  <c r="G139" i="31" l="1"/>
  <c r="AH139" i="31" s="1"/>
  <c r="AC414" i="17"/>
  <c r="AC432" i="17" s="1"/>
  <c r="I151" i="31"/>
  <c r="J149" i="31"/>
  <c r="G149" i="31" s="1"/>
  <c r="AH149" i="31" s="1"/>
  <c r="V355" i="17"/>
  <c r="V40" i="17"/>
  <c r="V406" i="17"/>
  <c r="V405" i="17" s="1"/>
  <c r="V401" i="17"/>
  <c r="V400" i="17" s="1"/>
  <c r="V420" i="17" s="1"/>
  <c r="V116" i="17"/>
  <c r="V115" i="17" s="1"/>
  <c r="V123" i="17"/>
  <c r="V122" i="17" s="1"/>
  <c r="V265" i="17"/>
  <c r="V264" i="17" s="1"/>
  <c r="V174" i="17"/>
  <c r="V29" i="17"/>
  <c r="V14" i="17"/>
  <c r="V103" i="17"/>
  <c r="V378" i="17"/>
  <c r="V226" i="17"/>
  <c r="V349" i="17"/>
  <c r="V77" i="17"/>
  <c r="V76" i="17" s="1"/>
  <c r="V144" i="17"/>
  <c r="V255" i="17"/>
  <c r="V396" i="17"/>
  <c r="V47" i="17"/>
  <c r="V93" i="17"/>
  <c r="V92" i="17" s="1"/>
  <c r="V136" i="17"/>
  <c r="V205" i="17"/>
  <c r="V99" i="17"/>
  <c r="V215" i="17"/>
  <c r="V251" i="17"/>
  <c r="V198" i="17"/>
  <c r="V273" i="17"/>
  <c r="V338" i="17"/>
  <c r="V362" i="17"/>
  <c r="V56" i="17"/>
  <c r="V68" i="17"/>
  <c r="V348" i="17" l="1"/>
  <c r="V347" i="17" s="1"/>
  <c r="J151" i="31"/>
  <c r="G151" i="31" s="1"/>
  <c r="AH151" i="31" s="1"/>
  <c r="V135" i="17"/>
  <c r="V28" i="17"/>
  <c r="V27" i="17" s="1"/>
  <c r="V91" i="17"/>
  <c r="V225" i="17"/>
  <c r="V272" i="17"/>
  <c r="V414" i="17" l="1"/>
  <c r="V432" i="17" s="1"/>
</calcChain>
</file>

<file path=xl/comments1.xml><?xml version="1.0" encoding="utf-8"?>
<comments xmlns="http://schemas.openxmlformats.org/spreadsheetml/2006/main">
  <authors>
    <author>Alessandro Alves</author>
  </authors>
  <commentList>
    <comment ref="E270" authorId="0">
      <text>
        <r>
          <rPr>
            <b/>
            <sz val="9"/>
            <color indexed="81"/>
            <rFont val="Tahoma"/>
            <charset val="1"/>
          </rPr>
          <t>Alessandro Alves:</t>
        </r>
        <r>
          <rPr>
            <sz val="9"/>
            <color indexed="81"/>
            <rFont val="Tahoma"/>
            <charset val="1"/>
          </rPr>
          <t xml:space="preserve">
Modificado o traço de 1:3 para 1:2:8 e espesura de 2 para 2,5cm</t>
        </r>
      </text>
    </comment>
  </commentList>
</comments>
</file>

<file path=xl/sharedStrings.xml><?xml version="1.0" encoding="utf-8"?>
<sst xmlns="http://schemas.openxmlformats.org/spreadsheetml/2006/main" count="1708" uniqueCount="887">
  <si>
    <t>10.1</t>
  </si>
  <si>
    <t>10.2</t>
  </si>
  <si>
    <t>10.3</t>
  </si>
  <si>
    <t>10.4</t>
  </si>
  <si>
    <t>10.5</t>
  </si>
  <si>
    <t>10.6</t>
  </si>
  <si>
    <t>10.7</t>
  </si>
  <si>
    <t>10.8</t>
  </si>
  <si>
    <t>12.1</t>
  </si>
  <si>
    <t>12.2</t>
  </si>
  <si>
    <t>12.3</t>
  </si>
  <si>
    <t>12.4</t>
  </si>
  <si>
    <t>UNID.</t>
  </si>
  <si>
    <t>kg</t>
  </si>
  <si>
    <t>m</t>
  </si>
  <si>
    <t>un</t>
  </si>
  <si>
    <t>EQUIPAMENTOS</t>
  </si>
  <si>
    <t>%</t>
  </si>
  <si>
    <t>ITEM</t>
  </si>
  <si>
    <t>Energia elétrica</t>
  </si>
  <si>
    <t>1.1</t>
  </si>
  <si>
    <t>1.2</t>
  </si>
  <si>
    <t>2.1</t>
  </si>
  <si>
    <t>2.2</t>
  </si>
  <si>
    <t>2.3</t>
  </si>
  <si>
    <t>3.1</t>
  </si>
  <si>
    <t>3.2</t>
  </si>
  <si>
    <t>6.1</t>
  </si>
  <si>
    <t>7.1</t>
  </si>
  <si>
    <t>7.2</t>
  </si>
  <si>
    <t>8.1</t>
  </si>
  <si>
    <t>8.2</t>
  </si>
  <si>
    <t>10.1.1</t>
  </si>
  <si>
    <t>10.2.1</t>
  </si>
  <si>
    <t>10.2.2</t>
  </si>
  <si>
    <t>10.3.1</t>
  </si>
  <si>
    <t>TOTAL GERAL</t>
  </si>
  <si>
    <t>10.1.2</t>
  </si>
  <si>
    <t>10.1.3</t>
  </si>
  <si>
    <t>10.1.4</t>
  </si>
  <si>
    <t>10.1.5</t>
  </si>
  <si>
    <t>10.1.6</t>
  </si>
  <si>
    <t>10.1.7</t>
  </si>
  <si>
    <t>MINISTÉRIO DA EDUCAÇÃO</t>
  </si>
  <si>
    <t>FUNDAÇÃO UNIVERSIDADE FEDERAL DO ABC</t>
  </si>
  <si>
    <t>DESCRIÇÃO DOS SERVIÇOS</t>
  </si>
  <si>
    <t>MATERIAL</t>
  </si>
  <si>
    <t>MDO</t>
  </si>
  <si>
    <t>EQUIP.</t>
  </si>
  <si>
    <t>TOTAL</t>
  </si>
  <si>
    <t>SERVIÇOS PRELIMINARES / TÉCNICOS</t>
  </si>
  <si>
    <t>CANTEIRO DE OBRAS</t>
  </si>
  <si>
    <t>2.1.1</t>
  </si>
  <si>
    <t>2.1.1.1</t>
  </si>
  <si>
    <t>2.1.1.2</t>
  </si>
  <si>
    <t>2.1.2</t>
  </si>
  <si>
    <t>Ligações Provisórias</t>
  </si>
  <si>
    <t>2.1.2.1</t>
  </si>
  <si>
    <t>Água</t>
  </si>
  <si>
    <t>2.1.2.2</t>
  </si>
  <si>
    <t>2.1.3</t>
  </si>
  <si>
    <t>Proteção e Sinalização</t>
  </si>
  <si>
    <t>m²</t>
  </si>
  <si>
    <t>2.1.4</t>
  </si>
  <si>
    <t>2.1.4.1</t>
  </si>
  <si>
    <t>2.1.4.2</t>
  </si>
  <si>
    <t>2.1.4.3</t>
  </si>
  <si>
    <t>Concreto - ensaio de abatimento do tronco de cone</t>
  </si>
  <si>
    <t>DEMOLIÇÃO</t>
  </si>
  <si>
    <t>2.2.1</t>
  </si>
  <si>
    <t>Demolição de alvenaria em blocos cerâmicos ou de concreto</t>
  </si>
  <si>
    <t>m³</t>
  </si>
  <si>
    <t>2.2.2</t>
  </si>
  <si>
    <t>Demolição de concreto simples</t>
  </si>
  <si>
    <t>2.2.3</t>
  </si>
  <si>
    <t>2.3.1</t>
  </si>
  <si>
    <t>MOVIMENTO DE TERRA</t>
  </si>
  <si>
    <t xml:space="preserve">ESCAVAÇÃO, CARGA, TRANSPORTE E DISPOSIÇÃO FINAL </t>
  </si>
  <si>
    <t>3.1.1</t>
  </si>
  <si>
    <t>3.1.2</t>
  </si>
  <si>
    <t>Escavação mecanizada de valas em material de 1ª categoria, profundidade 0 &lt; H &lt; 4,00m, excluindo esgotamento e escoramento</t>
  </si>
  <si>
    <t>3.1.3</t>
  </si>
  <si>
    <t>3.1.4</t>
  </si>
  <si>
    <t>3.1.5</t>
  </si>
  <si>
    <t>Reaterro apiloado manual de valas, com material reaproveitado, em camadas de até 20cm</t>
  </si>
  <si>
    <t>3.1.6</t>
  </si>
  <si>
    <t>m³xkm</t>
  </si>
  <si>
    <t>SERVIÇOS COMPLEMENTARES</t>
  </si>
  <si>
    <t>3.2.1</t>
  </si>
  <si>
    <t xml:space="preserve">Lastros e Bases </t>
  </si>
  <si>
    <t>INFRA-ESTRUTURA /  FUNDAÇÕES SIMPLES</t>
  </si>
  <si>
    <t>Armação em aço CA50, diâmetros 6,3 a 12,5mm - fornecimento, corte, dobra e colocação</t>
  </si>
  <si>
    <t>FUNDAÇÕES ESPECIAIS</t>
  </si>
  <si>
    <t>SUPERESTRUTURA</t>
  </si>
  <si>
    <r>
      <t>ESTRUTURA DE CONCRETO ARMADO MOLDADO "</t>
    </r>
    <r>
      <rPr>
        <b/>
        <i/>
        <sz val="16"/>
        <rFont val="Arial"/>
        <family val="2"/>
      </rPr>
      <t>IN LOCO</t>
    </r>
    <r>
      <rPr>
        <b/>
        <sz val="16"/>
        <rFont val="Arial"/>
        <family val="2"/>
      </rPr>
      <t>"</t>
    </r>
  </si>
  <si>
    <t>6.1.1</t>
  </si>
  <si>
    <t>6.1.1.1</t>
  </si>
  <si>
    <t>Armação em aço CA60, diâmetros 3,4 a 6,0mm - fornecimento, corte, dobra e colocação</t>
  </si>
  <si>
    <t>7.1.1</t>
  </si>
  <si>
    <t>7.1.2</t>
  </si>
  <si>
    <t>7.1.3</t>
  </si>
  <si>
    <t>7.2.1</t>
  </si>
  <si>
    <t>ESQUADRIAS</t>
  </si>
  <si>
    <t>ESQUADRIAS DE FERRO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</si>
  <si>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</si>
  <si>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</si>
  <si>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</si>
  <si>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</si>
  <si>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</si>
  <si>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</si>
  <si>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</si>
  <si>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</si>
  <si>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COBERTURA</t>
  </si>
  <si>
    <t>INSTALAÇÕES ELÉTRICAS</t>
  </si>
  <si>
    <t>FIOS E CABOS</t>
  </si>
  <si>
    <t>ELETRODUTOS E ACESSÓRIOS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</si>
  <si>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</si>
  <si>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</si>
  <si>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</si>
  <si>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</si>
  <si>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</si>
  <si>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</si>
  <si>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</si>
  <si>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</si>
  <si>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</si>
  <si>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10.2.12</t>
  </si>
  <si>
    <t>10.2.13</t>
  </si>
  <si>
    <t>10.2.14</t>
  </si>
  <si>
    <t>CAIXAS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</si>
  <si>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</si>
  <si>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</si>
  <si>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</si>
  <si>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</si>
  <si>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</si>
  <si>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</si>
  <si>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</si>
  <si>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</si>
  <si>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</si>
  <si>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10.3.11</t>
  </si>
  <si>
    <t>10.3.12</t>
  </si>
  <si>
    <t>10.3.13</t>
  </si>
  <si>
    <t>10.3.14</t>
  </si>
  <si>
    <t>10.4.1</t>
  </si>
  <si>
    <t>10.5.1</t>
  </si>
  <si>
    <t>10.5.2</t>
  </si>
  <si>
    <t>10.5.3</t>
  </si>
  <si>
    <t>10.5.4</t>
  </si>
  <si>
    <t>10.5.5</t>
  </si>
  <si>
    <t>10.5.6</t>
  </si>
  <si>
    <t>LUMINÁRIAS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</si>
  <si>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</si>
  <si>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</si>
  <si>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</si>
  <si>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</si>
  <si>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</si>
  <si>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</si>
  <si>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</si>
  <si>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</si>
  <si>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</si>
  <si>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10.7.1</t>
  </si>
  <si>
    <t>10.7.2</t>
  </si>
  <si>
    <t>10.7.3</t>
  </si>
  <si>
    <t>10.7.4</t>
  </si>
  <si>
    <t>10.7.5</t>
  </si>
  <si>
    <t>10.7.6</t>
  </si>
  <si>
    <t>ALARME DE INCÊNDIO</t>
  </si>
  <si>
    <t>10.8.1</t>
  </si>
  <si>
    <t>QUADROS E PAINÉIS</t>
  </si>
  <si>
    <t>SERVIÇOS DIVERSOS</t>
  </si>
  <si>
    <t>INSTALAÇÕES HIDRÁULICAS E SANITÁRIAS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</si>
  <si>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</si>
  <si>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</si>
  <si>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</si>
  <si>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</si>
  <si>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</si>
  <si>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</si>
  <si>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</si>
  <si>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</si>
  <si>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</si>
  <si>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</si>
  <si>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</si>
  <si>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</si>
  <si>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12.1.13</t>
  </si>
  <si>
    <t>12.1.14</t>
  </si>
  <si>
    <t>12.1.15</t>
  </si>
  <si>
    <t>12.1.16</t>
  </si>
  <si>
    <t>12.1.17</t>
  </si>
  <si>
    <t>12.1.18</t>
  </si>
  <si>
    <t>12.2.1</t>
  </si>
  <si>
    <t>12.2.2</t>
  </si>
  <si>
    <t>12.2.3</t>
  </si>
  <si>
    <t>12.3.1</t>
  </si>
  <si>
    <t>12.3.2</t>
  </si>
  <si>
    <t>12.3.3</t>
  </si>
  <si>
    <t>12.3.4</t>
  </si>
  <si>
    <t>12.3.5</t>
  </si>
  <si>
    <t>ÁGUAS PLUVIAIS</t>
  </si>
  <si>
    <t>12.4.1</t>
  </si>
  <si>
    <t>12.4.2</t>
  </si>
  <si>
    <t>BOMBAS E ACESSÓRIOS</t>
  </si>
  <si>
    <t>IMPERMEABILIZAÇÃO, ISOLAÇÃO TÉRMICA E ACÚSTICA</t>
  </si>
  <si>
    <t>INSTALAÇÕES DE COMBATE A INCÊNDIO</t>
  </si>
  <si>
    <t>REVESTIMENTOS</t>
  </si>
  <si>
    <t>REVESTIMENTOS DE PISOS</t>
  </si>
  <si>
    <t>Revestimentos de pisos internos</t>
  </si>
  <si>
    <t>Revestimentos de pisos externos</t>
  </si>
  <si>
    <t>REVESTIMENTOS DE PAREDES</t>
  </si>
  <si>
    <t>REVESTIMENTOS DE FORROS</t>
  </si>
  <si>
    <t>VIDROS</t>
  </si>
  <si>
    <t>PINTURAS</t>
  </si>
  <si>
    <t>Limpeza da obra</t>
  </si>
  <si>
    <t>PAISAGISMO E URBANIZAÇÃO</t>
  </si>
  <si>
    <t>MOBILIÁRIO E ACESSÓRIOS</t>
  </si>
  <si>
    <t xml:space="preserve">TOTAL BDI </t>
  </si>
  <si>
    <t>CÓDIGO</t>
  </si>
  <si>
    <t>6.1.1.2</t>
  </si>
  <si>
    <t>6.1.1.3</t>
  </si>
  <si>
    <t>6.1.1.4</t>
  </si>
  <si>
    <t>6.1.1.5</t>
  </si>
  <si>
    <t>CANALETAS METÁLICAS, INTERRUPTORES E TOMADAS</t>
  </si>
  <si>
    <t>10.7.7</t>
  </si>
  <si>
    <t xml:space="preserve">FECHAMENTO INTERNO - PLACAS PRÉ-FABRICADAS </t>
  </si>
  <si>
    <t>10.3.15</t>
  </si>
  <si>
    <t>Vergas e contra-vergas em concreto armado embutidas na alvenaria em bloco de concreto</t>
  </si>
  <si>
    <t>20.1</t>
  </si>
  <si>
    <t>20.1.1</t>
  </si>
  <si>
    <t>20.1.2</t>
  </si>
  <si>
    <t>13.1</t>
  </si>
  <si>
    <t>14.1</t>
  </si>
  <si>
    <t>14.2</t>
  </si>
  <si>
    <t>15.1</t>
  </si>
  <si>
    <t>15.1.1</t>
  </si>
  <si>
    <t>15.1.1.1</t>
  </si>
  <si>
    <t>15.1.1.2</t>
  </si>
  <si>
    <t>15.1.1.3</t>
  </si>
  <si>
    <t>15.1.1.4</t>
  </si>
  <si>
    <t>15.1.1.5</t>
  </si>
  <si>
    <t>15.1.2</t>
  </si>
  <si>
    <t>15.1.2.1</t>
  </si>
  <si>
    <t>15.1.2.2</t>
  </si>
  <si>
    <t>15.1.2.3</t>
  </si>
  <si>
    <t>15.2</t>
  </si>
  <si>
    <t>15.2.1</t>
  </si>
  <si>
    <t>15.2.2</t>
  </si>
  <si>
    <t>15.3</t>
  </si>
  <si>
    <t>15.3.1</t>
  </si>
  <si>
    <t>15.3.2</t>
  </si>
  <si>
    <t>16.1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</si>
  <si>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</si>
  <si>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</si>
  <si>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</si>
  <si>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</si>
  <si>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</si>
  <si>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</si>
  <si>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</si>
  <si>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</si>
  <si>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</si>
  <si>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</si>
  <si>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</si>
  <si>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18.1</t>
  </si>
  <si>
    <t>19.1</t>
  </si>
  <si>
    <t>19.1.1</t>
  </si>
  <si>
    <t>17.12</t>
  </si>
  <si>
    <t xml:space="preserve">Demolição de concreto armado </t>
  </si>
  <si>
    <t>Forro de gesso acartonado fixo com acabamento monolítico e perfis em aço galvanizado, e=12,5mm - fornecimento e instalação</t>
  </si>
  <si>
    <t>17.13</t>
  </si>
  <si>
    <t>CUSTOS UNITÁRIOS                                                                                                                (R$)</t>
  </si>
  <si>
    <t>TOTAL GERAL                                                                                                                                                                         (R$)</t>
  </si>
  <si>
    <t>ALVENARIA / FECHAMENTO / VEDAÇÃO / DIVISÓRIA</t>
  </si>
  <si>
    <t>ALVENARIA ESTRUTURAL / DE VEDAÇÃO</t>
  </si>
  <si>
    <t>6.2</t>
  </si>
  <si>
    <t>6.2.1</t>
  </si>
  <si>
    <t>6.2.2</t>
  </si>
  <si>
    <t>6.2.3</t>
  </si>
  <si>
    <t>10.3.16</t>
  </si>
  <si>
    <t>10.3.17</t>
  </si>
  <si>
    <t>10.3.18</t>
  </si>
  <si>
    <t>10.3.19</t>
  </si>
  <si>
    <t>10.3.20</t>
  </si>
  <si>
    <t>10.3.21</t>
  </si>
  <si>
    <t>10.2.15</t>
  </si>
  <si>
    <t>12.1.19</t>
  </si>
  <si>
    <t>12.1.20</t>
  </si>
  <si>
    <t>12.1.22</t>
  </si>
  <si>
    <t>12.1.23</t>
  </si>
  <si>
    <t>12.1.24</t>
  </si>
  <si>
    <t>12.1.21</t>
  </si>
  <si>
    <t>REDE DE HIDRANTES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</si>
  <si>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</si>
  <si>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</si>
  <si>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</si>
  <si>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</si>
  <si>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</si>
  <si>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</si>
  <si>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</si>
  <si>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</si>
  <si>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</si>
  <si>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14.1.10</t>
  </si>
  <si>
    <t>14.1.11</t>
  </si>
  <si>
    <t>14.1.12</t>
  </si>
  <si>
    <t>14.1.13</t>
  </si>
  <si>
    <t>14.1.14</t>
  </si>
  <si>
    <t>14.1.15</t>
  </si>
  <si>
    <t>14.1.16</t>
  </si>
  <si>
    <t>14.1.17</t>
  </si>
  <si>
    <t>14.1.18</t>
  </si>
  <si>
    <t>14.1.19</t>
  </si>
  <si>
    <t>14.2.1</t>
  </si>
  <si>
    <t>14.2.2</t>
  </si>
  <si>
    <t>14.2.3</t>
  </si>
  <si>
    <t>14.2.4</t>
  </si>
  <si>
    <t>14.2.5</t>
  </si>
  <si>
    <t>14.2.6</t>
  </si>
  <si>
    <t>14.2.7</t>
  </si>
  <si>
    <t>14.2.8</t>
  </si>
  <si>
    <t>Concreto usinado bombeado Fck=35 MPa, inclusive lançamento, espalhamento e acabamento, abatimento 12+/-3 cm</t>
  </si>
  <si>
    <t>6.3</t>
  </si>
  <si>
    <t>6.3.2</t>
  </si>
  <si>
    <t>6.3.3</t>
  </si>
  <si>
    <t>6.3.4</t>
  </si>
  <si>
    <t>6.3.5</t>
  </si>
  <si>
    <t>6.3.6</t>
  </si>
  <si>
    <t>ESTRUTURA DE CONCRETO ARMADO PRÉ-MOLDADO</t>
  </si>
  <si>
    <t>17.14</t>
  </si>
  <si>
    <t>17.15</t>
  </si>
  <si>
    <t>17.16</t>
  </si>
  <si>
    <t>17.17</t>
  </si>
  <si>
    <t>EQUIPAMENTOS DIVERSOS</t>
  </si>
  <si>
    <t>Locação de andaime metálico tubular tipo torre</t>
  </si>
  <si>
    <t>m/mês</t>
  </si>
  <si>
    <t>Mobilização e desmobilização</t>
  </si>
  <si>
    <t>ADMINISTRAÇÃO LOCAL</t>
  </si>
  <si>
    <t>21.1.1</t>
  </si>
  <si>
    <t>1.3</t>
  </si>
  <si>
    <t>1.4</t>
  </si>
  <si>
    <t>1.5</t>
  </si>
  <si>
    <t>1.6</t>
  </si>
  <si>
    <t>6.3.7</t>
  </si>
  <si>
    <t>6.3.8</t>
  </si>
  <si>
    <t>Preparação de superfície por jateamento abrasivo e pintura de fundo em primer epóxi</t>
  </si>
  <si>
    <t>SUPERINTENDÊNCIA DE OBRAS</t>
  </si>
  <si>
    <t>PROJETOS</t>
  </si>
  <si>
    <t>1.7</t>
  </si>
  <si>
    <t>1.8</t>
  </si>
  <si>
    <t>1.9</t>
  </si>
  <si>
    <t>1.10</t>
  </si>
  <si>
    <t>Projeto elétrico executivo - Sistema de alimentação e controle das bombas hidráulicas</t>
  </si>
  <si>
    <t>Projeto elétrico executivo - Sistema de alimentação elétrica da iluminação de emergência</t>
  </si>
  <si>
    <t>Projeto arquitetônico executivo - Canaletas da rede de hidrantes</t>
  </si>
  <si>
    <t>Projeto arquitetônico executivo - Sala de máquinas das bombas hidráulicas</t>
  </si>
  <si>
    <t>Projeto estrutural executivo - Canaletas da rede de hidrantes</t>
  </si>
  <si>
    <t>Projeto estrutural executivo - Sala de máquinas das bombas hidráulicas</t>
  </si>
  <si>
    <t>2.1.2.1.1</t>
  </si>
  <si>
    <t>2.1.4.4</t>
  </si>
  <si>
    <t>1.11</t>
  </si>
  <si>
    <t>1.12</t>
  </si>
  <si>
    <t>Controle Tecnológico, Laudos e Ensaios</t>
  </si>
  <si>
    <t>ORIGEM</t>
  </si>
  <si>
    <t>QUANT. TOTAL</t>
  </si>
  <si>
    <t>Ligação provisória de energia elétrica</t>
  </si>
  <si>
    <t>Pilares, vigas, lajes, escadas e peitoris</t>
  </si>
  <si>
    <t>6.3.1</t>
  </si>
  <si>
    <t>ADMINISTRAÇÃO</t>
  </si>
  <si>
    <t>21.1</t>
  </si>
  <si>
    <t>Projeto estrutural executivo - Piso metálico elevado</t>
  </si>
  <si>
    <t>2.1.4.5</t>
  </si>
  <si>
    <t>2.1.4.6</t>
  </si>
  <si>
    <t>Manta vinílica para piso, categoria alto tráfego, juntas soldadas, espessura 2 mm</t>
  </si>
  <si>
    <t>Junta de dilatação sobre laje, acabamento em alumínio</t>
  </si>
  <si>
    <t xml:space="preserve">Grelha de ventilação metálica, diâmetro 100 mm </t>
  </si>
  <si>
    <t>14.1.20</t>
  </si>
  <si>
    <t>14.1.21</t>
  </si>
  <si>
    <t>14.1.22</t>
  </si>
  <si>
    <t>14.1.23</t>
  </si>
  <si>
    <t>14.1.24</t>
  </si>
  <si>
    <t>14.1.25</t>
  </si>
  <si>
    <t>14.1.26</t>
  </si>
  <si>
    <t>14.1.27</t>
  </si>
  <si>
    <t>14.1.28</t>
  </si>
  <si>
    <t>14.1.29</t>
  </si>
  <si>
    <t>14.1.30</t>
  </si>
  <si>
    <t>14.1.31</t>
  </si>
  <si>
    <t>14.1.32</t>
  </si>
  <si>
    <t>14.1.33</t>
  </si>
  <si>
    <t>14.1.34</t>
  </si>
  <si>
    <t>14.1.35</t>
  </si>
  <si>
    <t>14.1.36</t>
  </si>
  <si>
    <t>14.1.37</t>
  </si>
  <si>
    <t>14.1.38</t>
  </si>
  <si>
    <t>14.1.39</t>
  </si>
  <si>
    <t>14.1.40</t>
  </si>
  <si>
    <t>14.1.41</t>
  </si>
  <si>
    <t>14.1.42</t>
  </si>
  <si>
    <t>14.1.43</t>
  </si>
  <si>
    <t>14.1.44</t>
  </si>
  <si>
    <t>14.1.45</t>
  </si>
  <si>
    <t>14.1.46</t>
  </si>
  <si>
    <t>14.1.47</t>
  </si>
  <si>
    <t>14.1.48</t>
  </si>
  <si>
    <t>14.1.49</t>
  </si>
  <si>
    <t>14.1.50</t>
  </si>
  <si>
    <t>14.1.51</t>
  </si>
  <si>
    <t>14.1.52</t>
  </si>
  <si>
    <t>Tampão de ferro fundido, dimensões 60 x 40cm, para passeio</t>
  </si>
  <si>
    <t>Abrigo para hidrante tipo caixa de incêndio em chapa SAE 1020 laminada a frio, dimensões 90x60x17cm, porta com ventilação e visor suporte meia lua, cor vermelha</t>
  </si>
  <si>
    <t>14.1.53</t>
  </si>
  <si>
    <t>14.1.54</t>
  </si>
  <si>
    <t>14.1.55</t>
  </si>
  <si>
    <t>14.1.56</t>
  </si>
  <si>
    <t>14.1.57</t>
  </si>
  <si>
    <t>14.1.58</t>
  </si>
  <si>
    <t>14.1.59</t>
  </si>
  <si>
    <t>14.1.60</t>
  </si>
  <si>
    <t>ÁGUA DE REUSO</t>
  </si>
  <si>
    <t>Cabo isolado flexível de cobre com isolação em 0,6 /1 KV, livre de halogênio, com baixa emissão de fumaça e gases tóxicos (tipo "afumex" ou similar) #  2,5 mm²</t>
  </si>
  <si>
    <t>Cabo isolado flexível de cobre com isolação em 0,6 /1 KV, livre de halogênio, com baixa emissão de fumaça e gases tóxicos (tipo "afumex" ou similar) #  4 mm²</t>
  </si>
  <si>
    <t>Cabo isolado flexível de cobre com isolação em 0,6 /1 KV, isolação HEPR #  16 mm²</t>
  </si>
  <si>
    <t>Cabo isolado flexível de cobre com isolação em 0,6 /1 KV, isolação HEPR #  70 mm²</t>
  </si>
  <si>
    <t>9.1</t>
  </si>
  <si>
    <t>19.1.2</t>
  </si>
  <si>
    <t>19.1.3</t>
  </si>
  <si>
    <t>2.1.1.3</t>
  </si>
  <si>
    <t>Mobilização</t>
  </si>
  <si>
    <t>Desmobilização</t>
  </si>
  <si>
    <t>2.1.1.4</t>
  </si>
  <si>
    <t>Placa de obra em chapa de aço galvanizado</t>
  </si>
  <si>
    <t>Ligação provisória de água</t>
  </si>
  <si>
    <t>Lastro de brita</t>
  </si>
  <si>
    <t xml:space="preserve">Forma de madeira para concreto aparente em chapa compensada plastificada, espessura 18mm, reaproveitamento 3 vezes, incluindo a execução de contraventamentos e travamentos em madeira </t>
  </si>
  <si>
    <t>Escoramento metálico para forma plana para vigas e lajes maciças em concreto aparente</t>
  </si>
  <si>
    <t>ESTRUTURA METÁLICA</t>
  </si>
  <si>
    <t xml:space="preserve">Contra-parede composta  por placa de gesso acartonado resistente à umidade e=12,5mm, estruturada com perfis metálicos de 70mm, com montantes a cada 600mm (0+1RU), espessura total  da parede 8,25 cm </t>
  </si>
  <si>
    <t>Relatório de comissionamento do sistema de hidrantes</t>
  </si>
  <si>
    <t>Laudo de instalação das medidas de segurança contra incêndio</t>
  </si>
  <si>
    <t>Laudo de instalação e/ou manutenção do controle do material de acabamento e revestimento</t>
  </si>
  <si>
    <t>Projeto elétrico executivo - Sistema de detecção e alarme de incêndio</t>
  </si>
  <si>
    <t>Projeto estrutural executivo - Guarda-corpos</t>
  </si>
  <si>
    <t>2.1.3.1</t>
  </si>
  <si>
    <t>Chuveiro elétrico, 5500 W, 220V</t>
  </si>
  <si>
    <t>2.1.1.5</t>
  </si>
  <si>
    <t>2.1.1.6</t>
  </si>
  <si>
    <t>2.1.1.7</t>
  </si>
  <si>
    <t>Limpeza geral</t>
  </si>
  <si>
    <t>Revisão da cobertura</t>
  </si>
  <si>
    <t>Revisão da rede elétrica</t>
  </si>
  <si>
    <t>Revisão da rede hidráulica</t>
  </si>
  <si>
    <t>2.1.1.8</t>
  </si>
  <si>
    <t>Limpeza do reservatório de água 500 litros</t>
  </si>
  <si>
    <t>Guarda-corpo de madeira</t>
  </si>
  <si>
    <t>Grade metálica</t>
  </si>
  <si>
    <t>2.1.1.9</t>
  </si>
  <si>
    <t>2.1.1.10</t>
  </si>
  <si>
    <t>Limpeza de superfícies com jato de alta pressão de ar e água</t>
  </si>
  <si>
    <t>Regularização de superfície horizontal e vertical para aplicação de impermeabilização, com argamassa de cimento e areia traço 1:3, espessura 3cm - preparo mecânico</t>
  </si>
  <si>
    <t>Curva 90° em PVC reforçado, diâmetro 4"</t>
  </si>
  <si>
    <t>Tubo de PVC reforçado, diâmetro 4"</t>
  </si>
  <si>
    <t xml:space="preserve">Alvenaria de blocos de concreto de vedação 19x19x39cm, espessura 19cm, assentados com argamassa de cimento, cal hidratada e areia - traço 1:0,25:4 </t>
  </si>
  <si>
    <t>Chapisco em paredes com argamassa de cimento e areia - traço 1:3, espessura 0,5cm, preparo mecânico</t>
  </si>
  <si>
    <t>Emboço com argamassa de cimento e areia - traço 1:3, espessura 2,0cm, preparo mecânico</t>
  </si>
  <si>
    <t>2.1.4.7</t>
  </si>
  <si>
    <t>2.1.4.8</t>
  </si>
  <si>
    <t>2.2.4</t>
  </si>
  <si>
    <t>2.2.5</t>
  </si>
  <si>
    <t>2.2.6</t>
  </si>
  <si>
    <t>2.2.7</t>
  </si>
  <si>
    <t>2.2.8</t>
  </si>
  <si>
    <t>2.2.9</t>
  </si>
  <si>
    <t>Base de pó de pedra</t>
  </si>
  <si>
    <t>Tampa em concreto pré-moldado, largura de 50 cm</t>
  </si>
  <si>
    <t>Tampa em concreto pré-moldado, tipo grelha, largura de 50 cm, em conformidade com NBR 9050</t>
  </si>
  <si>
    <t>Abraçadeira galvanizada tipo "D", com cunha, Ø 3/4"</t>
  </si>
  <si>
    <t>Abraçadeira galvanizada a fogo tipo "D", com cunha, Ø 1 1/2"</t>
  </si>
  <si>
    <t>Abraçadeira galvanizada a fogo tipo "D", com cunha, Ø 2"</t>
  </si>
  <si>
    <t>Abraçadeira galvanizada a fogo tipo "D", com cunha, Ø 2 1/2"</t>
  </si>
  <si>
    <t>Abraçadeira galvanizada a fogo tipo "D", com cunha, Ø 3/4"</t>
  </si>
  <si>
    <t>Abraçadeira galvanizada a fogo tipo "D", com cunha, Ø 1 1/4"</t>
  </si>
  <si>
    <t>18.2</t>
  </si>
  <si>
    <t>Limpeza do reservatório enterrado</t>
  </si>
  <si>
    <t>Refletor luminária de teto LED, 100W, Bivolt, 9000 lúmens, proteção IP66</t>
  </si>
  <si>
    <t>Cabo isolado flexível de cobre com isolação em 0,6 /1 KV, isolação HEPR #  35 mm²</t>
  </si>
  <si>
    <t>Eletroduto flexível metálico em fita de aço galvanizado e capa de PVC anti-chama Ø 1 1/2"</t>
  </si>
  <si>
    <t>Eletroduto flexível metálico em fita de aço galvanizado e capa de PVC anti-chama Ø 3/4"</t>
  </si>
  <si>
    <t>Interruptor bipolar para instalação em eletroduto de alumínio, 20A, 250V</t>
  </si>
  <si>
    <t>Unidut cônico em liga de alumínio, com porca, Ø 3/4"</t>
  </si>
  <si>
    <t>Unidut cônico em liga de alumínio, com porca, Ø 1 1/4"</t>
  </si>
  <si>
    <t>Unidut cônico em liga de alumínio, com porca, Ø 1 1/2"</t>
  </si>
  <si>
    <t>Unidut cônico em liga de alumínio, com porca, Ø 2"</t>
  </si>
  <si>
    <t>Abraçadeira tipo “U”, galvanizada a fogo, diâmetro de 3/4”</t>
  </si>
  <si>
    <t>Abraçadeira tipo “U”, galvanizada a fogo, diâmetro de 1 1/2”</t>
  </si>
  <si>
    <t>Sistema automático de coloração para identificação da água de reuso</t>
  </si>
  <si>
    <t>15.3.3</t>
  </si>
  <si>
    <t>mês</t>
  </si>
  <si>
    <t>2.1.2.2.1</t>
  </si>
  <si>
    <t>6.3.9</t>
  </si>
  <si>
    <t>6.3.10</t>
  </si>
  <si>
    <t>6.3.11</t>
  </si>
  <si>
    <t>10.2.16</t>
  </si>
  <si>
    <t>10.2.17</t>
  </si>
  <si>
    <t>10.2.18</t>
  </si>
  <si>
    <t>10.2.19</t>
  </si>
  <si>
    <t>10.2.20</t>
  </si>
  <si>
    <t>10.2.21</t>
  </si>
  <si>
    <t>15.3.4</t>
  </si>
  <si>
    <t>15.3.5</t>
  </si>
  <si>
    <t>15.3.6</t>
  </si>
  <si>
    <t>15.3.7</t>
  </si>
  <si>
    <t>15.3.8</t>
  </si>
  <si>
    <t>15.3.9</t>
  </si>
  <si>
    <t>15.3.10</t>
  </si>
  <si>
    <t>Resina retardante sobre forro para proteção passiva contra incêndio,com adequação para a classificação: II-A.</t>
  </si>
  <si>
    <t>Adequação de forro contendo proteção passiva contra incêndio,com adequação para a classificação: II-A.</t>
  </si>
  <si>
    <t>Resina retardante sobre carpete de piso para proteção passiva contra incêndio, com adequação para as classificações II-A, III-A ou IV-A.</t>
  </si>
  <si>
    <t>Resina retardante sobre forração tipo carpete em paredes para proteção passiva contra incêndio, com adequação para a classificação II-A.</t>
  </si>
  <si>
    <t>Resina retardante sobre portas de madeira para proteção passiva contra incêndio, com adequação para a classificação II-A.</t>
  </si>
  <si>
    <t>Resina retardante sobre ripamento de madeira em paredes, com adequação para a classificação II-A.</t>
  </si>
  <si>
    <t>Resina retardante sobre estofado de poltrona, com adequação para as classificações II-A, III-A ou IV-A.</t>
  </si>
  <si>
    <t>Resina retardante sobre assoalho de madeira para proteção passiva contra incêndio, com adequação para as classificações II-A, III-A ou IV-A.</t>
  </si>
  <si>
    <t>Resina retardante sobre estrutura de madeira de poltrona, com adequação para as classificações II-A, III-A ou IV-A.</t>
  </si>
  <si>
    <t>15.3.11</t>
  </si>
  <si>
    <t>15.3.12</t>
  </si>
  <si>
    <t>15.3.13</t>
  </si>
  <si>
    <t>Anel intumescente contra incêndio para tubulação de PVC DN 50</t>
  </si>
  <si>
    <t>Anel intumescente contra incêndio para tubulação de PVC DN 60</t>
  </si>
  <si>
    <t>Anel intumescente contra incêndio para tubulação de PVC DN 75</t>
  </si>
  <si>
    <t>Anel intumescente contra incêndio para tubulação de PVC DN 100</t>
  </si>
  <si>
    <t>Anel intumescente contra incêndio para tubulação de PVC DN 300</t>
  </si>
  <si>
    <t>Fundo preparador para pintura em gesso</t>
  </si>
  <si>
    <t>Anel intumescente contra incêndio para tubulação de PVC DN 250</t>
  </si>
  <si>
    <t>Disjuntor bipolar 16A</t>
  </si>
  <si>
    <t>Pintura em esmalte sintético brilhante sobre tubulação metálica</t>
  </si>
  <si>
    <t>Pintura fundo primer para galvanizados</t>
  </si>
  <si>
    <t>Pintura fundo oxido de ferro / zarcão, para elementos de aço</t>
  </si>
  <si>
    <t xml:space="preserve">DATA BASE: </t>
  </si>
  <si>
    <t>Custo Total (R$)</t>
  </si>
  <si>
    <t>OCULTAR</t>
  </si>
  <si>
    <t>CRONOGRAMA (EM MESES)</t>
  </si>
  <si>
    <t>Valor R$</t>
  </si>
  <si>
    <t xml:space="preserve">BDI - </t>
  </si>
  <si>
    <t>TOTAL BDI</t>
  </si>
  <si>
    <t>Administração local da obra - sobre os itens 1 a 20</t>
  </si>
  <si>
    <t>MAT</t>
  </si>
  <si>
    <t>EQUIP</t>
  </si>
  <si>
    <t>BDI</t>
  </si>
  <si>
    <t>Demolição de meia parede divisória/forro em Dry-Wall</t>
  </si>
  <si>
    <t>Furação com serra copo diamantada diâmetro 100 mm em concreto e alvenaria</t>
  </si>
  <si>
    <t>Tela tapume em polietileno estirado para proteção de obras, malha 5mm</t>
  </si>
  <si>
    <t>2.4</t>
  </si>
  <si>
    <t>REMOÇÃO DE INSTALAÇÕES EXISTENTES</t>
  </si>
  <si>
    <t>2.4.1</t>
  </si>
  <si>
    <t>2.4.2</t>
  </si>
  <si>
    <t>2.4.3</t>
  </si>
  <si>
    <t>2.4.4</t>
  </si>
  <si>
    <t>2.4.5</t>
  </si>
  <si>
    <t>Remoção de luminárias de emergência</t>
  </si>
  <si>
    <t>2.4.6</t>
  </si>
  <si>
    <t>2.4.7</t>
  </si>
  <si>
    <t xml:space="preserve"> m </t>
  </si>
  <si>
    <t xml:space="preserve"> un </t>
  </si>
  <si>
    <t>Remoção de porta</t>
  </si>
  <si>
    <t>10.2.22</t>
  </si>
  <si>
    <t>10.2.23</t>
  </si>
  <si>
    <t>10.2.24</t>
  </si>
  <si>
    <t xml:space="preserve">Chumbador mecânico tipo Parabolt, em aço galvanizado, diâmetro de 3/8” </t>
  </si>
  <si>
    <t xml:space="preserve">Porca roscada, em aço galvanizado, diâmetro de 1/4” </t>
  </si>
  <si>
    <t xml:space="preserve">Arruela lisa, em aço galvanizado, diâmetro de 1/4” </t>
  </si>
  <si>
    <t>Abraçadeira tipo gota, em aço galvanizado, diâmetro de Ø 2 1/2"</t>
  </si>
  <si>
    <t>10.2.25</t>
  </si>
  <si>
    <t>10.2.26</t>
  </si>
  <si>
    <t>10.2.27</t>
  </si>
  <si>
    <t>10.2.28</t>
  </si>
  <si>
    <t>10.2.29</t>
  </si>
  <si>
    <t>IMPERMEABILIZAÇÃO</t>
  </si>
  <si>
    <t>13.1.1</t>
  </si>
  <si>
    <t>13.1.2</t>
  </si>
  <si>
    <t>13.1.3</t>
  </si>
  <si>
    <t>13.1.4</t>
  </si>
  <si>
    <t>13.1.5</t>
  </si>
  <si>
    <t>13.1.6</t>
  </si>
  <si>
    <t>Abraçadeira tipo gota, em aço galvanizado, diâmetro de 2 ½”</t>
  </si>
  <si>
    <t xml:space="preserve">Haste roscada, em aço galvanizado, diâmetro de 3/8” x 1,00m </t>
  </si>
  <si>
    <t xml:space="preserve">Haste roscada, em aço galvanizado, diâmetro de 3/8” x 2,00m </t>
  </si>
  <si>
    <t xml:space="preserve">Chumbador mecânico tipo Parabolt, em aço galvanizado, diâmetro de 1/2” </t>
  </si>
  <si>
    <t xml:space="preserve">Porca roscada, em aço galvanizado, diâmetro de 3/8” </t>
  </si>
  <si>
    <t xml:space="preserve">Arruela lisa, em aço galvanizado, diâmetro de 3/8” </t>
  </si>
  <si>
    <t>14.1.61</t>
  </si>
  <si>
    <t>14.1.62</t>
  </si>
  <si>
    <t>14.1.63</t>
  </si>
  <si>
    <t>14.1.64</t>
  </si>
  <si>
    <t>Envelopamento de tubulação de aço carbono com fita de autofusão anticorrosiva</t>
  </si>
  <si>
    <t>SINALIZAÇÃO</t>
  </si>
  <si>
    <t>Piso industrial tipo granilite de alta resistência, incluso juntas de dilatação e polimento mecanizado</t>
  </si>
  <si>
    <t>Remoção de placa de forro modular tipo VID</t>
  </si>
  <si>
    <t>Reinstalação de placa de forro modular VID existente</t>
  </si>
  <si>
    <t>Remoção de perfis metálicos para forro modular tipo VID</t>
  </si>
  <si>
    <t>Fornecimento e montagem de placa de forro modular tipo VID</t>
  </si>
  <si>
    <t>Fornecimento e montagem de perfis metálicos para forro modular tipo VID</t>
  </si>
  <si>
    <t>Isolamento de shaftcontra incêndio, entre pavimentos.</t>
  </si>
  <si>
    <t>Emassamento com massa corrida para ambientes internos</t>
  </si>
  <si>
    <t>Pintura em esmalte sintético sobre superfície metálica</t>
  </si>
  <si>
    <t>Pintura texturizada sobre paredes externas</t>
  </si>
  <si>
    <t xml:space="preserve"> m² </t>
  </si>
  <si>
    <t>Furação com serra copo diamantada diâmetro 40 mm em concreto e alvenaria</t>
  </si>
  <si>
    <t>ISOLAMENTO DE ÁREA</t>
  </si>
  <si>
    <t xml:space="preserve"> m³ </t>
  </si>
  <si>
    <t>Abraçadeira tipo gota, em aço galvanizado, diâmtero de 3/4"</t>
  </si>
  <si>
    <t>Bucha de redução em liga de alumínio Ø 1 1/2" x Ø 3/4"</t>
  </si>
  <si>
    <t>Bucha de redução em liga de alumínio Ø 2" x Ø 3/4"</t>
  </si>
  <si>
    <t>Bucha de redução em liga de alumínio Ø 2 1/2" x Ø 1 1/2"</t>
  </si>
  <si>
    <t>Bucha de redução em liga de alumínio Ø 2 1/2" x Ø 2"</t>
  </si>
  <si>
    <t>Abraçadeira tipo “U”, em aço galvanizado a fogo, diâmetro de 1”</t>
  </si>
  <si>
    <t>Abraçadeira tipo “U”, em aço galvanizado a fogo, diâmetro de 2 ½”</t>
  </si>
  <si>
    <t>Abraçadeira tipo “U”, em aço galvanizado a fogo, diâmetro de 4”</t>
  </si>
  <si>
    <t>100389-100388-94189</t>
  </si>
  <si>
    <t>92431-92468-92524</t>
  </si>
  <si>
    <t>92468-92514</t>
  </si>
  <si>
    <t>92759-92768</t>
  </si>
  <si>
    <t>92760-92761-92762-92763-92769-92770-92771-92772</t>
  </si>
  <si>
    <t>103672C-103675C-11145I</t>
  </si>
  <si>
    <t>100716-102494</t>
  </si>
  <si>
    <t>103320-87292-88627</t>
  </si>
  <si>
    <t>93186-93188-93196</t>
  </si>
  <si>
    <t>92916-92917-92919-92921</t>
  </si>
  <si>
    <t>91863-91867-91871</t>
  </si>
  <si>
    <t>91865-91869-91873</t>
  </si>
  <si>
    <t>91835-91845-91855</t>
  </si>
  <si>
    <t>91840-91850-91860</t>
  </si>
  <si>
    <t>87792/87893</t>
  </si>
  <si>
    <t>94995-96624-97097</t>
  </si>
  <si>
    <t>98679-102488-102494</t>
  </si>
  <si>
    <t>74022/058</t>
  </si>
  <si>
    <t xml:space="preserve">Reservatório de água em polietileno com tampa, volume de 500 litros  </t>
  </si>
  <si>
    <t>21.20.300</t>
  </si>
  <si>
    <t>66.02.500</t>
  </si>
  <si>
    <t>66.02.060</t>
  </si>
  <si>
    <t>50.05.430</t>
  </si>
  <si>
    <t>S12017</t>
  </si>
  <si>
    <t>50.05.450</t>
  </si>
  <si>
    <t>15.02.040 - 15.02.041</t>
  </si>
  <si>
    <t>S09039</t>
  </si>
  <si>
    <t>102992-92480</t>
  </si>
  <si>
    <t>18.3</t>
  </si>
  <si>
    <t>Ponto de ancoragem de segurança em aço inoxidável, capacidade de carga 1500 Kgf omnidirecional, conforme NR-18, NR-35, NBR 15.475, NBR 15.595 e NBR 16.325, incluindo projeto, testes de arranque e tração, laudo e ART do responsável técnico</t>
  </si>
  <si>
    <t>20 03 61</t>
  </si>
  <si>
    <t>74209/001</t>
  </si>
  <si>
    <t>20.06.12(E)/20.06.11(E)</t>
  </si>
  <si>
    <t>21.05.010</t>
  </si>
  <si>
    <t>08.82.024</t>
  </si>
  <si>
    <t>28.20.830</t>
  </si>
  <si>
    <t>28.20.820</t>
  </si>
  <si>
    <t>Projeto mecânico executivo - Sistemas hidráulicos</t>
  </si>
  <si>
    <t>05.09.007</t>
  </si>
  <si>
    <t>Taxa de destinação de resíduo sólido em aterro, tipo solo/terra</t>
  </si>
  <si>
    <t>3.2.1.1</t>
  </si>
  <si>
    <t>SUBTOTAL 1 - itens 1 a 19 (SEM BDI)</t>
  </si>
  <si>
    <t>SUBTOTAL 1 - itens 1 a 19 (COM BDI)</t>
  </si>
  <si>
    <t>SUBTOTAL 2 - item 20 (SEM BDI)</t>
  </si>
  <si>
    <t>SUBTOTAL 2 - item 20 (COM BDI)</t>
  </si>
  <si>
    <t>SUBTOTAL 3 - item 21 (SEM BDI)</t>
  </si>
  <si>
    <t>SUBTOTAL 3 - item 21 (COM BDI)</t>
  </si>
  <si>
    <t>TOTAL - itens 1 a 21 (SEM BDI)</t>
  </si>
  <si>
    <t>TOTAL GERAL (COM BDI)</t>
  </si>
  <si>
    <t>47.20.320</t>
  </si>
  <si>
    <t>20.06.02 (E)</t>
  </si>
  <si>
    <t>S12168</t>
  </si>
  <si>
    <t>S12169</t>
  </si>
  <si>
    <t>47,20.181</t>
  </si>
  <si>
    <t>SINAPI</t>
  </si>
  <si>
    <t>SICRO</t>
  </si>
  <si>
    <t>CPOS</t>
  </si>
  <si>
    <t>ORÇAMENTOS</t>
  </si>
  <si>
    <t>SINAPI / CPOS</t>
  </si>
  <si>
    <t>CPOS / SINAPI</t>
  </si>
  <si>
    <t>FDE / SINAPI</t>
  </si>
  <si>
    <t>SIURB / SINAPI</t>
  </si>
  <si>
    <t>ORSE / SINAPI</t>
  </si>
  <si>
    <t>PRÓPRIA / SINAPI</t>
  </si>
  <si>
    <t>SINAPI / ORÇAMENTOS</t>
  </si>
  <si>
    <t>SINAPI / ORSE</t>
  </si>
  <si>
    <t>PRÓPRIA / SINAPI / CPOS</t>
  </si>
  <si>
    <t>PRÓPRIA / SINAPI / FDE</t>
  </si>
  <si>
    <t>PRÓPRIA / SINAPI / ORÇAMENTOS</t>
  </si>
  <si>
    <t>PRÓPRIA / SINAPI / SICRO</t>
  </si>
  <si>
    <t>PRÓPRIA / SINAPI / SIURB</t>
  </si>
  <si>
    <t>PRÓPRIA / SINAPI / ORSE</t>
  </si>
  <si>
    <t>PRÓPRIA / SINAPI / FDE / SIURB</t>
  </si>
  <si>
    <t>PRÓPRIA</t>
  </si>
  <si>
    <t>SEM CÓDIGO</t>
  </si>
  <si>
    <t>02.06.040</t>
  </si>
  <si>
    <t>Projeto arquitetônico executivo - Adequação dos materiais de revestimento</t>
  </si>
  <si>
    <t>Projeto arquitetônico executivo - Corredor e piso elevado</t>
  </si>
  <si>
    <t>Aço – ensaio de dobramento e tração, limite de escoamento, limite de resistência e diâmetro real</t>
  </si>
  <si>
    <t>Concreto – ensaio de resistência à compressão simples</t>
  </si>
  <si>
    <t>Estrutura Metálica: inspeções técnicas de fabricação e montagem</t>
  </si>
  <si>
    <t>Relatório de comissionamento do sistema de detecção e alarme de incêndio</t>
  </si>
  <si>
    <t>Furação com serra copo diâmetro 40 mm em parede de drywall</t>
  </si>
  <si>
    <t>Carga, transporte e descarga manual – material de qualquer natureza</t>
  </si>
  <si>
    <t>Disposição de resíduos classe II-B (terra / entulho / gesso) em caçambas</t>
  </si>
  <si>
    <t>Remoção de tubulação de aço carbono com acessórios</t>
  </si>
  <si>
    <t>Remoção de eletroduto rígido com acessórios</t>
  </si>
  <si>
    <t>Remoção de cabeamento de sinalização</t>
  </si>
  <si>
    <t>Remoção de equipamentos de detecção e alarme de incêndio</t>
  </si>
  <si>
    <t>Remoção de cabo de alimentação elétrica até # 6 mm²</t>
  </si>
  <si>
    <t>Remoção de bomba hidráulica com instalações</t>
  </si>
  <si>
    <t>Canaleta em concreto pré-moldado, dimensões úteis de 40 x 40 cm</t>
  </si>
  <si>
    <t>Estrutura metálica para piso elevado - fornecimento, fabricação, transporte e montagem</t>
  </si>
  <si>
    <t>Painel Wall para piso (classe IIA), resistência ao fogo de 60 minutos, capacidade de carga de 500 Kgf/cm2, espessura de 55 mm</t>
  </si>
  <si>
    <t>Engaste em aço carbono para estrutura metálica em concreto armado</t>
  </si>
  <si>
    <t>Chumbador tipo químico de 1/2"</t>
  </si>
  <si>
    <t>Haste roscada galvanizada a fogo para chumbador químico, diâmtero 1/2"</t>
  </si>
  <si>
    <t>Rodapé vinílico, altura de 7 cm</t>
  </si>
  <si>
    <t>Furo com serra copo diamantada em concreto, diâmtero 100 mm</t>
  </si>
  <si>
    <t>Porta corta-fogo PCF-90, dimensões de vão-luz 1,00x2,10m, composta por 1 folha, barra antipânico classe F e sistema de fechadura, conforme NBR 11742</t>
  </si>
  <si>
    <t>Porta corta-fogo PCF-90, dimensões de vão-luz 0,80x2,10m, composta por 1 folha, barra antipânico classe F e sistema de fechadura, conforme NBR 11742</t>
  </si>
  <si>
    <t>Porta corta-fogo PCF-90, dimensões de vão-luz 1,50x2,10m, composta por 2 folhas, barra antipânico classe F e sistema de fechadura, conforme NBR 11742</t>
  </si>
  <si>
    <t>Porta corta-fogo PCF-90, dimensões de vão-luz 1,90x2,10m, composta por 2 folhas, barra antipânico classe F e sistema de fechadura, conforme NBR 11742</t>
  </si>
  <si>
    <t>Porta corta-fogo PCF-90, dimensões de vão-luz 1,35x2,10m, composta por 2 folhas, barra antipânico classe F e sistema de fechadura, conforme NBR 11742</t>
  </si>
  <si>
    <t>Barra anti-pânico, possibilidade de instalação em porta de vidro por colagem, para 2 folhas,  incluso acessórios</t>
  </si>
  <si>
    <t>Barra anti-pânico, possibilidade de instalação em porta de vidro por colagem, para 1 folha, incluso acessórios</t>
  </si>
  <si>
    <t>Rufo em chapa de aço galvanizado # 24, corte de 30 a 50 cm</t>
  </si>
  <si>
    <t>Cabo de sinal blindado, ABNT NBR 17240, 600V, PVC, 105ºC, 2 vias x # 1,50 mm², condutores isolados branco e amarelo</t>
  </si>
  <si>
    <t>Cabo de sinal blindado, ABNT NBR 17240, 600V, PVC, 105ºC, 2 vias x # 2,50 mm², condutores isolados vermelho e preto</t>
  </si>
  <si>
    <t>Eletroduto rígido médio em aço carbono zincado eletrolítico Ø 3/4"</t>
  </si>
  <si>
    <t>Eletroduto rígido pesado em aço carbono galvanizado a fogo Ø 3/4"</t>
  </si>
  <si>
    <t>Eletroduto rígido pesado em aço carbono galvanizado a fogo Ø 1 1/4"</t>
  </si>
  <si>
    <t>Eletroduto rígido pesado em aço carbono galvanizado a fogo Ø 1 1/2"</t>
  </si>
  <si>
    <t>Eletroduto rígido pesado em aço carbono galvanizado a fogo Ø 2"</t>
  </si>
  <si>
    <t>Eletroduto rígido pesado em aço carbono galvanizado a fogo Ø 2 1/2"</t>
  </si>
  <si>
    <t>Haste roscada, em aço galvanizado, diâmetro de 1/4”, até 1,00 metro de comprimento</t>
  </si>
  <si>
    <t>Haste roscada, em aço galvanizado, diâmetro de 1/4”, até 3,00 metros de comprimento</t>
  </si>
  <si>
    <t>Condulete tipo "C" em liga de alumínio Ø 3/4", com tampa, sem rosca, grau de proteção IP20</t>
  </si>
  <si>
    <t>Condulete tipo "E" em liga de alumínio Ø 3/4", com tampa, sem rosca, grau de proteção IP20</t>
  </si>
  <si>
    <t xml:space="preserve">Condulete tipo "LR" em liga de alumínio Ø 3/4", com tampa, sem rosca, grau de proteção IP20 </t>
  </si>
  <si>
    <t>Condulete tipo "T" em liga de alumínio Ø 3/4", com tampa, sem rosca, grau de proteção IP20</t>
  </si>
  <si>
    <t>Condulete tipo "C" em liga de alumínio Ø 3/4", com tampa, com vedação, com rosca, grau de proteção IP65</t>
  </si>
  <si>
    <t>Condulete tipo "LR" em liga de alumínio Ø 3/4", com tampa, com vedação, com rosca, grau de proteção IP65</t>
  </si>
  <si>
    <t>Condulete tipo "E" em liga de alumínio Ø 3/4", com tampa, com vedação, com rosca, grau de proteção IP65</t>
  </si>
  <si>
    <t>Condulete tipo "T" em liga de alumínio Ø 3/4", com tampa, com vedação, com rosca, grau de proteção IP65</t>
  </si>
  <si>
    <t>Condulete tipo "LR" em liga de alumínio Ø 1 1/4", com tampa, com vedação, com rosca, grau de proteção IP65</t>
  </si>
  <si>
    <t>Condulete tipo "T" em liga de alumínio Ø 1 1/4", com tampa, com vedação, com rosca, grau de proteção IP65</t>
  </si>
  <si>
    <t>Condulete tipo "C" em liga de alumínio Ø 1 1/2", com tampa, com vedação, com rosca, grau de proteção IP65</t>
  </si>
  <si>
    <t>Condulete tipo "LR" em liga de alumínio Ø 1 1/2", com tampa, com vedação, com rosca, grau de proteção IP65</t>
  </si>
  <si>
    <t>Condulete tipo "T" em liga de alumínio Ø 1 1/2", com tampa, com vedação, com rosca, grau de proteção IP65</t>
  </si>
  <si>
    <t>Condulete tipo "C" em liga de alumínio Ø 2", com tampa, com vedação, com rosca, grau de proteção IP65</t>
  </si>
  <si>
    <t>Condulete tipo "LR" em liga de alumínio Ø 2", com tampa, com vedação, com rosca, grau de proteção IP65</t>
  </si>
  <si>
    <t>Condulete tipo "E" em liga de alumínio Ø 2", com tampa, com vedação, com rosca, grau de proteção IP65</t>
  </si>
  <si>
    <t>Condulete tipo "T" em liga de alumínio Ø 2", com tampa, com vedação, com rosca, grau de proteção IP65</t>
  </si>
  <si>
    <t>Condulete tipo "C" em liga de alumínio Ø 2 1/2", com tampa, com vedação, com rosca, grau de proteção IP65</t>
  </si>
  <si>
    <t>Condulete tipo "LR" em liga de alumínio Ø 2 1/2", com tampa, com vedação, com rosca, grau de proteção IP65</t>
  </si>
  <si>
    <t>Condulete tipo "T" em liga de alumínio Ø 2 1/2", com tampa, com vedação, com rosca, grau de proteção IP65</t>
  </si>
  <si>
    <t>Tampa para condulete em liga de alumínio Ø 3/4", para interruptor bipolar</t>
  </si>
  <si>
    <t>Luminária de emergência autônoma LED, 100 lúmens, íon-lítio 1 Ah, 100 a 240 Vac, 50/60Hz</t>
  </si>
  <si>
    <t>Bloco de iluminação autônoma LED, 2 faróis direcionáveis, 600 lúmens, lítio 3000 mAh, 100 a 240 Vac, 60Hz</t>
  </si>
  <si>
    <t>Bloco de iluminação autônoma LED, 2 faróis direcionáveis, 1200 lúmens, lítio 1200 mAh, 100 a 240 Vac, 60Hz</t>
  </si>
  <si>
    <t>Bloco de iluminação autônoma LED, 2 faróis direcionáveis, 2200 lúmens, lítio 1500 mAh, 100 a 240 Vac 60Hz</t>
  </si>
  <si>
    <t>Luminária de Emergência, tipo balizamento, fundo verde e texto "SAÍDA", inclusive acessórios</t>
  </si>
  <si>
    <t>Repetidora para central de alarme de incêndio endereçável, com possibilidade de comandar o sistema de detecção e do alarme a distância da central principal,  24 Vdc</t>
  </si>
  <si>
    <t>Isolador de laço de alarme de incêndio endereçável, proteção do laço na ocorrência de curto-circuito e falhas, 20 a 30 Vdc</t>
  </si>
  <si>
    <t>Detector de fumaça pontual endereçável para alarme de incêndio, 20 a 30 Vdc, classes A e B</t>
  </si>
  <si>
    <t>Módulo de entrada ou saída para central de alarme endereçável, para monitoramento de sinal de contato seco de dispositivos de campo, 20 a 30 Vdc</t>
  </si>
  <si>
    <t>Detector de fumaça linear para alarme de incêndio, alinhamento via laser, 20 a 28 Vdc, feixe óptico infravermelho, atuação até 20 m</t>
  </si>
  <si>
    <t>Detector de temperatura pontual endereçável para alarme de incêndio, 20 a 30 Vdc, classes A e B</t>
  </si>
  <si>
    <t>Acionador manual endereçável para alarme de incêndio, rearmável, grau de proteção IP66, proteção frontal em material basculante transparente, 24 Vdc, classes A e B</t>
  </si>
  <si>
    <t>Sinalizador audiovisual para alarme de incêndio, 12 a 28 Vdc, pressão sonora superior a 90 dB/m</t>
  </si>
  <si>
    <t>Painel de comutação elétrica rede/gerador, IP55, 220 V trifásico, 200A</t>
  </si>
  <si>
    <t>Painel de distribuição elétrica, IP55, 220 V trifásico, 100A</t>
  </si>
  <si>
    <t>Painel de comando elétrico para o acionamento de bombas hidráulicas de combate a incêndio, IP55, 220 V trifásico, para bomba principal (25 cv), reserva (25cv) e jockey (3 cv)</t>
  </si>
  <si>
    <t>Painel de comando elétrico para o acionamento de bombas hidráulicas de água para reuso, IP55, 220 V trifásico, para bomba principal (5 cv) e reserva (5cv)</t>
  </si>
  <si>
    <t>Disjuntor tripolar 125A,  220/240V, 65kA</t>
  </si>
  <si>
    <t>Disjuntor tripolar 20A</t>
  </si>
  <si>
    <t>Movimentação, transporte, instalação e start-up de gerador de energia de 75kVA</t>
  </si>
  <si>
    <t>Remanejamento de cavalete contendo filtro, clorador e hidrômetro</t>
  </si>
  <si>
    <t>Tubo de PVC marrom DN 50, classe 15</t>
  </si>
  <si>
    <t>Tubo de PVC marrom DN 25, classe 15</t>
  </si>
  <si>
    <t>Registro de esfera com anel soldável e união em PVC marrom DN 50</t>
  </si>
  <si>
    <t>Tee em PVC marrom soldável DN 50, classe 15</t>
  </si>
  <si>
    <t>Tee em PVC marrom soldável DN 25, classe 15</t>
  </si>
  <si>
    <t>Bucha de redução em PVC marrom soldável 50 x 40, classe 15</t>
  </si>
  <si>
    <t>Bucha de redução em PVC marrom soldável 50 x 25, classe 15</t>
  </si>
  <si>
    <t>Adaptador curto em PVC marrom soldável x rosqueável 40 x 1 1/4" BSP, classe 15</t>
  </si>
  <si>
    <t>Adaptador curto em PVC marrom soldável x rosqueável 50 x 1 1/2" BSP, classe 15</t>
  </si>
  <si>
    <t>Joelho 90º em PVC marrom soldável DN 50, classe 15</t>
  </si>
  <si>
    <t>Joelho 90º em PVC marrom soldável DN 25, classe 15</t>
  </si>
  <si>
    <t>União em PVC marrom soldável DN 50, classe 15</t>
  </si>
  <si>
    <t>Luva LR em PVC azul soldável x rosqueável com bucha de latão 25 x 1/2" BSP, classe 15</t>
  </si>
  <si>
    <t>Filtro tipo Ipsilon, DN 1 1/2” BSP, corpo em bronze, classe 150/300</t>
  </si>
  <si>
    <t>Válvula de retenção vertical, DN 3/4” BSP, corpo, tampa e disco em bronze, classe 125/200</t>
  </si>
  <si>
    <t>Válvula de retenção vertical, DN 1 ½” BSP, corpo, tampa e disco em bronze, classe 125/200</t>
  </si>
  <si>
    <t>Válvula de retenção para fundo de poço, DN 1 1/2” BSP, corpo e disco em bronze, classe 125/200</t>
  </si>
  <si>
    <t>Válvula globo, DN 1 ½” BSP, corpo, tampa e porta disco em bronze, classe 125/200</t>
  </si>
  <si>
    <t>Manômetro com glicerina, DN 50 mm, caixa em aço inoxidável, 0 a 10 kgf/cm2</t>
  </si>
  <si>
    <t>Suporte metálico S1, galvanizado a fogo, para tubulação de 3/4”</t>
  </si>
  <si>
    <t>Suporte metálico S2, galvanizado a fogo, para tubulação de 2 ½”</t>
  </si>
  <si>
    <t>Abraçadeira tipo "U", galvanizada a fogo, diâmetro de 4"</t>
  </si>
  <si>
    <t>Bomba centrífuga horizontal, pressão 89 mca, vazão 24,18 m3/h, NPSH 5,10+0,60 mca,  motor de alto rendimento, 220/380V, 25cv, II polos, 3600 rpm, 60Hz, IP55</t>
  </si>
  <si>
    <t>Bomba centrífuga horizontal, jockey, pressão 99 mca, vazão 1,3 m3/h, NPSH 5,10+0,60 mca, motor elétrico de alto rendimento, 220/380V, 3cv, II polos, 3600 rpm, 60Hz, IP55</t>
  </si>
  <si>
    <t>Bomba centrífuga horizontal, pressão 51 mca, vazão 8,4 m3/h, NPSH 5,10+0,60 mca, motor elétrico de alto rendimento, 220/380V, 5cv, II polos, 3600 rpm, 60Hz, IP55</t>
  </si>
  <si>
    <t xml:space="preserve">Impermeabilização com manta (tipo IV) impermeabilizante, à base de asfalto modificado com elastômeros, espessura 4 mm                                                                                             </t>
  </si>
  <si>
    <t>Proteção mecânica com argamassa, espessura 3cm, para superfícies horizontais</t>
  </si>
  <si>
    <t>Proteção mecânica com argamassa, espessura 2cm, com tela galvanizada expandida, para superfícies verticais</t>
  </si>
  <si>
    <t>Tratamento para junta de dilatação com poliuretano monocomponente</t>
  </si>
  <si>
    <t>Tubo de aço carbono  DN 1”, galvanizado, ponta com ranhura (Grooved)</t>
  </si>
  <si>
    <t>Tubo de aço carbono DN 2 ½”,  galvanizado, ponta com ranhura (Grooved)</t>
  </si>
  <si>
    <t>Tubo de aço carbono DN 4”, galvanizado, ponta com ranhura (Grooved)</t>
  </si>
  <si>
    <t>Acoplamento flexível, tipo ranhurado (Grooved), DN 1”, em ferro fundido nodular, na cor vermelha</t>
  </si>
  <si>
    <t>Acoplamento flexível, tipo ranhurado (Grooved), DN 1 ¼”, em ferro fundido nodular, na cor vermelha</t>
  </si>
  <si>
    <t>Acoplamento flexível, tipo ranhurado (Grooved), DN 2”, em ferro fundido nodular, na cor vermelha</t>
  </si>
  <si>
    <t>Acoplamento flexível, tipo ranhurado (Grooved), DN 2 ½”, em ferro fundido nodular, na cor vermelha</t>
  </si>
  <si>
    <t>Acoplamento flexível, tipo ranhurado (Grooved), DN 4”, em ferro fundido nodular, na cor vermelha</t>
  </si>
  <si>
    <t>Curva 90 graus, tipo ranhurada (Grooved), DN 1”, em ferro fundido nodular, na cor vermelha</t>
  </si>
  <si>
    <t>Curva 45 graus, tipo ranhurada (Grooved), DN 2 ½”, em ferro fundido nodular, na cor vermelha</t>
  </si>
  <si>
    <t>Curva 90 graus, tipo ranhurada (Grooved), DN 2 ½”, em ferro fundido nodular, na cor vermelha</t>
  </si>
  <si>
    <t>Curva 90 graus, tipo ranhurada (Grooved), DN 4”, em ferro fundido nodular, na cor vermelha</t>
  </si>
  <si>
    <t>Tee, tipo ranhurado (Grooved), DN 1”, em ferro fundido nodular, na cor vermelha</t>
  </si>
  <si>
    <t>Tee, tipo ranhurado (Grooved), DN 2 ½”, em ferro fundido nodular, na cor vermelha</t>
  </si>
  <si>
    <t>Tee mecânico de saída roscada, tipo ranhurado (Grooved), DN 2 ½” x 1”NPT, em ferro fundido nodular, na cor vermelha</t>
  </si>
  <si>
    <t>Tee mecânico de saída roscada, tipo ranhurado (Grooved), DN 1” x ½”NPT, em ferro fundido nodular, na cor vermelha</t>
  </si>
  <si>
    <t>Tee mecânico de saída roscada, tipo ranhurado (Grooved), DN 4” x ½”NPT, em ferro fundido nodular, na cor vermelha</t>
  </si>
  <si>
    <t>Tee, tipo ranhurado (Grooved), diâmetro de 4”, em ferro fundido nodular, na cor vermelha</t>
  </si>
  <si>
    <t>Flange tipo ranhurado (Grooved), flange x ranhura, DN 2”, em ferro fundido nodular, na cor vermelha</t>
  </si>
  <si>
    <t>Flange para caixa d’água em ferro fundido galvanizado, DN 1” BSP</t>
  </si>
  <si>
    <t>Redução concêntrica, tipo ranhurada (Grooved), ranhura x ranhura, DN 4” x 2”, em ferro fundido nodular, na cor vermelha</t>
  </si>
  <si>
    <t>Redução concêntrica, tipo ranhurada (Grooved), ranhura x ranhura, DN 2 ½” x 1”, em ferro fundido nodular, na cor vermelha</t>
  </si>
  <si>
    <t>Redução concêntrica, tipo ranhurada (Grooved), ranhura x ranhura, DN 2 ½” x 1 ¼”, em ferro fundido nodular, na cor vermelha</t>
  </si>
  <si>
    <t>Válvula gaveta, DN 1” BSP, corpo, tampa e cunha em bronze, classe 150/300</t>
  </si>
  <si>
    <t>Válvula de retenção vertical, DN 1” BSP, corpo, tampa e disco em bronze, classe 125/200</t>
  </si>
  <si>
    <t>Válvula gaveta, DN 2 ½” BSP, corpo, tampa e cunha em bronze, classe 150/300</t>
  </si>
  <si>
    <t>Válvula de retenção vertical, DN 2 ½” BSP, corpo, tampa e disco em bronze, classe 125/200</t>
  </si>
  <si>
    <t>Válvula gaveta, DN 4” BSP, corpo, tampa e cunha em bronze, classe 150/300</t>
  </si>
  <si>
    <t>Válvula de retenção para fundo de poço, DN 4” BSP, corpo e disco em bronze, classe 125/200</t>
  </si>
  <si>
    <t>Filtro tipo Ipsilon, DN 1” BSP, corpo em bronze, filtro em aço inox, classe 150/300</t>
  </si>
  <si>
    <t>Filtro tipo Ipsilon, DN 4” BSP, corpo em bronze, filtro em aço inox, classe 150/300</t>
  </si>
  <si>
    <t>Niple de transição, tipo ranhurado (Grooved), ranhura x rosca, DN 2 ½” x 2 ½”BSP, em ferro fundido nodular, na cor vermelha</t>
  </si>
  <si>
    <t>Tampão (CAP), tipo ranhurado (Grooved), DN 2 1/2”, em ferro fundido nodular, na cor vermelha</t>
  </si>
  <si>
    <t>Niple duplo em ferro fundido galvanizado, DN 1” BSP x 1” BSP</t>
  </si>
  <si>
    <t>União de ferro fundido galvanizado, DN 1” BSP, assento cônico de bronze</t>
  </si>
  <si>
    <t>Suporte metálico S3, galvanizado a fogo, para tubulação de 1”</t>
  </si>
  <si>
    <t>Suporte metálico S5, galvanizado a fogo, para tubulações 2 ½” + eletroduto de 2" ou 1 ½”</t>
  </si>
  <si>
    <t>Suporte metálico S4, galvanizado a fogo, para tubulação de 4”</t>
  </si>
  <si>
    <t>Sifão para manômetro em forma de “U”, conexão fêmea x macho ½” BSP</t>
  </si>
  <si>
    <t>Sifão para manômetro em forma de trombeta, conexão fêmea x macho ½” BSP</t>
  </si>
  <si>
    <t>Válvula para manômetro, em latão, DN ½” BSP, PN 25 Bar</t>
  </si>
  <si>
    <t>Chave de fluxo tipo palheta para tubulação de 2 ½”, conexão 1” BSP, palhetas em aço inox, PN 20 kgf/cm²</t>
  </si>
  <si>
    <t>Manômetro com glicerina, DN 100 mm, caixa em aço inoxidável, 0 a 18 kgf/cm²</t>
  </si>
  <si>
    <t>Manômetro com glicerina, DN 50 mm, caixa em aço inoxidável, 0 a 18 kgf/cm²</t>
  </si>
  <si>
    <t>Manovacuômetro, DN 50 mm, caixa em aço inoxidável, -3 a 18 kgf/cm²</t>
  </si>
  <si>
    <t>Sensor de pressão eletrônico, corpo em aço inoxidável, sinal de saída de 0 a 20 mA, -3 a 20 kgf/cm², DN ½” BSP</t>
  </si>
  <si>
    <t>Válvula globo angular para hidrantes, 45 graus, DN 2 ½” BSP, corpo, tampa e porta disco em bronze, adaptável com storz, classe 125/200</t>
  </si>
  <si>
    <t>Adaptador Storz para hidrante, diâmetro de 2 ½” x 2 ½”, em bronze</t>
  </si>
  <si>
    <t>Chave Storz para hidrante</t>
  </si>
  <si>
    <t>Tampão com corrente para hidrante, DN 2 ½”, em bronze</t>
  </si>
  <si>
    <t>Conjunto de abrigo para hidrante, dimensões 90x60x17cm, composto por caixa, porta com visor, esguicho, 2 mangueiras 15 m, redução fixa tipo storz e registro angular 45º  DN 2 1/2"</t>
  </si>
  <si>
    <t>Placa de sinalização tipo M1, dimensões mínimas 40 x 50 cm</t>
  </si>
  <si>
    <t>Placa de sinalização tipo M2, com a descrição: LOTAÇÃO MÁXIMA 400 PESSOAS</t>
  </si>
  <si>
    <t>Placa de sinalização tipo M2, com a descrição: LOTAÇÃO MÁXIMA 119 PESSOAS</t>
  </si>
  <si>
    <t>Placa de sinalização tipo M2, com a descrição: LOTAÇÃO MÁXIMA 300 PESSOAS</t>
  </si>
  <si>
    <t>Placa de sinalização tipo M2, com a descrição: LOTAÇÃO MÁXIMA 142 PESSOAS</t>
  </si>
  <si>
    <t>Placa de sinalização para acionador de alarme de incêndio</t>
  </si>
  <si>
    <t>Placa de sinalização para hidrante</t>
  </si>
  <si>
    <t>Placa de sinalização para sinalizador de alarme de incêndio</t>
  </si>
  <si>
    <t>Regularização de piso em argamassa de cimento e areia, sem peneirar, traço 1:3, espessura 3 cm, preparo mecânico</t>
  </si>
  <si>
    <t>Piso em concreto Fck=30MPa, espessura 20 cm, com armação em tela dupla soldada Q 503 e juntas de dilatação</t>
  </si>
  <si>
    <t>Piso cimentado, espessura 1,5 cm, em argamassa de cimento e areia, sobre camada de regularização, com acabamento em pintura epóxi</t>
  </si>
  <si>
    <t>Fita autoadesiva antiderrapante preta para piso, largura de 50 mm</t>
  </si>
  <si>
    <t>Piso em concreto Fck=30MPa, espessura 20 cm, com armação em tela dupla soldada Q503 e juntas de dilatação</t>
  </si>
  <si>
    <t>Remoção de piso de concreto pré-moldado intertravado</t>
  </si>
  <si>
    <t>Reassentamento de piso de concreto pré-moldado intertravado existente, sobre camada de pó de pedra</t>
  </si>
  <si>
    <t>Pintura látex acrílica em areas internas e externas</t>
  </si>
  <si>
    <t>Guarda-corpo metálico em tubo de aço galvanizado, fixação através de chumbamento no piso, altura de 1,20 m, fechamento com vãos máximos inferiores a 14 cm</t>
  </si>
  <si>
    <t>Escada tipo "marinheiro" em tubo de aço inoxidável, largura de 60 cm e degraus de 25 cm</t>
  </si>
  <si>
    <t>Alçapão de alumínio, com acessórios</t>
  </si>
  <si>
    <t>Locação de plataforma elevatória articulada</t>
  </si>
  <si>
    <t>SUBTOTAL 2 - item 20</t>
  </si>
  <si>
    <t>SUBTOTAL 1 - itens 1 a 19 e 21</t>
  </si>
  <si>
    <t>TOTAL - itens 1 a 21</t>
  </si>
  <si>
    <t>MAIO 2023 - DESONERADO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</si>
  <si>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Processo nº 23006.011170/2023-60</t>
  </si>
  <si>
    <t>Escavação manual de valas em material de 1ª categoria, até 1,30 m de profundidade, excluindo esgotamento e escoramento</t>
  </si>
  <si>
    <t>Transporte com caminhão basculante de 6 m³, em via urbana pavimentada, DMT até 30 km</t>
  </si>
  <si>
    <t>Carga, manobra e descarga de entulho em caminhão basculante 6 m³ - Carga com escavadeira hidráulica  (caçamba de 0,80 m³ / 111 HP) e descarga livre</t>
  </si>
  <si>
    <t>Central de detecção e alarme de incêndio endereçável, 01 laço, 125 dispositivos, 24 Vdc, classes A e B, display de 4 linhas, 100 a 240 Vac, 50/60Hz, bateria de lítio</t>
  </si>
  <si>
    <t>Concreto não estrutural Fck = 20 Mpa</t>
  </si>
  <si>
    <t xml:space="preserve">Porta dupla de vidro temperado, espessura de 10 mm, equipada com sistema de dobradiças e barra anti-pânico, inclusive acessórios, dimensões 190 x 210 cm      </t>
  </si>
  <si>
    <t>SUBTOTAL 1 - itens 1 a 19 e 21 com BDI</t>
  </si>
  <si>
    <t>SUBTOTAL 2 - item 20 com BDI</t>
  </si>
  <si>
    <t>PREENHCER DESCONTO A SER APLICADO (EM PERCENTUAL):</t>
  </si>
  <si>
    <t>ANEXO IV - MODELO DE CRONOGRAMA FÍSICO FINANCEIRO</t>
  </si>
  <si>
    <t>ANEXO VIII - MODELO DE PLANILHA DE PREÇOS (DATA BASE: MAIO/2023 - Desonerado)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</si>
</sst>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€]* #,##0.00_);_([$€]* \(#,##0.00\);_([$€]* &quot;-&quot;??_);_(@_)"/>
    <numFmt numFmtId="166" formatCode="_(&quot;R$ &quot;* #,##0.00_);_(&quot;R$ &quot;* \(#,##0.00\);_(&quot;R$ &quot;* &quot;-&quot;??_);_(@_)"/>
    <numFmt numFmtId="167" formatCode="0.0%"/>
    <numFmt numFmtId="168" formatCode="0.000%"/>
    <numFmt numFmtId="169" formatCode="&quot;R$&quot;\ #,##0.00"/>
    <numFmt numFmtId="170" formatCode="0.0000%"/>
    <numFmt numFmtId="171" formatCode="_(* #,##0.00_);_(* \(#,##0.00\);_(* \-??_);_(@_)"/>
    <numFmt numFmtId="172" formatCode="_(&quot;R$&quot;* #,##0.00_);_(&quot;R$&quot;* \(#,##0.00\);_(&quot;R$&quot;* &quot;-&quot;??_);_(@_)"/>
    <numFmt numFmtId="173" formatCode="_-&quot;R$&quot;* #,##0.00_-;\-&quot;R$&quot;* #,##0.00_-;_-&quot;R$&quot;* &quot;-&quot;??_-;_-@_-"/>
  </numFmts>
  <fonts count="6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8"/>
      <name val="Arial"/>
      <family val="2"/>
    </font>
    <font>
      <sz val="11"/>
      <name val="Calibri"/>
      <family val="2"/>
      <scheme val="minor"/>
    </font>
    <font>
      <b/>
      <i/>
      <sz val="16"/>
      <name val="Arial"/>
      <family val="2"/>
    </font>
    <font>
      <sz val="18"/>
      <name val="Arial"/>
      <family val="2"/>
    </font>
    <font>
      <sz val="10"/>
      <color rgb="FFFF0000"/>
      <name val="Arial"/>
      <family val="2"/>
    </font>
    <font>
      <sz val="12"/>
      <name val="Times New Roman"/>
      <family val="1"/>
    </font>
    <font>
      <sz val="10"/>
      <name val="Helv"/>
      <charset val="204"/>
    </font>
    <font>
      <u/>
      <sz val="11"/>
      <color theme="10"/>
      <name val="Calibri"/>
      <family val="2"/>
      <scheme val="minor"/>
    </font>
    <font>
      <sz val="20"/>
      <name val="Arial"/>
      <family val="2"/>
    </font>
    <font>
      <b/>
      <sz val="24"/>
      <color theme="0"/>
      <name val="Arial"/>
      <family val="2"/>
    </font>
    <font>
      <b/>
      <sz val="14"/>
      <color rgb="FFFF0000"/>
      <name val="Arial"/>
      <family val="2"/>
    </font>
    <font>
      <sz val="20"/>
      <color indexed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MS Sans Serif"/>
      <family val="2"/>
    </font>
    <font>
      <b/>
      <sz val="12"/>
      <color rgb="FFFF0000"/>
      <name val="Arial"/>
      <family val="2"/>
    </font>
    <font>
      <b/>
      <sz val="14"/>
      <color theme="0"/>
      <name val="Arial"/>
      <family val="2"/>
    </font>
    <font>
      <sz val="16"/>
      <color rgb="FFFFFF00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mediumGray">
        <fgColor indexed="42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mediumGray">
        <fgColor indexed="42"/>
        <bgColor rgb="FFFFFFCC"/>
      </patternFill>
    </fill>
  </fills>
  <borders count="1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9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64"/>
      </bottom>
      <diagonal/>
    </border>
    <border>
      <left style="medium">
        <color indexed="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9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 style="medium">
        <color indexed="64"/>
      </right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/>
      <bottom style="thin">
        <color indexed="9"/>
      </bottom>
      <diagonal/>
    </border>
    <border>
      <left style="medium">
        <color auto="1"/>
      </left>
      <right style="medium">
        <color indexed="9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9"/>
      </bottom>
      <diagonal/>
    </border>
    <border>
      <left/>
      <right style="thin">
        <color indexed="64"/>
      </right>
      <top style="medium">
        <color indexed="9"/>
      </top>
      <bottom style="medium">
        <color indexed="9"/>
      </bottom>
      <diagonal/>
    </border>
    <border>
      <left/>
      <right style="thin">
        <color indexed="64"/>
      </right>
      <top style="medium">
        <color indexed="9"/>
      </top>
      <bottom/>
      <diagonal/>
    </border>
    <border>
      <left/>
      <right style="thin">
        <color indexed="64"/>
      </right>
      <top/>
      <bottom/>
      <diagonal/>
    </border>
  </borders>
  <cellStyleXfs count="24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0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8" fillId="3" borderId="0" applyNumberFormat="0" applyBorder="0" applyAlignment="0" applyProtection="0"/>
    <xf numFmtId="0" fontId="19" fillId="19" borderId="1" applyNumberFormat="0" applyAlignment="0" applyProtection="0"/>
    <xf numFmtId="0" fontId="20" fillId="20" borderId="2" applyNumberFormat="0" applyAlignment="0" applyProtection="0"/>
    <xf numFmtId="0" fontId="6" fillId="0" borderId="0" applyFont="0" applyFill="0" applyProtection="0">
      <alignment vertical="top"/>
    </xf>
    <xf numFmtId="0" fontId="8" fillId="0" borderId="0" applyFont="0" applyFill="0" applyProtection="0">
      <alignment vertical="top"/>
    </xf>
    <xf numFmtId="165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6" fillId="0" borderId="0" applyFont="0" applyFill="0" applyProtection="0">
      <alignment vertical="top"/>
    </xf>
    <xf numFmtId="2" fontId="8" fillId="0" borderId="0" applyFont="0" applyFill="0" applyProtection="0">
      <alignment vertical="top"/>
    </xf>
    <xf numFmtId="0" fontId="22" fillId="4" borderId="0" applyNumberFormat="0" applyBorder="0" applyAlignment="0" applyProtection="0"/>
    <xf numFmtId="0" fontId="6" fillId="0" borderId="0" applyNumberFormat="0" applyFont="0" applyFill="0" applyProtection="0">
      <alignment vertical="top"/>
    </xf>
    <xf numFmtId="0" fontId="6" fillId="0" borderId="0" applyNumberFormat="0" applyFont="0" applyFill="0" applyProtection="0">
      <alignment vertical="top"/>
    </xf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3" fontId="6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26" fillId="2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22" borderId="5" applyNumberFormat="0" applyFont="0" applyAlignment="0" applyProtection="0"/>
    <xf numFmtId="0" fontId="27" fillId="19" borderId="6" applyNumberFormat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Protection="0">
      <alignment vertical="top"/>
    </xf>
    <xf numFmtId="164" fontId="8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8" applyNumberFormat="0" applyAlignment="0" applyProtection="0"/>
    <xf numFmtId="0" fontId="39" fillId="29" borderId="19" applyNumberFormat="0" applyAlignment="0" applyProtection="0"/>
    <xf numFmtId="0" fontId="40" fillId="29" borderId="18" applyNumberFormat="0" applyAlignment="0" applyProtection="0"/>
    <xf numFmtId="0" fontId="41" fillId="0" borderId="20" applyNumberFormat="0" applyFill="0" applyAlignment="0" applyProtection="0"/>
    <xf numFmtId="0" fontId="42" fillId="30" borderId="21" applyNumberFormat="0" applyAlignment="0" applyProtection="0"/>
    <xf numFmtId="0" fontId="43" fillId="0" borderId="0" applyNumberFormat="0" applyFill="0" applyBorder="0" applyAlignment="0" applyProtection="0"/>
    <xf numFmtId="0" fontId="6" fillId="31" borderId="22" applyNumberFormat="0" applyFont="0" applyAlignment="0" applyProtection="0"/>
    <xf numFmtId="0" fontId="44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24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30" fillId="54" borderId="0" applyNumberFormat="0" applyBorder="0" applyAlignment="0" applyProtection="0"/>
    <xf numFmtId="44" fontId="46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 applyFont="0" applyFill="0" applyProtection="0">
      <alignment vertical="top"/>
    </xf>
    <xf numFmtId="165" fontId="6" fillId="0" borderId="0" applyFont="0" applyFill="0" applyBorder="0" applyAlignment="0" applyProtection="0"/>
    <xf numFmtId="2" fontId="6" fillId="0" borderId="0" applyFont="0" applyFill="0" applyProtection="0">
      <alignment vertical="top"/>
    </xf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22" borderId="5" applyNumberFormat="0" applyFont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8" applyNumberFormat="0" applyAlignment="0" applyProtection="0"/>
    <xf numFmtId="0" fontId="39" fillId="29" borderId="19" applyNumberFormat="0" applyAlignment="0" applyProtection="0"/>
    <xf numFmtId="0" fontId="40" fillId="29" borderId="18" applyNumberFormat="0" applyAlignment="0" applyProtection="0"/>
    <xf numFmtId="0" fontId="41" fillId="0" borderId="20" applyNumberFormat="0" applyFill="0" applyAlignment="0" applyProtection="0"/>
    <xf numFmtId="0" fontId="42" fillId="30" borderId="21" applyNumberFormat="0" applyAlignment="0" applyProtection="0"/>
    <xf numFmtId="0" fontId="43" fillId="0" borderId="0" applyNumberFormat="0" applyFill="0" applyBorder="0" applyAlignment="0" applyProtection="0"/>
    <xf numFmtId="0" fontId="6" fillId="31" borderId="22" applyNumberFormat="0" applyFont="0" applyAlignment="0" applyProtection="0"/>
    <xf numFmtId="0" fontId="44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24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30" fillId="54" borderId="0" applyNumberFormat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3" fillId="0" borderId="0"/>
    <xf numFmtId="0" fontId="53" fillId="0" borderId="0"/>
    <xf numFmtId="0" fontId="6" fillId="0" borderId="0"/>
    <xf numFmtId="0" fontId="6" fillId="0" borderId="0"/>
    <xf numFmtId="0" fontId="6" fillId="0" borderId="0"/>
    <xf numFmtId="171" fontId="6" fillId="0" borderId="0" applyFill="0" applyBorder="0" applyAlignment="0" applyProtection="0"/>
    <xf numFmtId="172" fontId="6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172" fontId="6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" fillId="0" borderId="0"/>
    <xf numFmtId="0" fontId="27" fillId="19" borderId="105" applyNumberFormat="0" applyAlignment="0" applyProtection="0"/>
    <xf numFmtId="0" fontId="6" fillId="22" borderId="104" applyNumberFormat="0" applyFont="0" applyAlignment="0" applyProtection="0"/>
    <xf numFmtId="0" fontId="6" fillId="22" borderId="109" applyNumberFormat="0" applyFont="0" applyAlignment="0" applyProtection="0"/>
    <xf numFmtId="0" fontId="19" fillId="19" borderId="85" applyNumberFormat="0" applyAlignment="0" applyProtection="0"/>
    <xf numFmtId="0" fontId="6" fillId="22" borderId="107" applyNumberFormat="0" applyFont="0" applyAlignment="0" applyProtection="0"/>
    <xf numFmtId="0" fontId="27" fillId="19" borderId="97" applyNumberFormat="0" applyAlignment="0" applyProtection="0"/>
    <xf numFmtId="0" fontId="6" fillId="22" borderId="96" applyNumberFormat="0" applyFont="0" applyAlignment="0" applyProtection="0"/>
    <xf numFmtId="0" fontId="24" fillId="7" borderId="85" applyNumberFormat="0" applyAlignment="0" applyProtection="0"/>
    <xf numFmtId="0" fontId="6" fillId="22" borderId="86" applyNumberFormat="0" applyFont="0" applyAlignment="0" applyProtection="0"/>
    <xf numFmtId="0" fontId="27" fillId="19" borderId="87" applyNumberFormat="0" applyAlignment="0" applyProtection="0"/>
    <xf numFmtId="0" fontId="27" fillId="19" borderId="101" applyNumberFormat="0" applyAlignment="0" applyProtection="0"/>
    <xf numFmtId="0" fontId="6" fillId="22" borderId="100" applyNumberFormat="0" applyFont="0" applyAlignment="0" applyProtection="0"/>
    <xf numFmtId="0" fontId="24" fillId="7" borderId="103" applyNumberFormat="0" applyAlignment="0" applyProtection="0"/>
    <xf numFmtId="0" fontId="27" fillId="19" borderId="110" applyNumberFormat="0" applyAlignment="0" applyProtection="0"/>
    <xf numFmtId="0" fontId="6" fillId="22" borderId="109" applyNumberFormat="0" applyFont="0" applyAlignment="0" applyProtection="0"/>
    <xf numFmtId="0" fontId="6" fillId="22" borderId="112" applyNumberFormat="0" applyFont="0" applyAlignment="0" applyProtection="0"/>
    <xf numFmtId="0" fontId="27" fillId="19" borderId="113" applyNumberFormat="0" applyAlignment="0" applyProtection="0"/>
    <xf numFmtId="0" fontId="24" fillId="7" borderId="95" applyNumberFormat="0" applyAlignment="0" applyProtection="0"/>
    <xf numFmtId="0" fontId="6" fillId="22" borderId="112" applyNumberFormat="0" applyFont="0" applyAlignment="0" applyProtection="0"/>
    <xf numFmtId="0" fontId="19" fillId="19" borderId="95" applyNumberFormat="0" applyAlignment="0" applyProtection="0"/>
    <xf numFmtId="0" fontId="27" fillId="19" borderId="94" applyNumberFormat="0" applyAlignment="0" applyProtection="0"/>
    <xf numFmtId="0" fontId="6" fillId="22" borderId="93" applyNumberFormat="0" applyFont="0" applyAlignment="0" applyProtection="0"/>
    <xf numFmtId="0" fontId="6" fillId="22" borderId="107" applyNumberFormat="0" applyFont="0" applyAlignment="0" applyProtection="0"/>
    <xf numFmtId="0" fontId="19" fillId="19" borderId="103" applyNumberFormat="0" applyAlignment="0" applyProtection="0"/>
    <xf numFmtId="0" fontId="6" fillId="22" borderId="96" applyNumberFormat="0" applyFont="0" applyAlignment="0" applyProtection="0"/>
    <xf numFmtId="0" fontId="27" fillId="19" borderId="90" applyNumberFormat="0" applyAlignment="0" applyProtection="0"/>
    <xf numFmtId="0" fontId="6" fillId="22" borderId="89" applyNumberFormat="0" applyFont="0" applyAlignment="0" applyProtection="0"/>
    <xf numFmtId="0" fontId="24" fillId="7" borderId="88" applyNumberFormat="0" applyAlignment="0" applyProtection="0"/>
    <xf numFmtId="0" fontId="6" fillId="22" borderId="100" applyNumberFormat="0" applyFont="0" applyAlignment="0" applyProtection="0"/>
    <xf numFmtId="0" fontId="6" fillId="22" borderId="93" applyNumberFormat="0" applyFont="0" applyAlignment="0" applyProtection="0"/>
    <xf numFmtId="0" fontId="6" fillId="22" borderId="89" applyNumberFormat="0" applyFont="0" applyAlignment="0" applyProtection="0"/>
    <xf numFmtId="0" fontId="24" fillId="7" borderId="92" applyNumberFormat="0" applyAlignment="0" applyProtection="0"/>
    <xf numFmtId="0" fontId="6" fillId="22" borderId="86" applyNumberFormat="0" applyFont="0" applyAlignment="0" applyProtection="0"/>
    <xf numFmtId="0" fontId="24" fillId="7" borderId="99" applyNumberFormat="0" applyAlignment="0" applyProtection="0"/>
    <xf numFmtId="0" fontId="6" fillId="22" borderId="104" applyNumberFormat="0" applyFont="0" applyAlignment="0" applyProtection="0"/>
    <xf numFmtId="0" fontId="24" fillId="7" borderId="108" applyNumberFormat="0" applyAlignment="0" applyProtection="0"/>
    <xf numFmtId="0" fontId="19" fillId="19" borderId="92" applyNumberFormat="0" applyAlignment="0" applyProtection="0"/>
    <xf numFmtId="0" fontId="19" fillId="19" borderId="99" applyNumberFormat="0" applyAlignment="0" applyProtection="0"/>
    <xf numFmtId="0" fontId="19" fillId="19" borderId="88" applyNumberFormat="0" applyAlignment="0" applyProtection="0"/>
    <xf numFmtId="0" fontId="24" fillId="7" borderId="106" applyNumberFormat="0" applyAlignment="0" applyProtection="0"/>
    <xf numFmtId="0" fontId="24" fillId="7" borderId="111" applyNumberFormat="0" applyAlignment="0" applyProtection="0"/>
    <xf numFmtId="0" fontId="19" fillId="19" borderId="106" applyNumberFormat="0" applyAlignment="0" applyProtection="0"/>
    <xf numFmtId="0" fontId="19" fillId="19" borderId="108" applyNumberFormat="0" applyAlignment="0" applyProtection="0"/>
    <xf numFmtId="0" fontId="19" fillId="19" borderId="111" applyNumberFormat="0" applyAlignment="0" applyProtection="0"/>
    <xf numFmtId="0" fontId="2" fillId="0" borderId="0"/>
    <xf numFmtId="166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0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74">
    <xf numFmtId="0" fontId="0" fillId="0" borderId="0" xfId="0"/>
    <xf numFmtId="10" fontId="64" fillId="63" borderId="0" xfId="119" applyNumberFormat="1" applyFont="1" applyFill="1" applyBorder="1" applyAlignment="1" applyProtection="1">
      <alignment horizontal="right" vertical="center" wrapText="1"/>
      <protection locked="0" hidden="1"/>
    </xf>
    <xf numFmtId="0" fontId="14" fillId="0" borderId="0" xfId="0" applyFont="1" applyAlignment="1" applyProtection="1">
      <alignment horizontal="right" vertical="top"/>
      <protection hidden="1"/>
    </xf>
    <xf numFmtId="0" fontId="14" fillId="0" borderId="0" xfId="0" applyFont="1" applyAlignment="1" applyProtection="1">
      <alignment horizontal="center" vertical="top"/>
      <protection hidden="1"/>
    </xf>
    <xf numFmtId="0" fontId="14" fillId="0" borderId="0" xfId="0" applyFont="1" applyAlignment="1" applyProtection="1">
      <alignment horizontal="left" vertical="top"/>
      <protection hidden="1"/>
    </xf>
    <xf numFmtId="164" fontId="13" fillId="0" borderId="0" xfId="52" applyFont="1" applyAlignment="1" applyProtection="1">
      <alignment horizontal="left" vertical="top"/>
      <protection hidden="1"/>
    </xf>
    <xf numFmtId="166" fontId="14" fillId="0" borderId="0" xfId="102" applyNumberFormat="1" applyFont="1" applyAlignment="1" applyProtection="1">
      <alignment vertical="top"/>
      <protection hidden="1"/>
    </xf>
    <xf numFmtId="164" fontId="14" fillId="0" borderId="0" xfId="52" applyFont="1" applyAlignment="1" applyProtection="1">
      <alignment horizontal="center" vertical="center"/>
      <protection hidden="1"/>
    </xf>
    <xf numFmtId="164" fontId="14" fillId="0" borderId="0" xfId="52" applyFont="1" applyFill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167" fontId="14" fillId="0" borderId="0" xfId="50" applyNumberFormat="1" applyFont="1" applyAlignment="1" applyProtection="1">
      <alignment horizontal="center" vertical="center"/>
      <protection hidden="1"/>
    </xf>
    <xf numFmtId="168" fontId="12" fillId="0" borderId="0" xfId="50" applyNumberFormat="1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top"/>
      <protection hidden="1"/>
    </xf>
    <xf numFmtId="0" fontId="14" fillId="66" borderId="0" xfId="0" applyFont="1" applyFill="1" applyAlignment="1" applyProtection="1">
      <alignment vertical="top"/>
      <protection hidden="1"/>
    </xf>
    <xf numFmtId="0" fontId="13" fillId="0" borderId="0" xfId="0" applyFont="1" applyAlignment="1" applyProtection="1">
      <alignment horizontal="left" vertical="top"/>
      <protection hidden="1"/>
    </xf>
    <xf numFmtId="0" fontId="10" fillId="0" borderId="0" xfId="103" applyFont="1" applyAlignment="1" applyProtection="1">
      <alignment horizontal="right" vertical="top" wrapText="1"/>
      <protection hidden="1"/>
    </xf>
    <xf numFmtId="0" fontId="49" fillId="0" borderId="0" xfId="0" applyFont="1" applyAlignment="1" applyProtection="1">
      <alignment vertical="center"/>
      <protection hidden="1"/>
    </xf>
    <xf numFmtId="164" fontId="63" fillId="23" borderId="36" xfId="52" applyFont="1" applyFill="1" applyBorder="1" applyAlignment="1" applyProtection="1">
      <alignment horizontal="center" vertical="center" wrapText="1"/>
      <protection hidden="1"/>
    </xf>
    <xf numFmtId="164" fontId="63" fillId="23" borderId="37" xfId="52" applyFont="1" applyFill="1" applyBorder="1" applyAlignment="1" applyProtection="1">
      <alignment horizontal="center" vertical="center" wrapText="1"/>
      <protection hidden="1"/>
    </xf>
    <xf numFmtId="164" fontId="9" fillId="0" borderId="0" xfId="52" applyFont="1" applyFill="1" applyBorder="1" applyAlignment="1" applyProtection="1">
      <alignment horizontal="center" vertical="center" wrapText="1"/>
      <protection hidden="1"/>
    </xf>
    <xf numFmtId="164" fontId="9" fillId="23" borderId="125" xfId="52" applyFont="1" applyFill="1" applyBorder="1" applyAlignment="1" applyProtection="1">
      <alignment horizontal="center" vertical="center" wrapText="1"/>
      <protection hidden="1"/>
    </xf>
    <xf numFmtId="164" fontId="9" fillId="23" borderId="36" xfId="52" applyFont="1" applyFill="1" applyBorder="1" applyAlignment="1" applyProtection="1">
      <alignment horizontal="center" vertical="center" wrapText="1"/>
      <protection hidden="1"/>
    </xf>
    <xf numFmtId="164" fontId="9" fillId="23" borderId="37" xfId="52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164" fontId="14" fillId="0" borderId="72" xfId="52" applyFont="1" applyBorder="1" applyAlignment="1" applyProtection="1">
      <alignment horizontal="center" vertical="center"/>
      <protection hidden="1"/>
    </xf>
    <xf numFmtId="164" fontId="14" fillId="0" borderId="0" xfId="52" applyFont="1" applyBorder="1" applyAlignment="1" applyProtection="1">
      <alignment horizontal="center" vertical="center"/>
      <protection hidden="1"/>
    </xf>
    <xf numFmtId="164" fontId="14" fillId="0" borderId="14" xfId="52" applyFont="1" applyBorder="1" applyAlignment="1" applyProtection="1">
      <alignment horizontal="center" vertical="center"/>
      <protection hidden="1"/>
    </xf>
    <xf numFmtId="0" fontId="10" fillId="57" borderId="39" xfId="0" applyFont="1" applyFill="1" applyBorder="1" applyAlignment="1" applyProtection="1">
      <alignment horizontal="right" vertical="center"/>
      <protection hidden="1"/>
    </xf>
    <xf numFmtId="0" fontId="10" fillId="57" borderId="39" xfId="0" applyFont="1" applyFill="1" applyBorder="1" applyAlignment="1" applyProtection="1">
      <alignment horizontal="center" vertical="center"/>
      <protection hidden="1"/>
    </xf>
    <xf numFmtId="0" fontId="10" fillId="57" borderId="39" xfId="0" applyFont="1" applyFill="1" applyBorder="1" applyAlignment="1" applyProtection="1">
      <alignment horizontal="left" vertical="center"/>
      <protection hidden="1"/>
    </xf>
    <xf numFmtId="0" fontId="11" fillId="57" borderId="40" xfId="52" applyNumberFormat="1" applyFont="1" applyFill="1" applyBorder="1" applyAlignment="1" applyProtection="1">
      <alignment horizontal="left" vertical="center"/>
      <protection hidden="1"/>
    </xf>
    <xf numFmtId="166" fontId="10" fillId="57" borderId="40" xfId="102" applyNumberFormat="1" applyFont="1" applyFill="1" applyBorder="1" applyAlignment="1" applyProtection="1">
      <alignment vertical="center"/>
      <protection hidden="1"/>
    </xf>
    <xf numFmtId="164" fontId="10" fillId="57" borderId="40" xfId="52" applyFont="1" applyFill="1" applyBorder="1" applyAlignment="1" applyProtection="1">
      <alignment horizontal="center" vertical="center"/>
      <protection hidden="1"/>
    </xf>
    <xf numFmtId="164" fontId="10" fillId="57" borderId="41" xfId="52" applyFont="1" applyFill="1" applyBorder="1" applyAlignment="1" applyProtection="1">
      <alignment horizontal="center" vertical="center"/>
      <protection hidden="1"/>
    </xf>
    <xf numFmtId="164" fontId="10" fillId="0" borderId="0" xfId="52" applyFont="1" applyFill="1" applyBorder="1" applyAlignment="1" applyProtection="1">
      <alignment horizontal="center" vertical="center"/>
      <protection hidden="1"/>
    </xf>
    <xf numFmtId="164" fontId="10" fillId="57" borderId="39" xfId="52" applyFont="1" applyFill="1" applyBorder="1" applyAlignment="1" applyProtection="1">
      <alignment horizontal="center" vertical="center"/>
      <protection hidden="1"/>
    </xf>
    <xf numFmtId="164" fontId="10" fillId="57" borderId="39" xfId="52" applyFont="1" applyFill="1" applyBorder="1" applyAlignment="1" applyProtection="1">
      <alignment horizontal="right" vertical="center"/>
      <protection hidden="1"/>
    </xf>
    <xf numFmtId="164" fontId="10" fillId="57" borderId="40" xfId="52" applyFont="1" applyFill="1" applyBorder="1" applyAlignment="1" applyProtection="1">
      <alignment vertical="center"/>
      <protection hidden="1"/>
    </xf>
    <xf numFmtId="164" fontId="10" fillId="57" borderId="41" xfId="52" applyFont="1" applyFill="1" applyBorder="1" applyAlignment="1" applyProtection="1">
      <alignment vertical="center"/>
      <protection hidden="1"/>
    </xf>
    <xf numFmtId="168" fontId="9" fillId="57" borderId="42" xfId="52" applyNumberFormat="1" applyFont="1" applyFill="1" applyBorder="1" applyAlignment="1" applyProtection="1">
      <alignment horizontal="center" vertical="center"/>
      <protection hidden="1"/>
    </xf>
    <xf numFmtId="0" fontId="14" fillId="0" borderId="43" xfId="0" applyFont="1" applyBorder="1" applyAlignment="1" applyProtection="1">
      <alignment horizontal="right" vertical="center"/>
      <protection hidden="1"/>
    </xf>
    <xf numFmtId="0" fontId="14" fillId="0" borderId="43" xfId="0" applyFont="1" applyBorder="1" applyAlignment="1" applyProtection="1">
      <alignment horizontal="center" vertical="center"/>
      <protection hidden="1"/>
    </xf>
    <xf numFmtId="0" fontId="14" fillId="0" borderId="43" xfId="0" applyFont="1" applyBorder="1" applyAlignment="1" applyProtection="1">
      <alignment horizontal="center" vertical="center" wrapText="1"/>
      <protection hidden="1"/>
    </xf>
    <xf numFmtId="0" fontId="13" fillId="0" borderId="44" xfId="104" applyFont="1" applyBorder="1" applyAlignment="1" applyProtection="1">
      <alignment horizontal="left" vertical="center" wrapText="1"/>
      <protection hidden="1"/>
    </xf>
    <xf numFmtId="166" fontId="14" fillId="0" borderId="44" xfId="102" applyNumberFormat="1" applyFont="1" applyFill="1" applyBorder="1" applyAlignment="1" applyProtection="1">
      <alignment horizontal="center" vertical="center"/>
      <protection hidden="1"/>
    </xf>
    <xf numFmtId="164" fontId="14" fillId="0" borderId="71" xfId="185" applyFont="1" applyFill="1" applyBorder="1" applyAlignment="1" applyProtection="1">
      <alignment horizontal="center" vertical="center"/>
      <protection hidden="1"/>
    </xf>
    <xf numFmtId="164" fontId="14" fillId="0" borderId="45" xfId="52" applyFont="1" applyFill="1" applyBorder="1" applyAlignment="1" applyProtection="1">
      <alignment horizontal="center" vertical="center"/>
      <protection hidden="1"/>
    </xf>
    <xf numFmtId="164" fontId="14" fillId="0" borderId="0" xfId="52" applyFont="1" applyFill="1" applyBorder="1" applyAlignment="1" applyProtection="1">
      <alignment horizontal="center" vertical="center"/>
      <protection hidden="1"/>
    </xf>
    <xf numFmtId="164" fontId="14" fillId="0" borderId="43" xfId="185" applyFont="1" applyFill="1" applyBorder="1" applyAlignment="1" applyProtection="1">
      <alignment horizontal="center" vertical="center"/>
      <protection hidden="1"/>
    </xf>
    <xf numFmtId="164" fontId="14" fillId="0" borderId="102" xfId="185" applyFont="1" applyFill="1" applyBorder="1" applyAlignment="1" applyProtection="1">
      <alignment horizontal="center" vertical="center"/>
      <protection hidden="1"/>
    </xf>
    <xf numFmtId="164" fontId="14" fillId="0" borderId="43" xfId="52" applyFont="1" applyFill="1" applyBorder="1" applyAlignment="1" applyProtection="1">
      <alignment horizontal="right" vertical="center"/>
      <protection hidden="1"/>
    </xf>
    <xf numFmtId="164" fontId="14" fillId="0" borderId="44" xfId="52" applyFont="1" applyFill="1" applyBorder="1" applyAlignment="1" applyProtection="1">
      <alignment horizontal="center" vertical="center"/>
      <protection hidden="1"/>
    </xf>
    <xf numFmtId="168" fontId="12" fillId="0" borderId="46" xfId="50" applyNumberFormat="1" applyFont="1" applyFill="1" applyBorder="1" applyAlignment="1" applyProtection="1">
      <alignment horizontal="center" vertical="center"/>
      <protection hidden="1"/>
    </xf>
    <xf numFmtId="0" fontId="13" fillId="0" borderId="71" xfId="104" applyFont="1" applyBorder="1" applyAlignment="1" applyProtection="1">
      <alignment horizontal="left" vertical="center" wrapText="1"/>
      <protection hidden="1"/>
    </xf>
    <xf numFmtId="0" fontId="10" fillId="57" borderId="43" xfId="0" applyFont="1" applyFill="1" applyBorder="1" applyAlignment="1" applyProtection="1">
      <alignment horizontal="right" vertical="center"/>
      <protection hidden="1"/>
    </xf>
    <xf numFmtId="0" fontId="10" fillId="57" borderId="43" xfId="0" applyFont="1" applyFill="1" applyBorder="1" applyAlignment="1" applyProtection="1">
      <alignment horizontal="center" vertical="center"/>
      <protection hidden="1"/>
    </xf>
    <xf numFmtId="0" fontId="10" fillId="57" borderId="43" xfId="0" applyFont="1" applyFill="1" applyBorder="1" applyAlignment="1" applyProtection="1">
      <alignment horizontal="left" vertical="center"/>
      <protection hidden="1"/>
    </xf>
    <xf numFmtId="0" fontId="11" fillId="57" borderId="44" xfId="52" applyNumberFormat="1" applyFont="1" applyFill="1" applyBorder="1" applyAlignment="1" applyProtection="1">
      <alignment horizontal="left" vertical="center"/>
      <protection hidden="1"/>
    </xf>
    <xf numFmtId="166" fontId="10" fillId="57" borderId="44" xfId="102" applyNumberFormat="1" applyFont="1" applyFill="1" applyBorder="1" applyAlignment="1" applyProtection="1">
      <alignment vertical="center"/>
      <protection hidden="1"/>
    </xf>
    <xf numFmtId="164" fontId="10" fillId="57" borderId="44" xfId="52" applyFont="1" applyFill="1" applyBorder="1" applyAlignment="1" applyProtection="1">
      <alignment horizontal="center" vertical="center"/>
      <protection hidden="1"/>
    </xf>
    <xf numFmtId="164" fontId="10" fillId="57" borderId="45" xfId="52" applyFont="1" applyFill="1" applyBorder="1" applyAlignment="1" applyProtection="1">
      <alignment horizontal="center" vertical="center"/>
      <protection hidden="1"/>
    </xf>
    <xf numFmtId="164" fontId="10" fillId="57" borderId="43" xfId="52" applyFont="1" applyFill="1" applyBorder="1" applyAlignment="1" applyProtection="1">
      <alignment horizontal="center" vertical="center"/>
      <protection hidden="1"/>
    </xf>
    <xf numFmtId="164" fontId="10" fillId="57" borderId="102" xfId="52" applyFont="1" applyFill="1" applyBorder="1" applyAlignment="1" applyProtection="1">
      <alignment horizontal="center" vertical="center"/>
      <protection hidden="1"/>
    </xf>
    <xf numFmtId="164" fontId="10" fillId="57" borderId="43" xfId="52" applyFont="1" applyFill="1" applyBorder="1" applyAlignment="1" applyProtection="1">
      <alignment horizontal="right" vertical="center"/>
      <protection hidden="1"/>
    </xf>
    <xf numFmtId="164" fontId="10" fillId="57" borderId="44" xfId="52" applyFont="1" applyFill="1" applyBorder="1" applyAlignment="1" applyProtection="1">
      <alignment vertical="center"/>
      <protection hidden="1"/>
    </xf>
    <xf numFmtId="164" fontId="10" fillId="57" borderId="45" xfId="52" applyFont="1" applyFill="1" applyBorder="1" applyAlignment="1" applyProtection="1">
      <alignment vertical="center"/>
      <protection hidden="1"/>
    </xf>
    <xf numFmtId="168" fontId="9" fillId="57" borderId="46" xfId="52" applyNumberFormat="1" applyFont="1" applyFill="1" applyBorder="1" applyAlignment="1" applyProtection="1">
      <alignment horizontal="center" vertical="center"/>
      <protection hidden="1"/>
    </xf>
    <xf numFmtId="0" fontId="10" fillId="23" borderId="43" xfId="0" applyFont="1" applyFill="1" applyBorder="1" applyAlignment="1" applyProtection="1">
      <alignment horizontal="right" vertical="center"/>
      <protection hidden="1"/>
    </xf>
    <xf numFmtId="0" fontId="10" fillId="23" borderId="43" xfId="0" applyFont="1" applyFill="1" applyBorder="1" applyAlignment="1" applyProtection="1">
      <alignment horizontal="center" vertical="center"/>
      <protection hidden="1"/>
    </xf>
    <xf numFmtId="0" fontId="10" fillId="23" borderId="43" xfId="0" applyFont="1" applyFill="1" applyBorder="1" applyAlignment="1" applyProtection="1">
      <alignment horizontal="left" vertical="center"/>
      <protection hidden="1"/>
    </xf>
    <xf numFmtId="0" fontId="11" fillId="23" borderId="44" xfId="52" applyNumberFormat="1" applyFont="1" applyFill="1" applyBorder="1" applyAlignment="1" applyProtection="1">
      <alignment horizontal="left" vertical="center"/>
      <protection hidden="1"/>
    </xf>
    <xf numFmtId="166" fontId="10" fillId="23" borderId="44" xfId="102" applyNumberFormat="1" applyFont="1" applyFill="1" applyBorder="1" applyAlignment="1" applyProtection="1">
      <alignment vertical="center"/>
      <protection hidden="1"/>
    </xf>
    <xf numFmtId="164" fontId="10" fillId="23" borderId="44" xfId="52" applyFont="1" applyFill="1" applyBorder="1" applyAlignment="1" applyProtection="1">
      <alignment horizontal="center" vertical="center"/>
      <protection hidden="1"/>
    </xf>
    <xf numFmtId="164" fontId="10" fillId="23" borderId="45" xfId="52" applyFont="1" applyFill="1" applyBorder="1" applyAlignment="1" applyProtection="1">
      <alignment horizontal="center" vertical="center"/>
      <protection hidden="1"/>
    </xf>
    <xf numFmtId="164" fontId="10" fillId="23" borderId="43" xfId="52" applyFont="1" applyFill="1" applyBorder="1" applyAlignment="1" applyProtection="1">
      <alignment horizontal="center" vertical="center"/>
      <protection hidden="1"/>
    </xf>
    <xf numFmtId="164" fontId="10" fillId="23" borderId="102" xfId="52" applyFont="1" applyFill="1" applyBorder="1" applyAlignment="1" applyProtection="1">
      <alignment horizontal="center" vertical="center"/>
      <protection hidden="1"/>
    </xf>
    <xf numFmtId="164" fontId="10" fillId="23" borderId="43" xfId="52" applyFont="1" applyFill="1" applyBorder="1" applyAlignment="1" applyProtection="1">
      <alignment horizontal="right" vertical="center"/>
      <protection hidden="1"/>
    </xf>
    <xf numFmtId="164" fontId="10" fillId="23" borderId="44" xfId="52" applyFont="1" applyFill="1" applyBorder="1" applyAlignment="1" applyProtection="1">
      <alignment vertical="center"/>
      <protection hidden="1"/>
    </xf>
    <xf numFmtId="164" fontId="10" fillId="23" borderId="45" xfId="52" applyFont="1" applyFill="1" applyBorder="1" applyAlignment="1" applyProtection="1">
      <alignment vertical="center"/>
      <protection hidden="1"/>
    </xf>
    <xf numFmtId="168" fontId="9" fillId="23" borderId="46" xfId="52" applyNumberFormat="1" applyFont="1" applyFill="1" applyBorder="1" applyAlignment="1" applyProtection="1">
      <alignment horizontal="center" vertical="center"/>
      <protection hidden="1"/>
    </xf>
    <xf numFmtId="0" fontId="10" fillId="58" borderId="43" xfId="0" applyFont="1" applyFill="1" applyBorder="1" applyAlignment="1" applyProtection="1">
      <alignment horizontal="right" vertical="center"/>
      <protection hidden="1"/>
    </xf>
    <xf numFmtId="0" fontId="10" fillId="58" borderId="43" xfId="0" applyFont="1" applyFill="1" applyBorder="1" applyAlignment="1" applyProtection="1">
      <alignment horizontal="center" vertical="center"/>
      <protection hidden="1"/>
    </xf>
    <xf numFmtId="0" fontId="10" fillId="58" borderId="43" xfId="0" applyFont="1" applyFill="1" applyBorder="1" applyAlignment="1" applyProtection="1">
      <alignment horizontal="left" vertical="center"/>
      <protection hidden="1"/>
    </xf>
    <xf numFmtId="0" fontId="11" fillId="58" borderId="44" xfId="52" applyNumberFormat="1" applyFont="1" applyFill="1" applyBorder="1" applyAlignment="1" applyProtection="1">
      <alignment horizontal="left" vertical="center"/>
      <protection hidden="1"/>
    </xf>
    <xf numFmtId="166" fontId="10" fillId="58" borderId="44" xfId="102" applyNumberFormat="1" applyFont="1" applyFill="1" applyBorder="1" applyAlignment="1" applyProtection="1">
      <alignment vertical="center"/>
      <protection hidden="1"/>
    </xf>
    <xf numFmtId="164" fontId="10" fillId="58" borderId="44" xfId="52" applyFont="1" applyFill="1" applyBorder="1" applyAlignment="1" applyProtection="1">
      <alignment horizontal="center" vertical="center"/>
      <protection hidden="1"/>
    </xf>
    <xf numFmtId="164" fontId="10" fillId="58" borderId="45" xfId="52" applyFont="1" applyFill="1" applyBorder="1" applyAlignment="1" applyProtection="1">
      <alignment horizontal="center" vertical="center"/>
      <protection hidden="1"/>
    </xf>
    <xf numFmtId="164" fontId="10" fillId="58" borderId="43" xfId="52" applyFont="1" applyFill="1" applyBorder="1" applyAlignment="1" applyProtection="1">
      <alignment horizontal="center" vertical="center"/>
      <protection hidden="1"/>
    </xf>
    <xf numFmtId="164" fontId="10" fillId="58" borderId="102" xfId="52" applyFont="1" applyFill="1" applyBorder="1" applyAlignment="1" applyProtection="1">
      <alignment horizontal="center" vertical="center"/>
      <protection hidden="1"/>
    </xf>
    <xf numFmtId="164" fontId="10" fillId="58" borderId="43" xfId="52" applyFont="1" applyFill="1" applyBorder="1" applyAlignment="1" applyProtection="1">
      <alignment horizontal="right" vertical="center"/>
      <protection hidden="1"/>
    </xf>
    <xf numFmtId="164" fontId="10" fillId="58" borderId="44" xfId="52" applyFont="1" applyFill="1" applyBorder="1" applyAlignment="1" applyProtection="1">
      <alignment vertical="center"/>
      <protection hidden="1"/>
    </xf>
    <xf numFmtId="164" fontId="10" fillId="58" borderId="45" xfId="52" applyFont="1" applyFill="1" applyBorder="1" applyAlignment="1" applyProtection="1">
      <alignment vertical="center"/>
      <protection hidden="1"/>
    </xf>
    <xf numFmtId="168" fontId="9" fillId="58" borderId="46" xfId="52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top"/>
      <protection hidden="1"/>
    </xf>
    <xf numFmtId="0" fontId="11" fillId="58" borderId="44" xfId="104" applyFont="1" applyFill="1" applyBorder="1" applyAlignment="1" applyProtection="1">
      <alignment horizontal="left" vertical="center" wrapText="1"/>
      <protection hidden="1"/>
    </xf>
    <xf numFmtId="166" fontId="10" fillId="58" borderId="44" xfId="102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168" fontId="9" fillId="58" borderId="46" xfId="50" applyNumberFormat="1" applyFont="1" applyFill="1" applyBorder="1" applyAlignment="1" applyProtection="1">
      <alignment horizontal="center" vertical="center"/>
      <protection hidden="1"/>
    </xf>
    <xf numFmtId="0" fontId="10" fillId="60" borderId="43" xfId="0" applyFont="1" applyFill="1" applyBorder="1" applyAlignment="1" applyProtection="1">
      <alignment horizontal="right" vertical="center"/>
      <protection hidden="1"/>
    </xf>
    <xf numFmtId="0" fontId="14" fillId="0" borderId="0" xfId="0" quotePrefix="1" applyFont="1" applyAlignment="1" applyProtection="1">
      <alignment vertical="top"/>
      <protection hidden="1"/>
    </xf>
    <xf numFmtId="166" fontId="14" fillId="0" borderId="71" xfId="102" applyNumberFormat="1" applyFont="1" applyFill="1" applyBorder="1" applyAlignment="1" applyProtection="1">
      <alignment horizontal="center" vertical="center"/>
      <protection hidden="1"/>
    </xf>
    <xf numFmtId="0" fontId="10" fillId="59" borderId="43" xfId="0" applyFont="1" applyFill="1" applyBorder="1" applyAlignment="1" applyProtection="1">
      <alignment horizontal="right" vertical="center"/>
      <protection hidden="1"/>
    </xf>
    <xf numFmtId="0" fontId="10" fillId="59" borderId="43" xfId="0" applyFont="1" applyFill="1" applyBorder="1" applyAlignment="1" applyProtection="1">
      <alignment horizontal="center" vertical="center"/>
      <protection hidden="1"/>
    </xf>
    <xf numFmtId="0" fontId="10" fillId="59" borderId="43" xfId="0" applyFont="1" applyFill="1" applyBorder="1" applyAlignment="1" applyProtection="1">
      <alignment horizontal="left" vertical="center"/>
      <protection hidden="1"/>
    </xf>
    <xf numFmtId="0" fontId="11" fillId="59" borderId="44" xfId="52" applyNumberFormat="1" applyFont="1" applyFill="1" applyBorder="1" applyAlignment="1" applyProtection="1">
      <alignment horizontal="left" vertical="center"/>
      <protection hidden="1"/>
    </xf>
    <xf numFmtId="166" fontId="10" fillId="59" borderId="44" xfId="102" applyNumberFormat="1" applyFont="1" applyFill="1" applyBorder="1" applyAlignment="1" applyProtection="1">
      <alignment horizontal="center" vertical="center"/>
      <protection hidden="1"/>
    </xf>
    <xf numFmtId="164" fontId="10" fillId="59" borderId="44" xfId="52" applyFont="1" applyFill="1" applyBorder="1" applyAlignment="1" applyProtection="1">
      <alignment horizontal="center" vertical="center"/>
      <protection hidden="1"/>
    </xf>
    <xf numFmtId="164" fontId="10" fillId="59" borderId="45" xfId="52" applyFont="1" applyFill="1" applyBorder="1" applyAlignment="1" applyProtection="1">
      <alignment horizontal="center" vertical="center"/>
      <protection hidden="1"/>
    </xf>
    <xf numFmtId="164" fontId="10" fillId="59" borderId="43" xfId="52" applyFont="1" applyFill="1" applyBorder="1" applyAlignment="1" applyProtection="1">
      <alignment horizontal="center" vertical="center"/>
      <protection hidden="1"/>
    </xf>
    <xf numFmtId="164" fontId="10" fillId="59" borderId="102" xfId="52" applyFont="1" applyFill="1" applyBorder="1" applyAlignment="1" applyProtection="1">
      <alignment horizontal="center" vertical="center"/>
      <protection hidden="1"/>
    </xf>
    <xf numFmtId="164" fontId="10" fillId="55" borderId="43" xfId="52" applyFont="1" applyFill="1" applyBorder="1" applyAlignment="1" applyProtection="1">
      <alignment horizontal="right" vertical="center"/>
      <protection hidden="1"/>
    </xf>
    <xf numFmtId="0" fontId="14" fillId="0" borderId="44" xfId="106" applyFont="1" applyBorder="1" applyAlignment="1" applyProtection="1">
      <alignment horizontal="center" vertical="center"/>
      <protection hidden="1"/>
    </xf>
    <xf numFmtId="2" fontId="14" fillId="0" borderId="43" xfId="52" applyNumberFormat="1" applyFont="1" applyFill="1" applyBorder="1" applyAlignment="1" applyProtection="1">
      <alignment horizontal="right" vertical="center"/>
      <protection hidden="1"/>
    </xf>
    <xf numFmtId="0" fontId="13" fillId="0" borderId="44" xfId="107" applyFont="1" applyBorder="1" applyAlignment="1" applyProtection="1">
      <alignment horizontal="left" vertical="center" wrapText="1"/>
      <protection hidden="1"/>
    </xf>
    <xf numFmtId="0" fontId="14" fillId="0" borderId="44" xfId="107" applyFont="1" applyBorder="1" applyAlignment="1" applyProtection="1">
      <alignment horizontal="center" vertical="center"/>
      <protection hidden="1"/>
    </xf>
    <xf numFmtId="0" fontId="11" fillId="59" borderId="44" xfId="52" applyNumberFormat="1" applyFont="1" applyFill="1" applyBorder="1" applyAlignment="1" applyProtection="1">
      <alignment vertical="center" wrapText="1"/>
      <protection hidden="1"/>
    </xf>
    <xf numFmtId="0" fontId="11" fillId="59" borderId="45" xfId="52" applyNumberFormat="1" applyFont="1" applyFill="1" applyBorder="1" applyAlignment="1" applyProtection="1">
      <alignment vertical="center" wrapText="1"/>
      <protection hidden="1"/>
    </xf>
    <xf numFmtId="0" fontId="11" fillId="0" borderId="0" xfId="52" applyNumberFormat="1" applyFont="1" applyFill="1" applyBorder="1" applyAlignment="1" applyProtection="1">
      <alignment vertical="center" wrapText="1"/>
      <protection hidden="1"/>
    </xf>
    <xf numFmtId="0" fontId="11" fillId="59" borderId="43" xfId="52" applyNumberFormat="1" applyFont="1" applyFill="1" applyBorder="1" applyAlignment="1" applyProtection="1">
      <alignment vertical="center" wrapText="1"/>
      <protection hidden="1"/>
    </xf>
    <xf numFmtId="0" fontId="11" fillId="59" borderId="102" xfId="52" applyNumberFormat="1" applyFont="1" applyFill="1" applyBorder="1" applyAlignment="1" applyProtection="1">
      <alignment vertical="center" wrapText="1"/>
      <protection hidden="1"/>
    </xf>
    <xf numFmtId="164" fontId="10" fillId="59" borderId="43" xfId="52" applyFont="1" applyFill="1" applyBorder="1" applyAlignment="1" applyProtection="1">
      <alignment horizontal="right" vertical="center"/>
      <protection hidden="1"/>
    </xf>
    <xf numFmtId="164" fontId="10" fillId="59" borderId="44" xfId="52" applyFont="1" applyFill="1" applyBorder="1" applyAlignment="1" applyProtection="1">
      <alignment vertical="center"/>
      <protection hidden="1"/>
    </xf>
    <xf numFmtId="164" fontId="10" fillId="59" borderId="45" xfId="52" applyFont="1" applyFill="1" applyBorder="1" applyAlignment="1" applyProtection="1">
      <alignment vertical="center"/>
      <protection hidden="1"/>
    </xf>
    <xf numFmtId="168" fontId="9" fillId="59" borderId="46" xfId="52" applyNumberFormat="1" applyFont="1" applyFill="1" applyBorder="1" applyAlignment="1" applyProtection="1">
      <alignment horizontal="center" vertical="center"/>
      <protection hidden="1"/>
    </xf>
    <xf numFmtId="0" fontId="10" fillId="23" borderId="43" xfId="107" applyFont="1" applyFill="1" applyBorder="1" applyAlignment="1" applyProtection="1">
      <alignment horizontal="right" vertical="center"/>
      <protection hidden="1"/>
    </xf>
    <xf numFmtId="0" fontId="10" fillId="23" borderId="43" xfId="107" applyFont="1" applyFill="1" applyBorder="1" applyAlignment="1" applyProtection="1">
      <alignment horizontal="center" vertical="center"/>
      <protection hidden="1"/>
    </xf>
    <xf numFmtId="0" fontId="10" fillId="23" borderId="43" xfId="107" applyFont="1" applyFill="1" applyBorder="1" applyAlignment="1" applyProtection="1">
      <alignment horizontal="left" vertical="center"/>
      <protection hidden="1"/>
    </xf>
    <xf numFmtId="0" fontId="11" fillId="23" borderId="44" xfId="107" applyFont="1" applyFill="1" applyBorder="1" applyAlignment="1" applyProtection="1">
      <alignment horizontal="left" vertical="center" wrapText="1"/>
      <protection hidden="1"/>
    </xf>
    <xf numFmtId="0" fontId="10" fillId="23" borderId="44" xfId="107" applyFont="1" applyFill="1" applyBorder="1" applyAlignment="1" applyProtection="1">
      <alignment horizontal="center" vertical="center"/>
      <protection hidden="1"/>
    </xf>
    <xf numFmtId="0" fontId="14" fillId="0" borderId="43" xfId="107" applyFont="1" applyBorder="1" applyAlignment="1" applyProtection="1">
      <alignment horizontal="right" vertical="center"/>
      <protection hidden="1"/>
    </xf>
    <xf numFmtId="170" fontId="9" fillId="23" borderId="46" xfId="52" applyNumberFormat="1" applyFont="1" applyFill="1" applyBorder="1" applyAlignment="1" applyProtection="1">
      <alignment horizontal="center" vertical="center"/>
      <protection hidden="1"/>
    </xf>
    <xf numFmtId="0" fontId="10" fillId="58" borderId="43" xfId="107" applyFont="1" applyFill="1" applyBorder="1" applyAlignment="1" applyProtection="1">
      <alignment horizontal="right" vertical="center"/>
      <protection hidden="1"/>
    </xf>
    <xf numFmtId="0" fontId="10" fillId="58" borderId="43" xfId="107" applyFont="1" applyFill="1" applyBorder="1" applyAlignment="1" applyProtection="1">
      <alignment horizontal="center" vertical="center"/>
      <protection hidden="1"/>
    </xf>
    <xf numFmtId="0" fontId="10" fillId="58" borderId="43" xfId="107" applyFont="1" applyFill="1" applyBorder="1" applyAlignment="1" applyProtection="1">
      <alignment horizontal="left" vertical="center"/>
      <protection hidden="1"/>
    </xf>
    <xf numFmtId="0" fontId="11" fillId="58" borderId="44" xfId="107" applyFont="1" applyFill="1" applyBorder="1" applyAlignment="1" applyProtection="1">
      <alignment horizontal="left" vertical="center" wrapText="1"/>
      <protection hidden="1"/>
    </xf>
    <xf numFmtId="0" fontId="10" fillId="58" borderId="44" xfId="107" applyFont="1" applyFill="1" applyBorder="1" applyAlignment="1" applyProtection="1">
      <alignment horizontal="center" vertical="center"/>
      <protection hidden="1"/>
    </xf>
    <xf numFmtId="0" fontId="14" fillId="0" borderId="43" xfId="107" applyFont="1" applyBorder="1" applyAlignment="1" applyProtection="1">
      <alignment horizontal="center" vertical="center"/>
      <protection hidden="1"/>
    </xf>
    <xf numFmtId="0" fontId="14" fillId="0" borderId="43" xfId="107" applyFont="1" applyBorder="1" applyAlignment="1" applyProtection="1">
      <alignment horizontal="left" vertical="center"/>
      <protection hidden="1"/>
    </xf>
    <xf numFmtId="0" fontId="13" fillId="0" borderId="44" xfId="107" applyFont="1" applyBorder="1" applyAlignment="1" applyProtection="1">
      <alignment horizontal="left" vertical="center"/>
      <protection hidden="1"/>
    </xf>
    <xf numFmtId="164" fontId="14" fillId="0" borderId="43" xfId="52" applyFont="1" applyFill="1" applyBorder="1" applyAlignment="1" applyProtection="1">
      <alignment horizontal="center" vertical="center"/>
      <protection hidden="1"/>
    </xf>
    <xf numFmtId="164" fontId="14" fillId="0" borderId="102" xfId="52" applyFont="1" applyFill="1" applyBorder="1" applyAlignment="1" applyProtection="1">
      <alignment horizontal="center" vertical="center"/>
      <protection hidden="1"/>
    </xf>
    <xf numFmtId="0" fontId="10" fillId="60" borderId="43" xfId="107" applyFont="1" applyFill="1" applyBorder="1" applyAlignment="1" applyProtection="1">
      <alignment horizontal="right" vertical="center"/>
      <protection hidden="1"/>
    </xf>
    <xf numFmtId="0" fontId="10" fillId="60" borderId="43" xfId="107" applyFont="1" applyFill="1" applyBorder="1" applyAlignment="1" applyProtection="1">
      <alignment horizontal="center" vertical="center"/>
      <protection hidden="1"/>
    </xf>
    <xf numFmtId="0" fontId="10" fillId="60" borderId="43" xfId="107" applyFont="1" applyFill="1" applyBorder="1" applyAlignment="1" applyProtection="1">
      <alignment horizontal="left" vertical="center"/>
      <protection hidden="1"/>
    </xf>
    <xf numFmtId="0" fontId="11" fillId="60" borderId="44" xfId="107" applyFont="1" applyFill="1" applyBorder="1" applyAlignment="1" applyProtection="1">
      <alignment horizontal="left" vertical="center" wrapText="1"/>
      <protection hidden="1"/>
    </xf>
    <xf numFmtId="0" fontId="10" fillId="60" borderId="44" xfId="107" applyFont="1" applyFill="1" applyBorder="1" applyAlignment="1" applyProtection="1">
      <alignment horizontal="center" vertical="center"/>
      <protection hidden="1"/>
    </xf>
    <xf numFmtId="164" fontId="10" fillId="60" borderId="44" xfId="52" applyFont="1" applyFill="1" applyBorder="1" applyAlignment="1" applyProtection="1">
      <alignment horizontal="center" vertical="center"/>
      <protection hidden="1"/>
    </xf>
    <xf numFmtId="164" fontId="10" fillId="60" borderId="45" xfId="52" applyFont="1" applyFill="1" applyBorder="1" applyAlignment="1" applyProtection="1">
      <alignment horizontal="center" vertical="center"/>
      <protection hidden="1"/>
    </xf>
    <xf numFmtId="164" fontId="10" fillId="60" borderId="43" xfId="52" applyFont="1" applyFill="1" applyBorder="1" applyAlignment="1" applyProtection="1">
      <alignment horizontal="center" vertical="center"/>
      <protection hidden="1"/>
    </xf>
    <xf numFmtId="164" fontId="10" fillId="60" borderId="102" xfId="52" applyFont="1" applyFill="1" applyBorder="1" applyAlignment="1" applyProtection="1">
      <alignment horizontal="center" vertical="center"/>
      <protection hidden="1"/>
    </xf>
    <xf numFmtId="164" fontId="10" fillId="60" borderId="43" xfId="52" applyFont="1" applyFill="1" applyBorder="1" applyAlignment="1" applyProtection="1">
      <alignment horizontal="right" vertical="center"/>
      <protection hidden="1"/>
    </xf>
    <xf numFmtId="168" fontId="9" fillId="60" borderId="46" xfId="52" applyNumberFormat="1" applyFont="1" applyFill="1" applyBorder="1" applyAlignment="1" applyProtection="1">
      <alignment horizontal="center" vertical="center"/>
      <protection hidden="1"/>
    </xf>
    <xf numFmtId="0" fontId="10" fillId="55" borderId="43" xfId="107" applyFont="1" applyFill="1" applyBorder="1" applyAlignment="1" applyProtection="1">
      <alignment horizontal="right" vertical="center"/>
      <protection hidden="1"/>
    </xf>
    <xf numFmtId="0" fontId="10" fillId="55" borderId="43" xfId="107" applyFont="1" applyFill="1" applyBorder="1" applyAlignment="1" applyProtection="1">
      <alignment horizontal="center" vertical="center"/>
      <protection hidden="1"/>
    </xf>
    <xf numFmtId="0" fontId="10" fillId="55" borderId="43" xfId="107" applyFont="1" applyFill="1" applyBorder="1" applyAlignment="1" applyProtection="1">
      <alignment horizontal="left" vertical="center"/>
      <protection hidden="1"/>
    </xf>
    <xf numFmtId="0" fontId="11" fillId="55" borderId="44" xfId="107" applyFont="1" applyFill="1" applyBorder="1" applyAlignment="1" applyProtection="1">
      <alignment horizontal="left" vertical="center" wrapText="1"/>
      <protection hidden="1"/>
    </xf>
    <xf numFmtId="0" fontId="10" fillId="55" borderId="44" xfId="107" applyFont="1" applyFill="1" applyBorder="1" applyAlignment="1" applyProtection="1">
      <alignment horizontal="center" vertical="center"/>
      <protection hidden="1"/>
    </xf>
    <xf numFmtId="164" fontId="10" fillId="55" borderId="44" xfId="52" applyFont="1" applyFill="1" applyBorder="1" applyAlignment="1" applyProtection="1">
      <alignment horizontal="center" vertical="center"/>
      <protection hidden="1"/>
    </xf>
    <xf numFmtId="164" fontId="10" fillId="55" borderId="45" xfId="52" applyFont="1" applyFill="1" applyBorder="1" applyAlignment="1" applyProtection="1">
      <alignment horizontal="center" vertical="center"/>
      <protection hidden="1"/>
    </xf>
    <xf numFmtId="164" fontId="10" fillId="55" borderId="43" xfId="52" applyFont="1" applyFill="1" applyBorder="1" applyAlignment="1" applyProtection="1">
      <alignment horizontal="center" vertical="center"/>
      <protection hidden="1"/>
    </xf>
    <xf numFmtId="164" fontId="10" fillId="55" borderId="102" xfId="52" applyFont="1" applyFill="1" applyBorder="1" applyAlignment="1" applyProtection="1">
      <alignment horizontal="center" vertical="center"/>
      <protection hidden="1"/>
    </xf>
    <xf numFmtId="168" fontId="9" fillId="55" borderId="46" xfId="52" applyNumberFormat="1" applyFont="1" applyFill="1" applyBorder="1" applyAlignment="1" applyProtection="1">
      <alignment horizontal="center" vertical="center"/>
      <protection hidden="1"/>
    </xf>
    <xf numFmtId="0" fontId="11" fillId="61" borderId="44" xfId="52" applyNumberFormat="1" applyFont="1" applyFill="1" applyBorder="1" applyAlignment="1" applyProtection="1">
      <alignment horizontal="left" vertical="center"/>
      <protection hidden="1"/>
    </xf>
    <xf numFmtId="166" fontId="10" fillId="61" borderId="44" xfId="102" applyNumberFormat="1" applyFont="1" applyFill="1" applyBorder="1" applyAlignment="1" applyProtection="1">
      <alignment vertical="center"/>
      <protection hidden="1"/>
    </xf>
    <xf numFmtId="40" fontId="13" fillId="0" borderId="44" xfId="52" applyNumberFormat="1" applyFont="1" applyFill="1" applyBorder="1" applyAlignment="1" applyProtection="1">
      <alignment horizontal="left" vertical="center" wrapText="1"/>
      <protection hidden="1"/>
    </xf>
    <xf numFmtId="40" fontId="14" fillId="0" borderId="44" xfId="52" applyNumberFormat="1" applyFont="1" applyFill="1" applyBorder="1" applyAlignment="1" applyProtection="1">
      <alignment horizontal="center" vertical="center"/>
      <protection hidden="1"/>
    </xf>
    <xf numFmtId="0" fontId="14" fillId="0" borderId="44" xfId="108" applyFont="1" applyBorder="1" applyAlignment="1" applyProtection="1">
      <alignment horizontal="center" vertical="center"/>
      <protection hidden="1"/>
    </xf>
    <xf numFmtId="0" fontId="13" fillId="0" borderId="98" xfId="107" applyFont="1" applyBorder="1" applyAlignment="1" applyProtection="1">
      <alignment horizontal="left" vertical="center" wrapText="1"/>
      <protection hidden="1"/>
    </xf>
    <xf numFmtId="0" fontId="13" fillId="0" borderId="102" xfId="107" applyFont="1" applyBorder="1" applyAlignment="1" applyProtection="1">
      <alignment horizontal="left" vertical="center" wrapText="1"/>
      <protection hidden="1"/>
    </xf>
    <xf numFmtId="0" fontId="14" fillId="0" borderId="102" xfId="108" applyFont="1" applyBorder="1" applyAlignment="1" applyProtection="1">
      <alignment horizontal="center" vertical="center"/>
      <protection hidden="1"/>
    </xf>
    <xf numFmtId="0" fontId="14" fillId="0" borderId="44" xfId="105" applyFont="1" applyBorder="1" applyAlignment="1" applyProtection="1">
      <alignment horizontal="center" vertical="center"/>
      <protection hidden="1"/>
    </xf>
    <xf numFmtId="0" fontId="11" fillId="23" borderId="51" xfId="52" applyNumberFormat="1" applyFont="1" applyFill="1" applyBorder="1" applyAlignment="1" applyProtection="1">
      <alignment horizontal="left" vertical="center"/>
      <protection hidden="1"/>
    </xf>
    <xf numFmtId="0" fontId="13" fillId="0" borderId="44" xfId="105" applyFont="1" applyBorder="1" applyAlignment="1" applyProtection="1">
      <alignment horizontal="left" vertical="center" wrapText="1"/>
      <protection hidden="1"/>
    </xf>
    <xf numFmtId="0" fontId="11" fillId="23" borderId="48" xfId="52" applyNumberFormat="1" applyFont="1" applyFill="1" applyBorder="1" applyAlignment="1" applyProtection="1">
      <alignment horizontal="left" vertical="center"/>
      <protection hidden="1"/>
    </xf>
    <xf numFmtId="0" fontId="13" fillId="0" borderId="71" xfId="105" applyFont="1" applyBorder="1" applyAlignment="1" applyProtection="1">
      <alignment horizontal="left" vertical="center" wrapText="1"/>
      <protection hidden="1"/>
    </xf>
    <xf numFmtId="0" fontId="13" fillId="0" borderId="102" xfId="105" applyFont="1" applyBorder="1" applyAlignment="1" applyProtection="1">
      <alignment horizontal="left" vertical="center" wrapText="1"/>
      <protection hidden="1"/>
    </xf>
    <xf numFmtId="0" fontId="14" fillId="0" borderId="102" xfId="105" applyFont="1" applyBorder="1" applyAlignment="1" applyProtection="1">
      <alignment horizontal="center" vertical="center"/>
      <protection hidden="1"/>
    </xf>
    <xf numFmtId="0" fontId="11" fillId="55" borderId="51" xfId="52" applyNumberFormat="1" applyFont="1" applyFill="1" applyBorder="1" applyAlignment="1" applyProtection="1">
      <alignment horizontal="left" vertical="center"/>
      <protection hidden="1"/>
    </xf>
    <xf numFmtId="166" fontId="10" fillId="55" borderId="44" xfId="102" applyNumberFormat="1" applyFont="1" applyFill="1" applyBorder="1" applyAlignment="1" applyProtection="1">
      <alignment vertical="center"/>
      <protection hidden="1"/>
    </xf>
    <xf numFmtId="0" fontId="11" fillId="23" borderId="11" xfId="52" applyNumberFormat="1" applyFont="1" applyFill="1" applyBorder="1" applyAlignment="1" applyProtection="1">
      <alignment horizontal="left" vertical="center"/>
      <protection hidden="1"/>
    </xf>
    <xf numFmtId="166" fontId="10" fillId="23" borderId="51" xfId="102" applyNumberFormat="1" applyFont="1" applyFill="1" applyBorder="1" applyAlignment="1" applyProtection="1">
      <alignment vertical="center"/>
      <protection hidden="1"/>
    </xf>
    <xf numFmtId="0" fontId="13" fillId="0" borderId="63" xfId="105" applyFont="1" applyBorder="1" applyAlignment="1" applyProtection="1">
      <alignment horizontal="left" vertical="center" wrapText="1"/>
      <protection hidden="1"/>
    </xf>
    <xf numFmtId="0" fontId="14" fillId="0" borderId="64" xfId="105" applyFont="1" applyBorder="1" applyAlignment="1" applyProtection="1">
      <alignment horizontal="center" vertical="center"/>
      <protection hidden="1"/>
    </xf>
    <xf numFmtId="166" fontId="10" fillId="23" borderId="11" xfId="102" applyNumberFormat="1" applyFont="1" applyFill="1" applyBorder="1" applyAlignment="1" applyProtection="1">
      <alignment vertical="center"/>
      <protection hidden="1"/>
    </xf>
    <xf numFmtId="166" fontId="10" fillId="23" borderId="48" xfId="102" applyNumberFormat="1" applyFont="1" applyFill="1" applyBorder="1" applyAlignment="1" applyProtection="1">
      <alignment vertical="center"/>
      <protection hidden="1"/>
    </xf>
    <xf numFmtId="164" fontId="10" fillId="0" borderId="0" xfId="52" applyFont="1" applyFill="1" applyBorder="1" applyAlignment="1" applyProtection="1">
      <alignment vertical="center"/>
      <protection hidden="1"/>
    </xf>
    <xf numFmtId="0" fontId="13" fillId="0" borderId="62" xfId="107" applyFont="1" applyBorder="1" applyAlignment="1" applyProtection="1">
      <alignment horizontal="left" vertical="center" wrapText="1"/>
      <protection hidden="1"/>
    </xf>
    <xf numFmtId="0" fontId="14" fillId="0" borderId="62" xfId="107" applyFont="1" applyBorder="1" applyAlignment="1" applyProtection="1">
      <alignment horizontal="center" vertical="center"/>
      <protection hidden="1"/>
    </xf>
    <xf numFmtId="0" fontId="11" fillId="59" borderId="51" xfId="107" applyFont="1" applyFill="1" applyBorder="1" applyAlignment="1" applyProtection="1">
      <alignment horizontal="left" vertical="center" wrapText="1"/>
      <protection hidden="1"/>
    </xf>
    <xf numFmtId="0" fontId="10" fillId="23" borderId="51" xfId="107" applyFont="1" applyFill="1" applyBorder="1" applyAlignment="1" applyProtection="1">
      <alignment horizontal="center" vertical="center"/>
      <protection hidden="1"/>
    </xf>
    <xf numFmtId="0" fontId="10" fillId="23" borderId="47" xfId="0" applyFont="1" applyFill="1" applyBorder="1" applyAlignment="1" applyProtection="1">
      <alignment horizontal="center" vertical="center"/>
      <protection hidden="1"/>
    </xf>
    <xf numFmtId="0" fontId="10" fillId="23" borderId="47" xfId="0" applyFont="1" applyFill="1" applyBorder="1" applyAlignment="1" applyProtection="1">
      <alignment horizontal="left" vertical="center"/>
      <protection hidden="1"/>
    </xf>
    <xf numFmtId="164" fontId="10" fillId="23" borderId="48" xfId="52" applyFont="1" applyFill="1" applyBorder="1" applyAlignment="1" applyProtection="1">
      <alignment horizontal="center" vertical="center"/>
      <protection hidden="1"/>
    </xf>
    <xf numFmtId="164" fontId="10" fillId="23" borderId="49" xfId="52" applyFont="1" applyFill="1" applyBorder="1" applyAlignment="1" applyProtection="1">
      <alignment horizontal="center" vertical="center"/>
      <protection hidden="1"/>
    </xf>
    <xf numFmtId="164" fontId="10" fillId="23" borderId="47" xfId="52" applyFont="1" applyFill="1" applyBorder="1" applyAlignment="1" applyProtection="1">
      <alignment horizontal="center" vertical="center"/>
      <protection hidden="1"/>
    </xf>
    <xf numFmtId="164" fontId="10" fillId="23" borderId="47" xfId="52" applyFont="1" applyFill="1" applyBorder="1" applyAlignment="1" applyProtection="1">
      <alignment horizontal="right" vertical="center"/>
      <protection hidden="1"/>
    </xf>
    <xf numFmtId="164" fontId="10" fillId="23" borderId="48" xfId="52" applyFont="1" applyFill="1" applyBorder="1" applyAlignment="1" applyProtection="1">
      <alignment vertical="center"/>
      <protection hidden="1"/>
    </xf>
    <xf numFmtId="164" fontId="10" fillId="23" borderId="49" xfId="52" applyFont="1" applyFill="1" applyBorder="1" applyAlignment="1" applyProtection="1">
      <alignment vertical="center"/>
      <protection hidden="1"/>
    </xf>
    <xf numFmtId="168" fontId="9" fillId="23" borderId="50" xfId="52" applyNumberFormat="1" applyFont="1" applyFill="1" applyBorder="1" applyAlignment="1" applyProtection="1">
      <alignment horizontal="center" vertical="center"/>
      <protection hidden="1"/>
    </xf>
    <xf numFmtId="0" fontId="13" fillId="0" borderId="71" xfId="107" applyFont="1" applyBorder="1" applyAlignment="1" applyProtection="1">
      <alignment horizontal="left" vertical="center" wrapText="1"/>
      <protection hidden="1"/>
    </xf>
    <xf numFmtId="0" fontId="14" fillId="0" borderId="71" xfId="107" applyFont="1" applyBorder="1" applyAlignment="1" applyProtection="1">
      <alignment horizontal="center" vertical="center"/>
      <protection hidden="1"/>
    </xf>
    <xf numFmtId="0" fontId="14" fillId="0" borderId="91" xfId="105" applyFont="1" applyBorder="1" applyAlignment="1" applyProtection="1">
      <alignment horizontal="center" vertical="center"/>
      <protection hidden="1"/>
    </xf>
    <xf numFmtId="0" fontId="13" fillId="0" borderId="62" xfId="105" applyFont="1" applyBorder="1" applyAlignment="1" applyProtection="1">
      <alignment horizontal="left" vertical="center" wrapText="1"/>
      <protection hidden="1"/>
    </xf>
    <xf numFmtId="0" fontId="13" fillId="0" borderId="0" xfId="105" applyFont="1" applyAlignment="1" applyProtection="1">
      <alignment horizontal="left" vertical="center" wrapText="1"/>
      <protection hidden="1"/>
    </xf>
    <xf numFmtId="0" fontId="10" fillId="60" borderId="43" xfId="0" applyFont="1" applyFill="1" applyBorder="1" applyAlignment="1" applyProtection="1">
      <alignment horizontal="center" vertical="center"/>
      <protection hidden="1"/>
    </xf>
    <xf numFmtId="0" fontId="10" fillId="60" borderId="43" xfId="0" applyFont="1" applyFill="1" applyBorder="1" applyAlignment="1" applyProtection="1">
      <alignment horizontal="left" vertical="center"/>
      <protection hidden="1"/>
    </xf>
    <xf numFmtId="0" fontId="11" fillId="60" borderId="44" xfId="52" applyNumberFormat="1" applyFont="1" applyFill="1" applyBorder="1" applyAlignment="1" applyProtection="1">
      <alignment horizontal="left" vertical="center"/>
      <protection hidden="1"/>
    </xf>
    <xf numFmtId="166" fontId="10" fillId="60" borderId="44" xfId="102" applyNumberFormat="1" applyFont="1" applyFill="1" applyBorder="1" applyAlignment="1" applyProtection="1">
      <alignment vertical="center"/>
      <protection hidden="1"/>
    </xf>
    <xf numFmtId="164" fontId="10" fillId="60" borderId="44" xfId="52" applyFont="1" applyFill="1" applyBorder="1" applyAlignment="1" applyProtection="1">
      <alignment vertical="center"/>
      <protection hidden="1"/>
    </xf>
    <xf numFmtId="0" fontId="13" fillId="0" borderId="44" xfId="109" applyFont="1" applyBorder="1" applyAlignment="1" applyProtection="1">
      <alignment horizontal="left" vertical="center" wrapText="1"/>
      <protection hidden="1"/>
    </xf>
    <xf numFmtId="0" fontId="14" fillId="0" borderId="44" xfId="109" applyFont="1" applyBorder="1" applyAlignment="1" applyProtection="1">
      <alignment horizontal="center" vertical="center"/>
      <protection hidden="1"/>
    </xf>
    <xf numFmtId="0" fontId="10" fillId="60" borderId="47" xfId="0" applyFont="1" applyFill="1" applyBorder="1" applyAlignment="1" applyProtection="1">
      <alignment horizontal="center" vertical="center"/>
      <protection hidden="1"/>
    </xf>
    <xf numFmtId="0" fontId="13" fillId="0" borderId="44" xfId="106" applyFont="1" applyBorder="1" applyAlignment="1" applyProtection="1">
      <alignment horizontal="left" vertical="center" wrapText="1"/>
      <protection hidden="1"/>
    </xf>
    <xf numFmtId="0" fontId="14" fillId="0" borderId="44" xfId="110" applyFont="1" applyBorder="1" applyAlignment="1" applyProtection="1">
      <alignment horizontal="center" vertical="center"/>
      <protection hidden="1"/>
    </xf>
    <xf numFmtId="0" fontId="10" fillId="57" borderId="43" xfId="107" applyFont="1" applyFill="1" applyBorder="1" applyAlignment="1" applyProtection="1">
      <alignment horizontal="left" vertical="center"/>
      <protection hidden="1"/>
    </xf>
    <xf numFmtId="0" fontId="11" fillId="57" borderId="44" xfId="107" applyFont="1" applyFill="1" applyBorder="1" applyAlignment="1" applyProtection="1">
      <alignment horizontal="left" vertical="center" wrapText="1"/>
      <protection hidden="1"/>
    </xf>
    <xf numFmtId="0" fontId="10" fillId="57" borderId="44" xfId="107" applyFont="1" applyFill="1" applyBorder="1" applyAlignment="1" applyProtection="1">
      <alignment horizontal="center" vertical="center"/>
      <protection hidden="1"/>
    </xf>
    <xf numFmtId="0" fontId="13" fillId="0" borderId="52" xfId="105" applyFont="1" applyBorder="1" applyAlignment="1" applyProtection="1">
      <alignment horizontal="left" vertical="center" wrapText="1"/>
      <protection hidden="1"/>
    </xf>
    <xf numFmtId="0" fontId="11" fillId="23" borderId="44" xfId="104" applyFont="1" applyFill="1" applyBorder="1" applyAlignment="1" applyProtection="1">
      <alignment horizontal="left" vertical="center" wrapText="1"/>
      <protection hidden="1"/>
    </xf>
    <xf numFmtId="166" fontId="10" fillId="23" borderId="44" xfId="102" applyNumberFormat="1" applyFont="1" applyFill="1" applyBorder="1" applyAlignment="1" applyProtection="1">
      <alignment horizontal="center" vertical="center"/>
      <protection hidden="1"/>
    </xf>
    <xf numFmtId="168" fontId="9" fillId="23" borderId="46" xfId="50" applyNumberFormat="1" applyFont="1" applyFill="1" applyBorder="1" applyAlignment="1" applyProtection="1">
      <alignment horizontal="center" vertical="center"/>
      <protection hidden="1"/>
    </xf>
    <xf numFmtId="0" fontId="14" fillId="0" borderId="44" xfId="104" applyFont="1" applyBorder="1" applyAlignment="1" applyProtection="1">
      <alignment horizontal="center" vertical="center"/>
      <protection hidden="1"/>
    </xf>
    <xf numFmtId="164" fontId="10" fillId="57" borderId="52" xfId="52" applyFont="1" applyFill="1" applyBorder="1" applyAlignment="1" applyProtection="1">
      <alignment horizontal="center" vertical="center"/>
      <protection hidden="1"/>
    </xf>
    <xf numFmtId="0" fontId="11" fillId="23" borderId="48" xfId="107" applyFont="1" applyFill="1" applyBorder="1" applyAlignment="1" applyProtection="1">
      <alignment horizontal="left" vertical="center" wrapText="1"/>
      <protection hidden="1"/>
    </xf>
    <xf numFmtId="0" fontId="10" fillId="23" borderId="48" xfId="107" applyFont="1" applyFill="1" applyBorder="1" applyAlignment="1" applyProtection="1">
      <alignment horizontal="center" vertical="center"/>
      <protection hidden="1"/>
    </xf>
    <xf numFmtId="10" fontId="14" fillId="0" borderId="45" xfId="50" applyNumberFormat="1" applyFont="1" applyFill="1" applyBorder="1" applyAlignment="1" applyProtection="1">
      <alignment horizontal="right" vertical="center"/>
      <protection hidden="1"/>
    </xf>
    <xf numFmtId="10" fontId="14" fillId="0" borderId="0" xfId="50" applyNumberFormat="1" applyFont="1" applyFill="1" applyBorder="1" applyAlignment="1" applyProtection="1">
      <alignment horizontal="right" vertical="center"/>
      <protection hidden="1"/>
    </xf>
    <xf numFmtId="0" fontId="14" fillId="0" borderId="53" xfId="105" applyFont="1" applyBorder="1" applyAlignment="1" applyProtection="1">
      <alignment horizontal="right" vertical="center"/>
      <protection hidden="1"/>
    </xf>
    <xf numFmtId="0" fontId="14" fillId="0" borderId="53" xfId="105" applyFont="1" applyBorder="1" applyAlignment="1" applyProtection="1">
      <alignment horizontal="center" vertical="center"/>
      <protection hidden="1"/>
    </xf>
    <xf numFmtId="0" fontId="14" fillId="0" borderId="53" xfId="105" applyFont="1" applyBorder="1" applyAlignment="1" applyProtection="1">
      <alignment horizontal="left" vertical="center"/>
      <protection hidden="1"/>
    </xf>
    <xf numFmtId="0" fontId="13" fillId="0" borderId="54" xfId="105" applyFont="1" applyBorder="1" applyAlignment="1" applyProtection="1">
      <alignment horizontal="left" vertical="center" wrapText="1"/>
      <protection hidden="1"/>
    </xf>
    <xf numFmtId="0" fontId="14" fillId="0" borderId="54" xfId="105" applyFont="1" applyBorder="1" applyAlignment="1" applyProtection="1">
      <alignment horizontal="center" vertical="center"/>
      <protection hidden="1"/>
    </xf>
    <xf numFmtId="164" fontId="14" fillId="0" borderId="54" xfId="52" applyFont="1" applyFill="1" applyBorder="1" applyAlignment="1" applyProtection="1">
      <alignment horizontal="center" vertical="center"/>
      <protection hidden="1"/>
    </xf>
    <xf numFmtId="164" fontId="14" fillId="0" borderId="55" xfId="52" applyFont="1" applyFill="1" applyBorder="1" applyAlignment="1" applyProtection="1">
      <alignment horizontal="center" vertical="center"/>
      <protection hidden="1"/>
    </xf>
    <xf numFmtId="164" fontId="14" fillId="0" borderId="119" xfId="52" applyFont="1" applyFill="1" applyBorder="1" applyAlignment="1" applyProtection="1">
      <alignment horizontal="center" vertical="center"/>
      <protection hidden="1"/>
    </xf>
    <xf numFmtId="164" fontId="14" fillId="0" borderId="120" xfId="52" applyFont="1" applyFill="1" applyBorder="1" applyAlignment="1" applyProtection="1">
      <alignment horizontal="center" vertical="center"/>
      <protection hidden="1"/>
    </xf>
    <xf numFmtId="164" fontId="14" fillId="0" borderId="121" xfId="52" applyFont="1" applyFill="1" applyBorder="1" applyAlignment="1" applyProtection="1">
      <alignment horizontal="center" vertical="center"/>
      <protection hidden="1"/>
    </xf>
    <xf numFmtId="164" fontId="14" fillId="0" borderId="53" xfId="52" applyFont="1" applyFill="1" applyBorder="1" applyAlignment="1" applyProtection="1">
      <alignment horizontal="right" vertical="center"/>
      <protection hidden="1"/>
    </xf>
    <xf numFmtId="164" fontId="14" fillId="0" borderId="56" xfId="52" applyFont="1" applyFill="1" applyBorder="1" applyAlignment="1" applyProtection="1">
      <alignment horizontal="center" vertical="center"/>
      <protection hidden="1"/>
    </xf>
    <xf numFmtId="168" fontId="12" fillId="0" borderId="57" xfId="50" applyNumberFormat="1" applyFont="1" applyFill="1" applyBorder="1" applyAlignment="1" applyProtection="1">
      <alignment horizontal="center" vertical="center"/>
      <protection hidden="1"/>
    </xf>
    <xf numFmtId="0" fontId="14" fillId="0" borderId="0" xfId="105" applyFont="1" applyAlignment="1" applyProtection="1">
      <alignment horizontal="right" vertical="center"/>
      <protection hidden="1"/>
    </xf>
    <xf numFmtId="0" fontId="14" fillId="0" borderId="0" xfId="105" applyFont="1" applyAlignment="1" applyProtection="1">
      <alignment horizontal="center" vertical="center"/>
      <protection hidden="1"/>
    </xf>
    <xf numFmtId="0" fontId="14" fillId="0" borderId="0" xfId="105" applyFont="1" applyAlignment="1" applyProtection="1">
      <alignment horizontal="left" vertical="center"/>
      <protection hidden="1"/>
    </xf>
    <xf numFmtId="164" fontId="14" fillId="0" borderId="0" xfId="52" applyFont="1" applyFill="1" applyBorder="1" applyAlignment="1" applyProtection="1">
      <alignment horizontal="right" vertical="center"/>
      <protection hidden="1"/>
    </xf>
    <xf numFmtId="168" fontId="12" fillId="0" borderId="0" xfId="5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0" fontId="10" fillId="23" borderId="59" xfId="5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top"/>
      <protection hidden="1"/>
    </xf>
    <xf numFmtId="166" fontId="10" fillId="0" borderId="0" xfId="102" applyNumberFormat="1" applyFont="1" applyFill="1" applyBorder="1" applyAlignment="1" applyProtection="1">
      <alignment horizontal="right" vertical="center" wrapText="1"/>
      <protection hidden="1"/>
    </xf>
    <xf numFmtId="44" fontId="10" fillId="0" borderId="0" xfId="102" applyFont="1" applyFill="1" applyBorder="1" applyAlignment="1" applyProtection="1">
      <alignment horizontal="center" vertical="center"/>
      <protection hidden="1"/>
    </xf>
    <xf numFmtId="168" fontId="9" fillId="0" borderId="0" xfId="50" applyNumberFormat="1" applyFont="1" applyFill="1" applyBorder="1" applyAlignment="1" applyProtection="1">
      <alignment horizontal="center" vertical="center"/>
      <protection hidden="1"/>
    </xf>
    <xf numFmtId="10" fontId="11" fillId="0" borderId="13" xfId="0" applyNumberFormat="1" applyFont="1" applyBorder="1" applyAlignment="1" applyProtection="1">
      <alignment vertical="center" wrapText="1"/>
      <protection hidden="1"/>
    </xf>
    <xf numFmtId="168" fontId="9" fillId="23" borderId="59" xfId="50" applyNumberFormat="1" applyFont="1" applyFill="1" applyBorder="1" applyAlignment="1" applyProtection="1">
      <alignment horizontal="center" vertical="center"/>
      <protection hidden="1"/>
    </xf>
    <xf numFmtId="44" fontId="14" fillId="0" borderId="0" xfId="52" applyNumberFormat="1" applyFont="1" applyFill="1" applyBorder="1" applyAlignment="1" applyProtection="1">
      <alignment horizontal="right" vertical="center"/>
      <protection hidden="1"/>
    </xf>
    <xf numFmtId="44" fontId="14" fillId="0" borderId="0" xfId="52" applyNumberFormat="1" applyFont="1" applyFill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top"/>
      <protection hidden="1"/>
    </xf>
    <xf numFmtId="0" fontId="51" fillId="0" borderId="0" xfId="0" applyFont="1" applyAlignment="1" applyProtection="1">
      <alignment horizontal="right"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left" vertical="center"/>
      <protection hidden="1"/>
    </xf>
    <xf numFmtId="166" fontId="48" fillId="0" borderId="0" xfId="102" applyNumberFormat="1" applyFont="1" applyFill="1" applyBorder="1" applyAlignment="1" applyProtection="1">
      <alignment horizontal="right" vertical="center" wrapText="1"/>
      <protection hidden="1"/>
    </xf>
    <xf numFmtId="44" fontId="48" fillId="0" borderId="0" xfId="102" applyFont="1" applyFill="1" applyBorder="1" applyAlignment="1" applyProtection="1">
      <alignment horizontal="center" vertical="center"/>
      <protection hidden="1"/>
    </xf>
    <xf numFmtId="168" fontId="48" fillId="0" borderId="0" xfId="50" applyNumberFormat="1" applyFont="1" applyFill="1" applyBorder="1" applyAlignment="1" applyProtection="1">
      <alignment horizontal="center" vertical="center"/>
      <protection hidden="1"/>
    </xf>
    <xf numFmtId="168" fontId="48" fillId="23" borderId="59" xfId="50" applyNumberFormat="1" applyFont="1" applyFill="1" applyBorder="1" applyAlignment="1" applyProtection="1">
      <alignment horizontal="center" vertical="center"/>
      <protection hidden="1"/>
    </xf>
    <xf numFmtId="164" fontId="14" fillId="0" borderId="0" xfId="52" applyFont="1" applyFill="1" applyBorder="1" applyAlignment="1" applyProtection="1">
      <alignment vertical="center"/>
      <protection hidden="1"/>
    </xf>
    <xf numFmtId="164" fontId="14" fillId="0" borderId="0" xfId="52" applyFont="1" applyFill="1" applyAlignment="1" applyProtection="1">
      <alignment horizontal="right" vertical="center"/>
      <protection hidden="1"/>
    </xf>
    <xf numFmtId="164" fontId="14" fillId="0" borderId="0" xfId="52" applyFont="1" applyFill="1" applyAlignment="1" applyProtection="1">
      <alignment vertical="center"/>
      <protection hidden="1"/>
    </xf>
    <xf numFmtId="168" fontId="12" fillId="0" borderId="0" xfId="50" applyNumberFormat="1" applyFont="1" applyFill="1" applyAlignment="1" applyProtection="1">
      <alignment horizontal="center" vertical="center"/>
      <protection hidden="1"/>
    </xf>
    <xf numFmtId="164" fontId="13" fillId="0" borderId="0" xfId="185" applyFont="1" applyAlignment="1" applyProtection="1">
      <alignment horizontal="right" vertical="center"/>
      <protection hidden="1"/>
    </xf>
    <xf numFmtId="164" fontId="13" fillId="0" borderId="0" xfId="52" applyFont="1" applyFill="1" applyAlignment="1" applyProtection="1">
      <alignment horizontal="center" vertical="center"/>
      <protection hidden="1"/>
    </xf>
    <xf numFmtId="164" fontId="13" fillId="0" borderId="0" xfId="185" applyFont="1" applyAlignment="1" applyProtection="1">
      <alignment vertical="center"/>
      <protection hidden="1"/>
    </xf>
    <xf numFmtId="168" fontId="13" fillId="0" borderId="0" xfId="5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center" vertical="top"/>
      <protection hidden="1"/>
    </xf>
    <xf numFmtId="0" fontId="11" fillId="0" borderId="0" xfId="0" applyFont="1" applyAlignment="1" applyProtection="1">
      <alignment horizontal="left" vertical="top"/>
      <protection hidden="1"/>
    </xf>
    <xf numFmtId="164" fontId="14" fillId="0" borderId="0" xfId="52" applyFont="1" applyAlignment="1" applyProtection="1">
      <alignment horizontal="right" vertical="center"/>
      <protection hidden="1"/>
    </xf>
    <xf numFmtId="164" fontId="14" fillId="0" borderId="0" xfId="52" applyFont="1" applyAlignment="1" applyProtection="1">
      <alignment vertical="center"/>
      <protection hidden="1"/>
    </xf>
    <xf numFmtId="164" fontId="65" fillId="0" borderId="0" xfId="52" applyFont="1" applyAlignment="1" applyProtection="1">
      <alignment horizontal="center" vertical="center"/>
      <protection hidden="1"/>
    </xf>
    <xf numFmtId="10" fontId="12" fillId="0" borderId="0" xfId="50" applyNumberFormat="1" applyFont="1" applyAlignment="1" applyProtection="1">
      <alignment horizontal="center" vertical="top"/>
      <protection hidden="1"/>
    </xf>
    <xf numFmtId="164" fontId="14" fillId="0" borderId="0" xfId="169" applyFont="1" applyAlignment="1" applyProtection="1">
      <alignment vertical="top"/>
      <protection hidden="1"/>
    </xf>
    <xf numFmtId="43" fontId="12" fillId="0" borderId="0" xfId="0" applyNumberFormat="1" applyFont="1" applyAlignment="1" applyProtection="1">
      <alignment horizontal="right" vertical="center"/>
      <protection hidden="1"/>
    </xf>
    <xf numFmtId="0" fontId="48" fillId="0" borderId="0" xfId="187" applyFont="1" applyAlignment="1" applyProtection="1">
      <alignment wrapText="1"/>
      <protection hidden="1"/>
    </xf>
    <xf numFmtId="43" fontId="9" fillId="0" borderId="0" xfId="187" applyNumberFormat="1" applyFont="1" applyAlignment="1" applyProtection="1">
      <alignment horizontal="right" vertical="center" wrapText="1"/>
      <protection hidden="1"/>
    </xf>
    <xf numFmtId="0" fontId="56" fillId="0" borderId="0" xfId="0" applyFont="1" applyAlignment="1" applyProtection="1">
      <alignment vertical="top"/>
      <protection hidden="1"/>
    </xf>
    <xf numFmtId="0" fontId="11" fillId="0" borderId="0" xfId="0" applyFont="1" applyAlignment="1" applyProtection="1">
      <alignment vertical="top"/>
      <protection hidden="1"/>
    </xf>
    <xf numFmtId="0" fontId="10" fillId="56" borderId="0" xfId="187" applyFont="1" applyFill="1" applyAlignment="1" applyProtection="1">
      <alignment vertical="top" wrapText="1"/>
      <protection hidden="1"/>
    </xf>
    <xf numFmtId="0" fontId="48" fillId="56" borderId="0" xfId="187" applyFont="1" applyFill="1" applyAlignment="1" applyProtection="1">
      <alignment horizontal="right" vertical="top" wrapText="1"/>
      <protection hidden="1"/>
    </xf>
    <xf numFmtId="0" fontId="48" fillId="56" borderId="0" xfId="187" applyFont="1" applyFill="1" applyAlignment="1" applyProtection="1">
      <alignment horizontal="right" vertical="top"/>
      <protection hidden="1"/>
    </xf>
    <xf numFmtId="0" fontId="10" fillId="0" borderId="0" xfId="187" applyFont="1" applyAlignment="1" applyProtection="1">
      <alignment vertical="top" wrapText="1"/>
      <protection hidden="1"/>
    </xf>
    <xf numFmtId="164" fontId="14" fillId="0" borderId="0" xfId="169" applyFont="1" applyFill="1" applyAlignment="1" applyProtection="1">
      <alignment vertical="top"/>
      <protection hidden="1"/>
    </xf>
    <xf numFmtId="0" fontId="57" fillId="0" borderId="0" xfId="187" applyFont="1" applyAlignment="1" applyProtection="1">
      <alignment vertical="center" wrapText="1"/>
      <protection hidden="1"/>
    </xf>
    <xf numFmtId="0" fontId="10" fillId="58" borderId="23" xfId="0" applyFont="1" applyFill="1" applyBorder="1" applyAlignment="1" applyProtection="1">
      <alignment horizontal="center" vertical="center"/>
      <protection hidden="1"/>
    </xf>
    <xf numFmtId="164" fontId="11" fillId="23" borderId="74" xfId="185" applyFont="1" applyFill="1" applyBorder="1" applyAlignment="1" applyProtection="1">
      <alignment horizontal="center" vertical="center"/>
      <protection hidden="1"/>
    </xf>
    <xf numFmtId="0" fontId="14" fillId="0" borderId="34" xfId="0" applyFont="1" applyBorder="1" applyAlignment="1" applyProtection="1">
      <alignment horizontal="center" vertical="center"/>
      <protection hidden="1"/>
    </xf>
    <xf numFmtId="0" fontId="10" fillId="58" borderId="35" xfId="0" applyFont="1" applyFill="1" applyBorder="1" applyAlignment="1" applyProtection="1">
      <alignment horizontal="center" vertical="center"/>
      <protection hidden="1"/>
    </xf>
    <xf numFmtId="164" fontId="11" fillId="23" borderId="76" xfId="185" applyFont="1" applyFill="1" applyBorder="1" applyAlignment="1" applyProtection="1">
      <alignment horizontal="center" vertical="center"/>
      <protection hidden="1"/>
    </xf>
    <xf numFmtId="164" fontId="11" fillId="23" borderId="37" xfId="185" applyFont="1" applyFill="1" applyBorder="1" applyAlignment="1" applyProtection="1">
      <alignment horizontal="center" vertical="center"/>
      <protection hidden="1"/>
    </xf>
    <xf numFmtId="0" fontId="11" fillId="62" borderId="79" xfId="0" applyFont="1" applyFill="1" applyBorder="1" applyAlignment="1" applyProtection="1">
      <alignment horizontal="center" vertical="center"/>
      <protection hidden="1"/>
    </xf>
    <xf numFmtId="164" fontId="14" fillId="0" borderId="0" xfId="185" applyFont="1" applyAlignment="1" applyProtection="1">
      <alignment vertical="top"/>
      <protection hidden="1"/>
    </xf>
    <xf numFmtId="0" fontId="11" fillId="64" borderId="0" xfId="0" applyFont="1" applyFill="1" applyAlignment="1" applyProtection="1">
      <alignment horizontal="left" vertical="center"/>
      <protection hidden="1"/>
    </xf>
    <xf numFmtId="0" fontId="11" fillId="64" borderId="0" xfId="0" applyFont="1" applyFill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43" fontId="52" fillId="0" borderId="66" xfId="0" applyNumberFormat="1" applyFont="1" applyBorder="1" applyAlignment="1" applyProtection="1">
      <alignment horizontal="right" vertical="center"/>
      <protection hidden="1"/>
    </xf>
    <xf numFmtId="43" fontId="6" fillId="0" borderId="66" xfId="0" applyNumberFormat="1" applyFont="1" applyBorder="1" applyAlignment="1" applyProtection="1">
      <alignment horizontal="right" vertical="center"/>
      <protection hidden="1"/>
    </xf>
    <xf numFmtId="43" fontId="6" fillId="0" borderId="8" xfId="0" applyNumberFormat="1" applyFont="1" applyBorder="1" applyAlignment="1" applyProtection="1">
      <alignment horizontal="right"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10" fillId="65" borderId="80" xfId="0" applyFont="1" applyFill="1" applyBorder="1" applyAlignment="1" applyProtection="1">
      <alignment horizontal="right" vertical="top"/>
      <protection hidden="1"/>
    </xf>
    <xf numFmtId="0" fontId="11" fillId="57" borderId="81" xfId="169" applyNumberFormat="1" applyFont="1" applyFill="1" applyBorder="1" applyAlignment="1" applyProtection="1">
      <alignment horizontal="left" vertical="top"/>
      <protection hidden="1"/>
    </xf>
    <xf numFmtId="43" fontId="14" fillId="0" borderId="0" xfId="0" applyNumberFormat="1" applyFont="1" applyAlignment="1" applyProtection="1">
      <alignment vertical="top"/>
      <protection hidden="1"/>
    </xf>
    <xf numFmtId="43" fontId="10" fillId="57" borderId="28" xfId="169" applyNumberFormat="1" applyFont="1" applyFill="1" applyBorder="1" applyAlignment="1" applyProtection="1">
      <alignment vertical="top"/>
      <protection hidden="1"/>
    </xf>
    <xf numFmtId="4" fontId="14" fillId="65" borderId="70" xfId="0" applyNumberFormat="1" applyFont="1" applyFill="1" applyBorder="1" applyAlignment="1" applyProtection="1">
      <alignment horizontal="right" vertical="center" shrinkToFit="1"/>
      <protection hidden="1"/>
    </xf>
    <xf numFmtId="10" fontId="14" fillId="65" borderId="70" xfId="0" applyNumberFormat="1" applyFont="1" applyFill="1" applyBorder="1" applyAlignment="1" applyProtection="1">
      <alignment horizontal="right" vertical="center" shrinkToFit="1"/>
      <protection hidden="1"/>
    </xf>
    <xf numFmtId="10" fontId="12" fillId="0" borderId="0" xfId="0" applyNumberFormat="1" applyFont="1" applyAlignment="1" applyProtection="1">
      <alignment horizontal="right" vertical="center"/>
      <protection hidden="1"/>
    </xf>
    <xf numFmtId="10" fontId="14" fillId="0" borderId="0" xfId="0" applyNumberFormat="1" applyFont="1" applyAlignment="1" applyProtection="1">
      <alignment vertical="top"/>
      <protection hidden="1"/>
    </xf>
    <xf numFmtId="0" fontId="10" fillId="57" borderId="65" xfId="0" applyFont="1" applyFill="1" applyBorder="1" applyAlignment="1" applyProtection="1">
      <alignment horizontal="right" vertical="top"/>
      <protection hidden="1"/>
    </xf>
    <xf numFmtId="0" fontId="11" fillId="57" borderId="61" xfId="169" applyNumberFormat="1" applyFont="1" applyFill="1" applyBorder="1" applyAlignment="1" applyProtection="1">
      <alignment horizontal="left" vertical="top"/>
      <protection hidden="1"/>
    </xf>
    <xf numFmtId="43" fontId="10" fillId="57" borderId="82" xfId="169" applyNumberFormat="1" applyFont="1" applyFill="1" applyBorder="1" applyAlignment="1" applyProtection="1">
      <alignment vertical="top"/>
      <protection hidden="1"/>
    </xf>
    <xf numFmtId="4" fontId="14" fillId="65" borderId="10" xfId="169" applyNumberFormat="1" applyFont="1" applyFill="1" applyBorder="1" applyAlignment="1" applyProtection="1">
      <alignment horizontal="right" vertical="center" shrinkToFit="1"/>
      <protection hidden="1"/>
    </xf>
    <xf numFmtId="43" fontId="14" fillId="65" borderId="10" xfId="169" applyNumberFormat="1" applyFont="1" applyFill="1" applyBorder="1" applyAlignment="1" applyProtection="1">
      <alignment horizontal="right" vertical="center" shrinkToFit="1"/>
      <protection hidden="1"/>
    </xf>
    <xf numFmtId="169" fontId="12" fillId="0" borderId="0" xfId="0" applyNumberFormat="1" applyFont="1" applyAlignment="1" applyProtection="1">
      <alignment horizontal="right" vertical="center"/>
      <protection hidden="1"/>
    </xf>
    <xf numFmtId="0" fontId="10" fillId="23" borderId="69" xfId="107" applyFont="1" applyFill="1" applyBorder="1" applyAlignment="1" applyProtection="1">
      <alignment horizontal="right" vertical="top"/>
      <protection hidden="1"/>
    </xf>
    <xf numFmtId="0" fontId="11" fillId="23" borderId="116" xfId="107" applyFont="1" applyFill="1" applyBorder="1" applyAlignment="1" applyProtection="1">
      <alignment horizontal="left" vertical="top" wrapText="1"/>
      <protection hidden="1"/>
    </xf>
    <xf numFmtId="43" fontId="10" fillId="23" borderId="83" xfId="169" applyNumberFormat="1" applyFont="1" applyFill="1" applyBorder="1" applyAlignment="1" applyProtection="1">
      <alignment vertical="top"/>
      <protection hidden="1"/>
    </xf>
    <xf numFmtId="4" fontId="14" fillId="0" borderId="70" xfId="0" applyNumberFormat="1" applyFont="1" applyBorder="1" applyAlignment="1" applyProtection="1">
      <alignment horizontal="right" vertical="center" shrinkToFit="1"/>
      <protection hidden="1"/>
    </xf>
    <xf numFmtId="10" fontId="14" fillId="0" borderId="70" xfId="0" applyNumberFormat="1" applyFont="1" applyBorder="1" applyAlignment="1" applyProtection="1">
      <alignment horizontal="right" vertical="center" shrinkToFit="1"/>
      <protection locked="0" hidden="1"/>
    </xf>
    <xf numFmtId="0" fontId="10" fillId="23" borderId="65" xfId="107" applyFont="1" applyFill="1" applyBorder="1" applyAlignment="1" applyProtection="1">
      <alignment horizontal="right" vertical="top"/>
      <protection hidden="1"/>
    </xf>
    <xf numFmtId="0" fontId="11" fillId="23" borderId="115" xfId="107" applyFont="1" applyFill="1" applyBorder="1" applyAlignment="1" applyProtection="1">
      <alignment horizontal="left" vertical="top" wrapText="1"/>
      <protection hidden="1"/>
    </xf>
    <xf numFmtId="43" fontId="10" fillId="23" borderId="34" xfId="169" applyNumberFormat="1" applyFont="1" applyFill="1" applyBorder="1" applyAlignment="1" applyProtection="1">
      <alignment horizontal="center" vertical="top"/>
      <protection hidden="1"/>
    </xf>
    <xf numFmtId="10" fontId="14" fillId="0" borderId="70" xfId="0" applyNumberFormat="1" applyFont="1" applyBorder="1" applyAlignment="1" applyProtection="1">
      <alignment horizontal="right" vertical="center" shrinkToFit="1"/>
      <protection hidden="1"/>
    </xf>
    <xf numFmtId="0" fontId="10" fillId="65" borderId="73" xfId="0" applyFont="1" applyFill="1" applyBorder="1" applyAlignment="1" applyProtection="1">
      <alignment horizontal="right" vertical="top"/>
      <protection hidden="1"/>
    </xf>
    <xf numFmtId="0" fontId="11" fillId="57" borderId="116" xfId="169" applyNumberFormat="1" applyFont="1" applyFill="1" applyBorder="1" applyAlignment="1" applyProtection="1">
      <alignment horizontal="left" vertical="top"/>
      <protection hidden="1"/>
    </xf>
    <xf numFmtId="43" fontId="10" fillId="57" borderId="117" xfId="169" applyNumberFormat="1" applyFont="1" applyFill="1" applyBorder="1" applyAlignment="1" applyProtection="1">
      <alignment vertical="top"/>
      <protection hidden="1"/>
    </xf>
    <xf numFmtId="0" fontId="11" fillId="57" borderId="115" xfId="169" applyNumberFormat="1" applyFont="1" applyFill="1" applyBorder="1" applyAlignment="1" applyProtection="1">
      <alignment horizontal="left" vertical="top"/>
      <protection hidden="1"/>
    </xf>
    <xf numFmtId="0" fontId="10" fillId="23" borderId="69" xfId="0" applyFont="1" applyFill="1" applyBorder="1" applyAlignment="1" applyProtection="1">
      <alignment horizontal="right" vertical="top"/>
      <protection hidden="1"/>
    </xf>
    <xf numFmtId="0" fontId="11" fillId="59" borderId="116" xfId="169" applyNumberFormat="1" applyFont="1" applyFill="1" applyBorder="1" applyAlignment="1" applyProtection="1">
      <alignment horizontal="left" vertical="top"/>
      <protection hidden="1"/>
    </xf>
    <xf numFmtId="0" fontId="10" fillId="23" borderId="65" xfId="0" applyFont="1" applyFill="1" applyBorder="1" applyAlignment="1" applyProtection="1">
      <alignment horizontal="right" vertical="top"/>
      <protection hidden="1"/>
    </xf>
    <xf numFmtId="0" fontId="11" fillId="23" borderId="115" xfId="169" applyNumberFormat="1" applyFont="1" applyFill="1" applyBorder="1" applyAlignment="1" applyProtection="1">
      <alignment horizontal="left" vertical="top"/>
      <protection hidden="1"/>
    </xf>
    <xf numFmtId="43" fontId="10" fillId="23" borderId="82" xfId="169" applyNumberFormat="1" applyFont="1" applyFill="1" applyBorder="1" applyAlignment="1" applyProtection="1">
      <alignment vertical="top"/>
      <protection hidden="1"/>
    </xf>
    <xf numFmtId="0" fontId="10" fillId="57" borderId="69" xfId="0" applyFont="1" applyFill="1" applyBorder="1" applyAlignment="1" applyProtection="1">
      <alignment horizontal="right" vertical="top"/>
      <protection hidden="1"/>
    </xf>
    <xf numFmtId="0" fontId="11" fillId="23" borderId="61" xfId="107" applyFont="1" applyFill="1" applyBorder="1" applyAlignment="1" applyProtection="1">
      <alignment horizontal="left" vertical="top" wrapText="1"/>
      <protection hidden="1"/>
    </xf>
    <xf numFmtId="43" fontId="10" fillId="23" borderId="82" xfId="169" applyNumberFormat="1" applyFont="1" applyFill="1" applyBorder="1" applyAlignment="1" applyProtection="1">
      <alignment horizontal="center" vertical="top"/>
      <protection hidden="1"/>
    </xf>
    <xf numFmtId="0" fontId="11" fillId="23" borderId="67" xfId="107" applyFont="1" applyFill="1" applyBorder="1" applyAlignment="1" applyProtection="1">
      <alignment horizontal="left" vertical="top" wrapText="1"/>
      <protection hidden="1"/>
    </xf>
    <xf numFmtId="0" fontId="10" fillId="57" borderId="69" xfId="107" applyFont="1" applyFill="1" applyBorder="1" applyAlignment="1" applyProtection="1">
      <alignment horizontal="right" vertical="top"/>
      <protection hidden="1"/>
    </xf>
    <xf numFmtId="0" fontId="10" fillId="57" borderId="114" xfId="107" applyFont="1" applyFill="1" applyBorder="1" applyAlignment="1" applyProtection="1">
      <alignment horizontal="right" vertical="top"/>
      <protection hidden="1"/>
    </xf>
    <xf numFmtId="0" fontId="11" fillId="57" borderId="115" xfId="107" applyFont="1" applyFill="1" applyBorder="1" applyAlignment="1" applyProtection="1">
      <alignment horizontal="left" vertical="top" wrapText="1"/>
      <protection hidden="1"/>
    </xf>
    <xf numFmtId="43" fontId="10" fillId="57" borderId="34" xfId="169" applyNumberFormat="1" applyFont="1" applyFill="1" applyBorder="1" applyAlignment="1" applyProtection="1">
      <alignment horizontal="center" vertical="top"/>
      <protection hidden="1"/>
    </xf>
    <xf numFmtId="0" fontId="10" fillId="23" borderId="118" xfId="107" applyFont="1" applyFill="1" applyBorder="1" applyAlignment="1" applyProtection="1">
      <alignment horizontal="right" vertical="top"/>
      <protection hidden="1"/>
    </xf>
    <xf numFmtId="0" fontId="10" fillId="23" borderId="114" xfId="107" applyFont="1" applyFill="1" applyBorder="1" applyAlignment="1" applyProtection="1">
      <alignment horizontal="right" vertical="top"/>
      <protection hidden="1"/>
    </xf>
    <xf numFmtId="0" fontId="10" fillId="57" borderId="118" xfId="107" applyFont="1" applyFill="1" applyBorder="1" applyAlignment="1" applyProtection="1">
      <alignment horizontal="right" vertical="top"/>
      <protection hidden="1"/>
    </xf>
    <xf numFmtId="0" fontId="10" fillId="57" borderId="65" xfId="107" applyFont="1" applyFill="1" applyBorder="1" applyAlignment="1" applyProtection="1">
      <alignment horizontal="right" vertical="top"/>
      <protection hidden="1"/>
    </xf>
    <xf numFmtId="0" fontId="11" fillId="57" borderId="61" xfId="107" applyFont="1" applyFill="1" applyBorder="1" applyAlignment="1" applyProtection="1">
      <alignment horizontal="left" vertical="top" wrapText="1"/>
      <protection hidden="1"/>
    </xf>
    <xf numFmtId="43" fontId="10" fillId="57" borderId="82" xfId="169" applyNumberFormat="1" applyFont="1" applyFill="1" applyBorder="1" applyAlignment="1" applyProtection="1">
      <alignment horizontal="center" vertical="top"/>
      <protection hidden="1"/>
    </xf>
    <xf numFmtId="0" fontId="11" fillId="59" borderId="115" xfId="169" applyNumberFormat="1" applyFont="1" applyFill="1" applyBorder="1" applyAlignment="1" applyProtection="1">
      <alignment horizontal="left" vertical="top"/>
      <protection hidden="1"/>
    </xf>
    <xf numFmtId="4" fontId="14" fillId="0" borderId="8" xfId="0" applyNumberFormat="1" applyFont="1" applyBorder="1" applyAlignment="1" applyProtection="1">
      <alignment horizontal="right" vertical="center" shrinkToFit="1"/>
      <protection hidden="1"/>
    </xf>
    <xf numFmtId="0" fontId="14" fillId="0" borderId="0" xfId="105" applyFont="1" applyAlignment="1" applyProtection="1">
      <alignment horizontal="right" vertical="top"/>
      <protection hidden="1"/>
    </xf>
    <xf numFmtId="0" fontId="13" fillId="0" borderId="0" xfId="105" applyFont="1" applyAlignment="1" applyProtection="1">
      <alignment horizontal="left" vertical="top" wrapText="1"/>
      <protection hidden="1"/>
    </xf>
    <xf numFmtId="164" fontId="14" fillId="0" borderId="0" xfId="169" applyFont="1" applyFill="1" applyBorder="1" applyAlignment="1" applyProtection="1">
      <alignment horizontal="center" vertical="top"/>
      <protection hidden="1"/>
    </xf>
    <xf numFmtId="166" fontId="11" fillId="23" borderId="0" xfId="186" applyFont="1" applyFill="1" applyBorder="1" applyAlignment="1" applyProtection="1">
      <alignment horizontal="left" vertical="center" wrapText="1"/>
      <protection hidden="1"/>
    </xf>
    <xf numFmtId="166" fontId="11" fillId="23" borderId="0" xfId="186" applyFont="1" applyFill="1" applyBorder="1" applyAlignment="1" applyProtection="1">
      <alignment horizontal="center" vertical="center"/>
      <protection hidden="1"/>
    </xf>
    <xf numFmtId="43" fontId="56" fillId="0" borderId="7" xfId="0" applyNumberFormat="1" applyFont="1" applyBorder="1" applyAlignment="1" applyProtection="1">
      <alignment horizontal="right" vertical="center"/>
      <protection hidden="1"/>
    </xf>
    <xf numFmtId="43" fontId="14" fillId="23" borderId="84" xfId="186" applyNumberFormat="1" applyFont="1" applyFill="1" applyBorder="1" applyAlignment="1" applyProtection="1">
      <alignment horizontal="right" vertical="center"/>
      <protection hidden="1"/>
    </xf>
    <xf numFmtId="10" fontId="14" fillId="23" borderId="84" xfId="186" applyNumberFormat="1" applyFont="1" applyFill="1" applyBorder="1" applyAlignment="1" applyProtection="1">
      <alignment horizontal="right" vertical="center"/>
      <protection hidden="1"/>
    </xf>
    <xf numFmtId="166" fontId="10" fillId="0" borderId="0" xfId="186" applyFont="1" applyFill="1" applyBorder="1" applyAlignment="1" applyProtection="1">
      <alignment horizontal="center" vertical="center"/>
      <protection hidden="1"/>
    </xf>
    <xf numFmtId="43" fontId="59" fillId="0" borderId="0" xfId="0" applyNumberFormat="1" applyFont="1" applyAlignment="1" applyProtection="1">
      <alignment vertical="center"/>
      <protection hidden="1"/>
    </xf>
    <xf numFmtId="43" fontId="14" fillId="0" borderId="84" xfId="186" applyNumberFormat="1" applyFont="1" applyFill="1" applyBorder="1" applyAlignment="1" applyProtection="1">
      <alignment horizontal="right" vertical="center"/>
      <protection hidden="1"/>
    </xf>
    <xf numFmtId="10" fontId="11" fillId="23" borderId="0" xfId="186" applyNumberFormat="1" applyFont="1" applyFill="1" applyBorder="1" applyAlignment="1" applyProtection="1">
      <alignment horizontal="left" vertical="center" wrapText="1"/>
      <protection hidden="1"/>
    </xf>
    <xf numFmtId="43" fontId="14" fillId="0" borderId="0" xfId="0" applyNumberFormat="1" applyFont="1" applyAlignment="1" applyProtection="1">
      <alignment vertical="center"/>
      <protection hidden="1"/>
    </xf>
    <xf numFmtId="164" fontId="14" fillId="0" borderId="0" xfId="169" applyFont="1" applyFill="1" applyBorder="1" applyAlignment="1" applyProtection="1">
      <alignment horizontal="center" vertical="center"/>
      <protection hidden="1"/>
    </xf>
    <xf numFmtId="43" fontId="14" fillId="0" borderId="84" xfId="169" applyNumberFormat="1" applyFont="1" applyFill="1" applyBorder="1" applyAlignment="1" applyProtection="1">
      <alignment horizontal="right" vertical="center"/>
      <protection hidden="1"/>
    </xf>
    <xf numFmtId="164" fontId="14" fillId="0" borderId="0" xfId="169" applyFont="1" applyFill="1" applyBorder="1" applyAlignment="1" applyProtection="1">
      <alignment vertical="top"/>
      <protection hidden="1"/>
    </xf>
    <xf numFmtId="10" fontId="12" fillId="0" borderId="0" xfId="50" applyNumberFormat="1" applyFont="1" applyFill="1" applyAlignment="1" applyProtection="1">
      <alignment horizontal="center" vertical="center"/>
      <protection hidden="1"/>
    </xf>
    <xf numFmtId="10" fontId="12" fillId="0" borderId="0" xfId="50" applyNumberFormat="1" applyFont="1" applyFill="1" applyAlignment="1" applyProtection="1">
      <alignment horizontal="center" vertical="top"/>
      <protection hidden="1"/>
    </xf>
    <xf numFmtId="43" fontId="12" fillId="0" borderId="0" xfId="50" applyNumberFormat="1" applyFont="1" applyFill="1" applyAlignment="1" applyProtection="1">
      <alignment horizontal="right" vertical="center"/>
      <protection hidden="1"/>
    </xf>
    <xf numFmtId="4" fontId="14" fillId="0" borderId="0" xfId="0" applyNumberFormat="1" applyFont="1" applyAlignment="1" applyProtection="1">
      <alignment horizontal="right" vertical="center" shrinkToFit="1"/>
      <protection hidden="1"/>
    </xf>
    <xf numFmtId="0" fontId="11" fillId="62" borderId="128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29" xfId="0" applyFont="1" applyBorder="1" applyAlignment="1" applyProtection="1">
      <alignment horizontal="right" vertical="center"/>
      <protection hidden="1"/>
    </xf>
    <xf numFmtId="4" fontId="14" fillId="0" borderId="0" xfId="0" applyNumberFormat="1" applyFont="1" applyAlignment="1" applyProtection="1">
      <alignment horizontal="center" vertical="top"/>
      <protection hidden="1"/>
    </xf>
    <xf numFmtId="4" fontId="58" fillId="0" borderId="0" xfId="0" applyNumberFormat="1" applyFont="1" applyAlignment="1" applyProtection="1">
      <alignment horizontal="center" vertical="top"/>
      <protection hidden="1"/>
    </xf>
    <xf numFmtId="4" fontId="14" fillId="0" borderId="129" xfId="0" applyNumberFormat="1" applyFont="1" applyBorder="1" applyAlignment="1" applyProtection="1">
      <alignment horizontal="center" vertical="top"/>
      <protection hidden="1"/>
    </xf>
    <xf numFmtId="44" fontId="11" fillId="0" borderId="58" xfId="102" applyFont="1" applyFill="1" applyBorder="1" applyAlignment="1" applyProtection="1">
      <alignment horizontal="center" vertical="center"/>
      <protection hidden="1"/>
    </xf>
    <xf numFmtId="44" fontId="11" fillId="0" borderId="12" xfId="102" applyFont="1" applyFill="1" applyBorder="1" applyAlignment="1" applyProtection="1">
      <alignment horizontal="center" vertical="center"/>
      <protection hidden="1"/>
    </xf>
    <xf numFmtId="44" fontId="11" fillId="0" borderId="13" xfId="102" applyFont="1" applyFill="1" applyBorder="1" applyAlignment="1" applyProtection="1">
      <alignment horizontal="center" vertical="center"/>
      <protection hidden="1"/>
    </xf>
    <xf numFmtId="44" fontId="11" fillId="58" borderId="58" xfId="102" applyFont="1" applyFill="1" applyBorder="1" applyAlignment="1" applyProtection="1">
      <alignment horizontal="center" vertical="center"/>
      <protection hidden="1"/>
    </xf>
    <xf numFmtId="44" fontId="11" fillId="58" borderId="12" xfId="102" applyFont="1" applyFill="1" applyBorder="1" applyAlignment="1" applyProtection="1">
      <alignment horizontal="center" vertical="center"/>
      <protection hidden="1"/>
    </xf>
    <xf numFmtId="44" fontId="11" fillId="58" borderId="13" xfId="102" applyFont="1" applyFill="1" applyBorder="1" applyAlignment="1" applyProtection="1">
      <alignment horizontal="center" vertical="center"/>
      <protection hidden="1"/>
    </xf>
    <xf numFmtId="9" fontId="13" fillId="0" borderId="0" xfId="50" applyFont="1" applyAlignment="1" applyProtection="1">
      <alignment horizontal="right" vertical="center"/>
      <protection hidden="1"/>
    </xf>
    <xf numFmtId="0" fontId="10" fillId="56" borderId="0" xfId="103" applyFont="1" applyFill="1" applyAlignment="1" applyProtection="1">
      <alignment horizontal="right" vertical="center" wrapText="1"/>
      <protection hidden="1"/>
    </xf>
    <xf numFmtId="44" fontId="48" fillId="0" borderId="58" xfId="102" applyFont="1" applyFill="1" applyBorder="1" applyAlignment="1" applyProtection="1">
      <alignment horizontal="center" vertical="center"/>
      <protection hidden="1"/>
    </xf>
    <xf numFmtId="44" fontId="48" fillId="0" borderId="12" xfId="102" applyFont="1" applyFill="1" applyBorder="1" applyAlignment="1" applyProtection="1">
      <alignment horizontal="center" vertical="center"/>
      <protection hidden="1"/>
    </xf>
    <xf numFmtId="44" fontId="48" fillId="0" borderId="13" xfId="102" applyFont="1" applyFill="1" applyBorder="1" applyAlignment="1" applyProtection="1">
      <alignment horizontal="center" vertical="center"/>
      <protection hidden="1"/>
    </xf>
    <xf numFmtId="44" fontId="48" fillId="23" borderId="58" xfId="102" applyFont="1" applyFill="1" applyBorder="1" applyAlignment="1" applyProtection="1">
      <alignment horizontal="center" vertical="center"/>
      <protection hidden="1"/>
    </xf>
    <xf numFmtId="44" fontId="48" fillId="23" borderId="12" xfId="102" applyFont="1" applyFill="1" applyBorder="1" applyAlignment="1" applyProtection="1">
      <alignment horizontal="center" vertical="center"/>
      <protection hidden="1"/>
    </xf>
    <xf numFmtId="44" fontId="48" fillId="23" borderId="13" xfId="102" applyFont="1" applyFill="1" applyBorder="1" applyAlignment="1" applyProtection="1">
      <alignment horizontal="center" vertical="center"/>
      <protection hidden="1"/>
    </xf>
    <xf numFmtId="164" fontId="13" fillId="0" borderId="0" xfId="185" applyFont="1" applyAlignment="1" applyProtection="1">
      <alignment horizontal="right" vertical="center"/>
      <protection hidden="1"/>
    </xf>
    <xf numFmtId="166" fontId="13" fillId="0" borderId="0" xfId="186" applyFont="1" applyAlignment="1" applyProtection="1">
      <alignment horizontal="right" vertical="center"/>
      <protection hidden="1"/>
    </xf>
    <xf numFmtId="168" fontId="9" fillId="23" borderId="28" xfId="50" applyNumberFormat="1" applyFont="1" applyFill="1" applyBorder="1" applyAlignment="1" applyProtection="1">
      <alignment horizontal="center" vertical="center" wrapText="1"/>
      <protection hidden="1"/>
    </xf>
    <xf numFmtId="168" fontId="9" fillId="23" borderId="34" xfId="50" applyNumberFormat="1" applyFont="1" applyFill="1" applyBorder="1" applyAlignment="1" applyProtection="1">
      <alignment horizontal="center" vertical="center" wrapText="1"/>
      <protection hidden="1"/>
    </xf>
    <xf numFmtId="168" fontId="9" fillId="23" borderId="38" xfId="50" applyNumberFormat="1" applyFont="1" applyFill="1" applyBorder="1" applyAlignment="1" applyProtection="1">
      <alignment horizontal="center" vertical="center" wrapText="1"/>
      <protection hidden="1"/>
    </xf>
    <xf numFmtId="0" fontId="64" fillId="63" borderId="0" xfId="103" applyFont="1" applyFill="1" applyAlignment="1" applyProtection="1">
      <alignment horizontal="center" vertical="center" wrapText="1"/>
      <protection hidden="1"/>
    </xf>
    <xf numFmtId="166" fontId="11" fillId="0" borderId="58" xfId="102" applyNumberFormat="1" applyFont="1" applyFill="1" applyBorder="1" applyAlignment="1" applyProtection="1">
      <alignment horizontal="right" vertical="center" wrapText="1"/>
      <protection hidden="1"/>
    </xf>
    <xf numFmtId="166" fontId="11" fillId="0" borderId="12" xfId="102" applyNumberFormat="1" applyFont="1" applyFill="1" applyBorder="1" applyAlignment="1" applyProtection="1">
      <alignment horizontal="right" vertical="center" wrapText="1"/>
      <protection hidden="1"/>
    </xf>
    <xf numFmtId="166" fontId="10" fillId="23" borderId="23" xfId="102" applyNumberFormat="1" applyFont="1" applyFill="1" applyBorder="1" applyAlignment="1" applyProtection="1">
      <alignment horizontal="center" vertical="center" wrapText="1"/>
      <protection hidden="1"/>
    </xf>
    <xf numFmtId="166" fontId="10" fillId="23" borderId="29" xfId="102" applyNumberFormat="1" applyFont="1" applyFill="1" applyBorder="1" applyAlignment="1" applyProtection="1">
      <alignment horizontal="center" vertical="center" wrapText="1"/>
      <protection hidden="1"/>
    </xf>
    <xf numFmtId="166" fontId="10" fillId="23" borderId="35" xfId="102" applyNumberFormat="1" applyFont="1" applyFill="1" applyBorder="1" applyAlignment="1" applyProtection="1">
      <alignment horizontal="center" vertical="center" wrapText="1"/>
      <protection hidden="1"/>
    </xf>
    <xf numFmtId="164" fontId="10" fillId="23" borderId="25" xfId="52" applyFont="1" applyFill="1" applyBorder="1" applyAlignment="1" applyProtection="1">
      <alignment horizontal="center" vertical="center" wrapText="1"/>
      <protection hidden="1"/>
    </xf>
    <xf numFmtId="164" fontId="10" fillId="23" borderId="26" xfId="52" applyFont="1" applyFill="1" applyBorder="1" applyAlignment="1" applyProtection="1">
      <alignment horizontal="center" vertical="center" wrapText="1"/>
      <protection hidden="1"/>
    </xf>
    <xf numFmtId="164" fontId="10" fillId="23" borderId="27" xfId="52" applyFont="1" applyFill="1" applyBorder="1" applyAlignment="1" applyProtection="1">
      <alignment horizontal="center" vertical="center" wrapText="1"/>
      <protection hidden="1"/>
    </xf>
    <xf numFmtId="164" fontId="10" fillId="23" borderId="31" xfId="52" applyFont="1" applyFill="1" applyBorder="1" applyAlignment="1" applyProtection="1">
      <alignment horizontal="center" vertical="center" wrapText="1"/>
      <protection hidden="1"/>
    </xf>
    <xf numFmtId="164" fontId="10" fillId="23" borderId="32" xfId="52" applyFont="1" applyFill="1" applyBorder="1" applyAlignment="1" applyProtection="1">
      <alignment horizontal="center" vertical="center" wrapText="1"/>
      <protection hidden="1"/>
    </xf>
    <xf numFmtId="164" fontId="10" fillId="23" borderId="33" xfId="52" applyFont="1" applyFill="1" applyBorder="1" applyAlignment="1" applyProtection="1">
      <alignment horizontal="center" vertical="center" wrapText="1"/>
      <protection hidden="1"/>
    </xf>
    <xf numFmtId="166" fontId="11" fillId="58" borderId="58" xfId="102" applyNumberFormat="1" applyFont="1" applyFill="1" applyBorder="1" applyAlignment="1" applyProtection="1">
      <alignment horizontal="right" vertical="center" wrapText="1"/>
      <protection hidden="1"/>
    </xf>
    <xf numFmtId="166" fontId="11" fillId="58" borderId="12" xfId="102" applyNumberFormat="1" applyFont="1" applyFill="1" applyBorder="1" applyAlignment="1" applyProtection="1">
      <alignment horizontal="right" vertical="center" wrapText="1"/>
      <protection hidden="1"/>
    </xf>
    <xf numFmtId="166" fontId="11" fillId="58" borderId="13" xfId="102" applyNumberFormat="1" applyFont="1" applyFill="1" applyBorder="1" applyAlignment="1" applyProtection="1">
      <alignment horizontal="right" vertical="center" wrapText="1"/>
      <protection hidden="1"/>
    </xf>
    <xf numFmtId="166" fontId="48" fillId="0" borderId="58" xfId="102" applyNumberFormat="1" applyFont="1" applyFill="1" applyBorder="1" applyAlignment="1" applyProtection="1">
      <alignment horizontal="right" vertical="center" wrapText="1"/>
      <protection hidden="1"/>
    </xf>
    <xf numFmtId="166" fontId="48" fillId="0" borderId="12" xfId="102" applyNumberFormat="1" applyFont="1" applyFill="1" applyBorder="1" applyAlignment="1" applyProtection="1">
      <alignment horizontal="right" vertical="center" wrapText="1"/>
      <protection hidden="1"/>
    </xf>
    <xf numFmtId="166" fontId="48" fillId="0" borderId="13" xfId="102" applyNumberFormat="1" applyFont="1" applyFill="1" applyBorder="1" applyAlignment="1" applyProtection="1">
      <alignment horizontal="right" vertical="center" wrapText="1"/>
      <protection hidden="1"/>
    </xf>
    <xf numFmtId="164" fontId="58" fillId="23" borderId="25" xfId="52" applyFont="1" applyFill="1" applyBorder="1" applyAlignment="1" applyProtection="1">
      <alignment horizontal="center" vertical="center" wrapText="1"/>
      <protection hidden="1"/>
    </xf>
    <xf numFmtId="164" fontId="58" fillId="23" borderId="26" xfId="52" applyFont="1" applyFill="1" applyBorder="1" applyAlignment="1" applyProtection="1">
      <alignment horizontal="center" vertical="center" wrapText="1"/>
      <protection hidden="1"/>
    </xf>
    <xf numFmtId="164" fontId="58" fillId="23" borderId="27" xfId="52" applyFont="1" applyFill="1" applyBorder="1" applyAlignment="1" applyProtection="1">
      <alignment horizontal="center" vertical="center" wrapText="1"/>
      <protection hidden="1"/>
    </xf>
    <xf numFmtId="164" fontId="58" fillId="23" borderId="31" xfId="52" applyFont="1" applyFill="1" applyBorder="1" applyAlignment="1" applyProtection="1">
      <alignment horizontal="center" vertical="center" wrapText="1"/>
      <protection hidden="1"/>
    </xf>
    <xf numFmtId="164" fontId="58" fillId="23" borderId="32" xfId="52" applyFont="1" applyFill="1" applyBorder="1" applyAlignment="1" applyProtection="1">
      <alignment horizontal="center" vertical="center" wrapText="1"/>
      <protection hidden="1"/>
    </xf>
    <xf numFmtId="164" fontId="58" fillId="23" borderId="33" xfId="52" applyFont="1" applyFill="1" applyBorder="1" applyAlignment="1" applyProtection="1">
      <alignment horizontal="center" vertical="center" wrapText="1"/>
      <protection hidden="1"/>
    </xf>
    <xf numFmtId="166" fontId="11" fillId="0" borderId="13" xfId="102" applyNumberFormat="1" applyFont="1" applyFill="1" applyBorder="1" applyAlignment="1" applyProtection="1">
      <alignment horizontal="right" vertical="center" wrapText="1"/>
      <protection hidden="1"/>
    </xf>
    <xf numFmtId="0" fontId="48" fillId="56" borderId="0" xfId="103" applyFont="1" applyFill="1" applyAlignment="1" applyProtection="1">
      <alignment horizontal="center" vertical="top" wrapText="1"/>
      <protection hidden="1"/>
    </xf>
    <xf numFmtId="0" fontId="48" fillId="66" borderId="0" xfId="103" applyFont="1" applyFill="1" applyAlignment="1" applyProtection="1">
      <alignment horizontal="center" vertical="top" wrapText="1"/>
      <protection hidden="1"/>
    </xf>
    <xf numFmtId="0" fontId="10" fillId="23" borderId="23" xfId="0" applyFont="1" applyFill="1" applyBorder="1" applyAlignment="1" applyProtection="1">
      <alignment horizontal="center" vertical="center"/>
      <protection hidden="1"/>
    </xf>
    <xf numFmtId="0" fontId="10" fillId="23" borderId="29" xfId="0" applyFont="1" applyFill="1" applyBorder="1" applyAlignment="1" applyProtection="1">
      <alignment horizontal="center" vertical="center"/>
      <protection hidden="1"/>
    </xf>
    <xf numFmtId="0" fontId="10" fillId="23" borderId="35" xfId="0" applyFont="1" applyFill="1" applyBorder="1" applyAlignment="1" applyProtection="1">
      <alignment horizontal="center" vertical="center"/>
      <protection hidden="1"/>
    </xf>
    <xf numFmtId="164" fontId="11" fillId="23" borderId="24" xfId="52" applyFont="1" applyFill="1" applyBorder="1" applyAlignment="1" applyProtection="1">
      <alignment horizontal="center" vertical="center"/>
      <protection hidden="1"/>
    </xf>
    <xf numFmtId="164" fontId="11" fillId="23" borderId="30" xfId="52" applyFont="1" applyFill="1" applyBorder="1" applyAlignment="1" applyProtection="1">
      <alignment horizontal="center" vertical="center"/>
      <protection hidden="1"/>
    </xf>
    <xf numFmtId="164" fontId="11" fillId="23" borderId="36" xfId="52" applyFont="1" applyFill="1" applyBorder="1" applyAlignment="1" applyProtection="1">
      <alignment horizontal="center" vertical="center"/>
      <protection hidden="1"/>
    </xf>
    <xf numFmtId="164" fontId="10" fillId="23" borderId="24" xfId="52" applyFont="1" applyFill="1" applyBorder="1" applyAlignment="1" applyProtection="1">
      <alignment horizontal="center" vertical="center"/>
      <protection hidden="1"/>
    </xf>
    <xf numFmtId="164" fontId="10" fillId="23" borderId="30" xfId="52" applyFont="1" applyFill="1" applyBorder="1" applyAlignment="1" applyProtection="1">
      <alignment horizontal="center" vertical="center"/>
      <protection hidden="1"/>
    </xf>
    <xf numFmtId="164" fontId="10" fillId="23" borderId="36" xfId="52" applyFont="1" applyFill="1" applyBorder="1" applyAlignment="1" applyProtection="1">
      <alignment horizontal="center" vertical="center"/>
      <protection hidden="1"/>
    </xf>
    <xf numFmtId="0" fontId="43" fillId="0" borderId="26" xfId="0" applyFont="1" applyBorder="1" applyAlignment="1" applyProtection="1">
      <alignment vertical="center"/>
      <protection hidden="1"/>
    </xf>
    <xf numFmtId="0" fontId="43" fillId="0" borderId="27" xfId="0" applyFont="1" applyBorder="1" applyAlignment="1" applyProtection="1">
      <alignment vertical="center"/>
      <protection hidden="1"/>
    </xf>
    <xf numFmtId="0" fontId="43" fillId="0" borderId="31" xfId="0" applyFont="1" applyBorder="1" applyAlignment="1" applyProtection="1">
      <alignment vertical="center"/>
      <protection hidden="1"/>
    </xf>
    <xf numFmtId="0" fontId="43" fillId="0" borderId="32" xfId="0" applyFont="1" applyBorder="1" applyAlignment="1" applyProtection="1">
      <alignment vertical="center"/>
      <protection hidden="1"/>
    </xf>
    <xf numFmtId="0" fontId="43" fillId="0" borderId="33" xfId="0" applyFont="1" applyBorder="1" applyAlignment="1" applyProtection="1">
      <alignment vertical="center"/>
      <protection hidden="1"/>
    </xf>
    <xf numFmtId="168" fontId="63" fillId="23" borderId="28" xfId="50" applyNumberFormat="1" applyFont="1" applyFill="1" applyBorder="1" applyAlignment="1" applyProtection="1">
      <alignment horizontal="center" vertical="center" wrapText="1"/>
      <protection hidden="1"/>
    </xf>
    <xf numFmtId="168" fontId="63" fillId="23" borderId="34" xfId="50" applyNumberFormat="1" applyFont="1" applyFill="1" applyBorder="1" applyAlignment="1" applyProtection="1">
      <alignment horizontal="center" vertical="center" wrapText="1"/>
      <protection hidden="1"/>
    </xf>
    <xf numFmtId="168" fontId="63" fillId="23" borderId="38" xfId="50" applyNumberFormat="1" applyFont="1" applyFill="1" applyBorder="1" applyAlignment="1" applyProtection="1">
      <alignment horizontal="center" vertical="center" wrapText="1"/>
      <protection hidden="1"/>
    </xf>
    <xf numFmtId="166" fontId="58" fillId="23" borderId="23" xfId="102" applyNumberFormat="1" applyFont="1" applyFill="1" applyBorder="1" applyAlignment="1" applyProtection="1">
      <alignment horizontal="center" vertical="center" wrapText="1"/>
      <protection hidden="1"/>
    </xf>
    <xf numFmtId="166" fontId="58" fillId="23" borderId="29" xfId="102" applyNumberFormat="1" applyFont="1" applyFill="1" applyBorder="1" applyAlignment="1" applyProtection="1">
      <alignment horizontal="center" vertical="center" wrapText="1"/>
      <protection hidden="1"/>
    </xf>
    <xf numFmtId="166" fontId="58" fillId="23" borderId="35" xfId="102" applyNumberFormat="1" applyFont="1" applyFill="1" applyBorder="1" applyAlignment="1" applyProtection="1">
      <alignment horizontal="center" vertical="center" wrapText="1"/>
      <protection hidden="1"/>
    </xf>
    <xf numFmtId="164" fontId="10" fillId="23" borderId="60" xfId="52" applyFont="1" applyFill="1" applyBorder="1" applyAlignment="1" applyProtection="1">
      <alignment horizontal="center" vertical="center" wrapText="1"/>
      <protection hidden="1"/>
    </xf>
    <xf numFmtId="0" fontId="49" fillId="0" borderId="26" xfId="0" applyFont="1" applyBorder="1" applyAlignment="1" applyProtection="1">
      <alignment vertical="center"/>
      <protection hidden="1"/>
    </xf>
    <xf numFmtId="0" fontId="49" fillId="0" borderId="27" xfId="0" applyFont="1" applyBorder="1" applyAlignment="1" applyProtection="1">
      <alignment vertical="center"/>
      <protection hidden="1"/>
    </xf>
    <xf numFmtId="0" fontId="49" fillId="0" borderId="122" xfId="0" applyFont="1" applyBorder="1" applyAlignment="1" applyProtection="1">
      <alignment vertical="center"/>
      <protection hidden="1"/>
    </xf>
    <xf numFmtId="0" fontId="49" fillId="0" borderId="123" xfId="0" applyFont="1" applyBorder="1" applyAlignment="1" applyProtection="1">
      <alignment vertical="center"/>
      <protection hidden="1"/>
    </xf>
    <xf numFmtId="0" fontId="49" fillId="0" borderId="124" xfId="0" applyFont="1" applyBorder="1" applyAlignment="1" applyProtection="1">
      <alignment vertical="center"/>
      <protection hidden="1"/>
    </xf>
    <xf numFmtId="166" fontId="48" fillId="23" borderId="58" xfId="102" applyNumberFormat="1" applyFont="1" applyFill="1" applyBorder="1" applyAlignment="1" applyProtection="1">
      <alignment horizontal="right" vertical="center" wrapText="1"/>
      <protection hidden="1"/>
    </xf>
    <xf numFmtId="166" fontId="48" fillId="23" borderId="12" xfId="102" applyNumberFormat="1" applyFont="1" applyFill="1" applyBorder="1" applyAlignment="1" applyProtection="1">
      <alignment horizontal="right" vertical="center" wrapText="1"/>
      <protection hidden="1"/>
    </xf>
    <xf numFmtId="166" fontId="48" fillId="23" borderId="13" xfId="102" applyNumberFormat="1" applyFont="1" applyFill="1" applyBorder="1" applyAlignment="1" applyProtection="1">
      <alignment horizontal="right" vertical="center" wrapText="1"/>
      <protection hidden="1"/>
    </xf>
    <xf numFmtId="166" fontId="11" fillId="23" borderId="0" xfId="186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10" fontId="56" fillId="0" borderId="68" xfId="0" applyNumberFormat="1" applyFont="1" applyBorder="1" applyAlignment="1" applyProtection="1">
      <alignment horizontal="center" vertical="center"/>
      <protection hidden="1"/>
    </xf>
    <xf numFmtId="10" fontId="59" fillId="0" borderId="9" xfId="0" applyNumberFormat="1" applyFont="1" applyBorder="1" applyAlignment="1" applyProtection="1">
      <alignment horizontal="center" vertical="center"/>
      <protection hidden="1"/>
    </xf>
    <xf numFmtId="0" fontId="11" fillId="62" borderId="77" xfId="0" applyFont="1" applyFill="1" applyBorder="1" applyAlignment="1" applyProtection="1">
      <alignment horizontal="center" vertical="center"/>
      <protection hidden="1"/>
    </xf>
    <xf numFmtId="0" fontId="11" fillId="62" borderId="78" xfId="0" applyFont="1" applyFill="1" applyBorder="1" applyAlignment="1" applyProtection="1">
      <alignment horizontal="center" vertical="center"/>
      <protection hidden="1"/>
    </xf>
    <xf numFmtId="10" fontId="56" fillId="0" borderId="9" xfId="0" applyNumberFormat="1" applyFont="1" applyBorder="1" applyAlignment="1" applyProtection="1">
      <alignment horizontal="center" vertical="center"/>
      <protection hidden="1"/>
    </xf>
    <xf numFmtId="0" fontId="48" fillId="56" borderId="0" xfId="187" applyFont="1" applyFill="1" applyAlignment="1" applyProtection="1">
      <alignment horizontal="center" wrapText="1"/>
      <protection hidden="1"/>
    </xf>
    <xf numFmtId="49" fontId="48" fillId="56" borderId="0" xfId="187" applyNumberFormat="1" applyFont="1" applyFill="1" applyAlignment="1" applyProtection="1">
      <alignment horizontal="left" vertical="top" wrapText="1"/>
      <protection hidden="1"/>
    </xf>
    <xf numFmtId="164" fontId="10" fillId="23" borderId="28" xfId="185" applyFont="1" applyFill="1" applyBorder="1" applyAlignment="1" applyProtection="1">
      <alignment horizontal="center" vertical="center" wrapText="1"/>
      <protection hidden="1"/>
    </xf>
    <xf numFmtId="164" fontId="10" fillId="23" borderId="34" xfId="185" applyFont="1" applyFill="1" applyBorder="1" applyAlignment="1" applyProtection="1">
      <alignment horizontal="center" vertical="center" wrapText="1"/>
      <protection hidden="1"/>
    </xf>
    <xf numFmtId="164" fontId="10" fillId="23" borderId="38" xfId="185" applyFont="1" applyFill="1" applyBorder="1" applyAlignment="1" applyProtection="1">
      <alignment horizontal="center" vertical="center" wrapText="1"/>
      <protection hidden="1"/>
    </xf>
    <xf numFmtId="0" fontId="57" fillId="63" borderId="0" xfId="187" applyFont="1" applyFill="1" applyAlignment="1" applyProtection="1">
      <alignment horizontal="center" vertical="center" wrapText="1"/>
      <protection hidden="1"/>
    </xf>
    <xf numFmtId="0" fontId="11" fillId="62" borderId="75" xfId="0" applyFont="1" applyFill="1" applyBorder="1" applyAlignment="1" applyProtection="1">
      <alignment horizontal="center" vertical="center"/>
      <protection hidden="1"/>
    </xf>
    <xf numFmtId="0" fontId="11" fillId="62" borderId="126" xfId="0" applyFont="1" applyFill="1" applyBorder="1" applyAlignment="1" applyProtection="1">
      <alignment horizontal="center" vertical="center"/>
      <protection hidden="1"/>
    </xf>
    <xf numFmtId="0" fontId="11" fillId="62" borderId="127" xfId="0" applyFont="1" applyFill="1" applyBorder="1" applyAlignment="1" applyProtection="1">
      <alignment horizontal="center" vertical="center"/>
      <protection hidden="1"/>
    </xf>
  </cellXfs>
  <cellStyles count="244">
    <cellStyle name="_555 - WIND POWER ENERGIA - AEROGERADORA - INSTALAÇÕES (CLIENTE)" xfId="171"/>
    <cellStyle name="_estudo di b341" xfId="172"/>
    <cellStyle name="0,0_x000d__x000a_NA_x000d__x000a_" xfId="173"/>
    <cellStyle name="0,0_x000d__x000a_NA_x000d__x000a_ 2" xfId="174"/>
    <cellStyle name="0,0_x000d__x000a_NA_x000d__x000a__000 - CONIC - CONTAX SITE FUNDIÇÃO - TORRE 1 - emmanuel" xfId="175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" xfId="79" builtinId="30" hidden="1"/>
    <cellStyle name="20% - Ênfase1" xfId="142" builtinId="30" hidden="1"/>
    <cellStyle name="20% - Ênfase2" xfId="83" builtinId="34" hidden="1"/>
    <cellStyle name="20% - Ênfase2" xfId="146" builtinId="34" hidden="1"/>
    <cellStyle name="20% - Ênfase3" xfId="87" builtinId="38" hidden="1"/>
    <cellStyle name="20% - Ênfase3" xfId="150" builtinId="38" hidden="1"/>
    <cellStyle name="20% - Ênfase4" xfId="91" builtinId="42" hidden="1"/>
    <cellStyle name="20% - Ênfase4" xfId="154" builtinId="42" hidden="1"/>
    <cellStyle name="20% - Ênfase5" xfId="95" builtinId="46" hidden="1"/>
    <cellStyle name="20% - Ênfase5" xfId="158" builtinId="46" hidden="1"/>
    <cellStyle name="20% - Ênfase6" xfId="99" builtinId="50" hidden="1"/>
    <cellStyle name="20% - Ênfase6" xfId="162" builtinId="50" hidden="1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Ênfase1" xfId="80" builtinId="31" hidden="1"/>
    <cellStyle name="40% - Ênfase1" xfId="143" builtinId="31" hidden="1"/>
    <cellStyle name="40% - Ênfase2" xfId="84" builtinId="35" hidden="1"/>
    <cellStyle name="40% - Ênfase2" xfId="147" builtinId="35" hidden="1"/>
    <cellStyle name="40% - Ênfase3" xfId="88" builtinId="39" hidden="1"/>
    <cellStyle name="40% - Ênfase3" xfId="151" builtinId="39" hidden="1"/>
    <cellStyle name="40% - Ênfase4" xfId="92" builtinId="43" hidden="1"/>
    <cellStyle name="40% - Ênfase4" xfId="155" builtinId="43" hidden="1"/>
    <cellStyle name="40% - Ênfase5" xfId="96" builtinId="47" hidden="1"/>
    <cellStyle name="40% - Ênfase5" xfId="159" builtinId="47" hidden="1"/>
    <cellStyle name="40% - Ênfase6" xfId="100" builtinId="51" hidden="1"/>
    <cellStyle name="40% - Ênfase6" xfId="163" builtinId="51" hidden="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60% - Ênfase1" xfId="81" builtinId="32" hidden="1"/>
    <cellStyle name="60% - Ênfase1" xfId="144" builtinId="32" hidden="1"/>
    <cellStyle name="60% - Ênfase2" xfId="85" builtinId="36" hidden="1"/>
    <cellStyle name="60% - Ênfase2" xfId="148" builtinId="36" hidden="1"/>
    <cellStyle name="60% - Ênfase3" xfId="89" builtinId="40" hidden="1"/>
    <cellStyle name="60% - Ênfase3" xfId="152" builtinId="40" hidden="1"/>
    <cellStyle name="60% - Ênfase4" xfId="93" builtinId="44" hidden="1"/>
    <cellStyle name="60% - Ênfase4" xfId="156" builtinId="44" hidden="1"/>
    <cellStyle name="60% - Ênfase5" xfId="97" builtinId="48" hidden="1"/>
    <cellStyle name="60% - Ênfase5" xfId="160" builtinId="48" hidden="1"/>
    <cellStyle name="60% - Ênfase6" xfId="101" builtinId="52" hidden="1"/>
    <cellStyle name="60% - Ênfase6" xfId="164" builtinId="52" hidden="1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om" xfId="67" builtinId="26" hidden="1"/>
    <cellStyle name="Bom" xfId="130" builtinId="26" hidden="1"/>
    <cellStyle name="Calculation" xfId="26"/>
    <cellStyle name="Calculation 10" xfId="231"/>
    <cellStyle name="Calculation 2" xfId="191"/>
    <cellStyle name="Calculation 3" xfId="226"/>
    <cellStyle name="Calculation 4" xfId="224"/>
    <cellStyle name="Calculation 5" xfId="207"/>
    <cellStyle name="Calculation 6" xfId="225"/>
    <cellStyle name="Calculation 7" xfId="211"/>
    <cellStyle name="Calculation 8" xfId="229"/>
    <cellStyle name="Calculation 9" xfId="230"/>
    <cellStyle name="Cálculo" xfId="72" builtinId="22" hidden="1"/>
    <cellStyle name="Cálculo" xfId="135" builtinId="22" hidden="1"/>
    <cellStyle name="Célula de Verificação" xfId="74" builtinId="23" hidden="1"/>
    <cellStyle name="Célula de Verificação" xfId="137" builtinId="23" hidden="1"/>
    <cellStyle name="Célula Vinculada" xfId="73" builtinId="24" hidden="1"/>
    <cellStyle name="Célula Vinculada" xfId="136" builtinId="24" hidden="1"/>
    <cellStyle name="Check Cell" xfId="27"/>
    <cellStyle name="Comma_Cópia de M0701231-ORC-EP- custo - proposta" xfId="176"/>
    <cellStyle name="Currency_PLANILHADEQUANTIDADESWindPower v2 ATUAL" xfId="177"/>
    <cellStyle name="Data" xfId="28"/>
    <cellStyle name="Data 2" xfId="29"/>
    <cellStyle name="Data 2 2" xfId="111"/>
    <cellStyle name="Ênfase1" xfId="78" builtinId="29" hidden="1"/>
    <cellStyle name="Ênfase1" xfId="141" builtinId="29" hidden="1"/>
    <cellStyle name="Ênfase2" xfId="82" builtinId="33" hidden="1"/>
    <cellStyle name="Ênfase2" xfId="145" builtinId="33" hidden="1"/>
    <cellStyle name="Ênfase3" xfId="86" builtinId="37" hidden="1"/>
    <cellStyle name="Ênfase3" xfId="149" builtinId="37" hidden="1"/>
    <cellStyle name="Ênfase4" xfId="90" builtinId="41" hidden="1"/>
    <cellStyle name="Ênfase4" xfId="153" builtinId="41" hidden="1"/>
    <cellStyle name="Ênfase5" xfId="94" builtinId="45" hidden="1"/>
    <cellStyle name="Ênfase5" xfId="157" builtinId="45" hidden="1"/>
    <cellStyle name="Ênfase6" xfId="98" builtinId="49" hidden="1"/>
    <cellStyle name="Ênfase6" xfId="161" builtinId="49" hidden="1"/>
    <cellStyle name="Entrada" xfId="70" builtinId="20" hidden="1"/>
    <cellStyle name="Entrada" xfId="133" builtinId="20" hidden="1"/>
    <cellStyle name="Estilo 1" xfId="178"/>
    <cellStyle name="Euro" xfId="30"/>
    <cellStyle name="Euro 2" xfId="31"/>
    <cellStyle name="Euro 2 2" xfId="112"/>
    <cellStyle name="Explanatory Text" xfId="32"/>
    <cellStyle name="Fixo" xfId="33"/>
    <cellStyle name="Fixo 2" xfId="34"/>
    <cellStyle name="Fixo 2 2" xfId="113"/>
    <cellStyle name="Good" xfId="35"/>
    <cellStyle name="Heading 1" xfId="36"/>
    <cellStyle name="Heading 2" xfId="37"/>
    <cellStyle name="Heading 3" xfId="38"/>
    <cellStyle name="Heading 4" xfId="39"/>
    <cellStyle name="Hiperlink 2" xfId="179"/>
    <cellStyle name="Incorreto" xfId="68" builtinId="27" hidden="1"/>
    <cellStyle name="Incorreto" xfId="131" builtinId="27" hidden="1"/>
    <cellStyle name="Input" xfId="40"/>
    <cellStyle name="Input 10" xfId="228"/>
    <cellStyle name="Input 2" xfId="195"/>
    <cellStyle name="Input 3" xfId="215"/>
    <cellStyle name="Input 4" xfId="219"/>
    <cellStyle name="Input 5" xfId="205"/>
    <cellStyle name="Input 6" xfId="221"/>
    <cellStyle name="Input 7" xfId="200"/>
    <cellStyle name="Input 8" xfId="227"/>
    <cellStyle name="Input 9" xfId="223"/>
    <cellStyle name="Linked Cell" xfId="41"/>
    <cellStyle name="Moeda" xfId="102" builtinId="4"/>
    <cellStyle name="Moeda 2" xfId="165"/>
    <cellStyle name="Moeda 2 2" xfId="233"/>
    <cellStyle name="Moeda 3" xfId="180"/>
    <cellStyle name="Moeda 4" xfId="181"/>
    <cellStyle name="Moeda 4 2" xfId="240"/>
    <cellStyle name="Moeda 4 3" xfId="234"/>
    <cellStyle name="Moeda 5" xfId="182"/>
    <cellStyle name="Moeda 5 2" xfId="239"/>
    <cellStyle name="Moeda 5 3" xfId="241"/>
    <cellStyle name="Moeda 5 4" xfId="235"/>
    <cellStyle name="Moeda 6" xfId="186"/>
    <cellStyle name="Moeda0" xfId="42"/>
    <cellStyle name="Moeda0 2" xfId="43"/>
    <cellStyle name="Moeda0 2 2" xfId="114"/>
    <cellStyle name="Neutra" xfId="69" builtinId="28" hidden="1"/>
    <cellStyle name="Neutra" xfId="132" builtinId="28" hidden="1"/>
    <cellStyle name="Neutral" xfId="44"/>
    <cellStyle name="Normal" xfId="0" builtinId="0"/>
    <cellStyle name="Normal 10" xfId="106"/>
    <cellStyle name="Normal 11" xfId="109"/>
    <cellStyle name="Normal 13" xfId="105"/>
    <cellStyle name="Normal 14" xfId="104"/>
    <cellStyle name="Normal 15" xfId="168"/>
    <cellStyle name="Normal 2" xfId="45"/>
    <cellStyle name="Normal 2 2" xfId="115"/>
    <cellStyle name="Normal 2 2 2 2" xfId="46"/>
    <cellStyle name="Normal 2 2 2 2 2" xfId="116"/>
    <cellStyle name="Normal 2 3" xfId="47"/>
    <cellStyle name="Normal 2 3 2" xfId="117"/>
    <cellStyle name="Normal 3" xfId="103"/>
    <cellStyle name="Normal 3 2" xfId="183"/>
    <cellStyle name="Normal 3 3" xfId="187"/>
    <cellStyle name="Normal 3 3 2" xfId="242"/>
    <cellStyle name="Normal 3 4" xfId="236"/>
    <cellStyle name="Normal 4" xfId="107"/>
    <cellStyle name="Normal 5" xfId="166"/>
    <cellStyle name="Normal 6" xfId="108"/>
    <cellStyle name="Normal 7" xfId="167"/>
    <cellStyle name="Normal 7 2" xfId="232"/>
    <cellStyle name="Normal 8" xfId="110"/>
    <cellStyle name="Nota" xfId="76" builtinId="10" hidden="1"/>
    <cellStyle name="Nota" xfId="139" builtinId="10" hidden="1"/>
    <cellStyle name="Note" xfId="48"/>
    <cellStyle name="Note 10" xfId="202"/>
    <cellStyle name="Note 11" xfId="206"/>
    <cellStyle name="Note 2" xfId="118"/>
    <cellStyle name="Note 2 10" xfId="203"/>
    <cellStyle name="Note 2 2" xfId="220"/>
    <cellStyle name="Note 2 3" xfId="218"/>
    <cellStyle name="Note 2 4" xfId="217"/>
    <cellStyle name="Note 2 5" xfId="212"/>
    <cellStyle name="Note 2 6" xfId="216"/>
    <cellStyle name="Note 2 7" xfId="222"/>
    <cellStyle name="Note 2 8" xfId="192"/>
    <cellStyle name="Note 2 9" xfId="190"/>
    <cellStyle name="Note 3" xfId="196"/>
    <cellStyle name="Note 4" xfId="214"/>
    <cellStyle name="Note 5" xfId="209"/>
    <cellStyle name="Note 6" xfId="194"/>
    <cellStyle name="Note 7" xfId="199"/>
    <cellStyle name="Note 8" xfId="189"/>
    <cellStyle name="Note 9" xfId="210"/>
    <cellStyle name="Output" xfId="49"/>
    <cellStyle name="Output 2" xfId="197"/>
    <cellStyle name="Output 3" xfId="213"/>
    <cellStyle name="Output 4" xfId="208"/>
    <cellStyle name="Output 5" xfId="193"/>
    <cellStyle name="Output 6" xfId="198"/>
    <cellStyle name="Output 7" xfId="188"/>
    <cellStyle name="Output 8" xfId="201"/>
    <cellStyle name="Output 9" xfId="204"/>
    <cellStyle name="Percent_planilha de quantidades Predios Adm CUSTO" xfId="184"/>
    <cellStyle name="Porcentagem" xfId="50" builtinId="5"/>
    <cellStyle name="Porcentagem 2" xfId="51"/>
    <cellStyle name="Porcentagem 2 2" xfId="119"/>
    <cellStyle name="Saída" xfId="71" builtinId="21" hidden="1"/>
    <cellStyle name="Saída" xfId="134" builtinId="21" hidden="1"/>
    <cellStyle name="Separador de milhares 2" xfId="53"/>
    <cellStyle name="Separador de milhares 2 2" xfId="120"/>
    <cellStyle name="Separador de milhares 2 3" xfId="237"/>
    <cellStyle name="Separador de milhares 3" xfId="54"/>
    <cellStyle name="Separador de milhares 3 2" xfId="55"/>
    <cellStyle name="Separador de milhares 3 2 2" xfId="122"/>
    <cellStyle name="Separador de milhares 3 3" xfId="121"/>
    <cellStyle name="Separador de milhares 3 3 2" xfId="169"/>
    <cellStyle name="Texto de Aviso" xfId="75" builtinId="11" hidden="1"/>
    <cellStyle name="Texto de Aviso" xfId="138" builtinId="11" hidden="1"/>
    <cellStyle name="Texto Explicativo" xfId="77" builtinId="53" hidden="1"/>
    <cellStyle name="Texto Explicativo" xfId="140" builtinId="53" hidden="1"/>
    <cellStyle name="Title" xfId="56"/>
    <cellStyle name="Título" xfId="62" builtinId="15" hidden="1"/>
    <cellStyle name="Título" xfId="125" builtinId="15" hidden="1"/>
    <cellStyle name="Título 1" xfId="63" builtinId="16" hidden="1"/>
    <cellStyle name="Título 1" xfId="126" builtinId="16" hidden="1"/>
    <cellStyle name="Título 2" xfId="64" builtinId="17" hidden="1"/>
    <cellStyle name="Título 2" xfId="127" builtinId="17" hidden="1"/>
    <cellStyle name="Título 3" xfId="65" builtinId="18" hidden="1"/>
    <cellStyle name="Título 3" xfId="128" builtinId="18" hidden="1"/>
    <cellStyle name="Título 4" xfId="66" builtinId="19" hidden="1"/>
    <cellStyle name="Título 4" xfId="129" builtinId="19" hidden="1"/>
    <cellStyle name="Total" xfId="57" builtinId="25" customBuiltin="1"/>
    <cellStyle name="Vírgula" xfId="52" builtinId="3"/>
    <cellStyle name="Vírgula 2" xfId="58"/>
    <cellStyle name="Vírgula 2 2" xfId="123"/>
    <cellStyle name="Vírgula 2 2 2" xfId="243"/>
    <cellStyle name="Vírgula 2 3" xfId="238"/>
    <cellStyle name="Vírgula 3" xfId="170"/>
    <cellStyle name="Vírgula 4" xfId="185"/>
    <cellStyle name="Vírgula0" xfId="59"/>
    <cellStyle name="Vírgula0 2" xfId="60"/>
    <cellStyle name="Vírgula0 2 2" xfId="124"/>
    <cellStyle name="Warning Text" xfId="61"/>
  </cellStyles>
  <dxfs count="2829"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  <color rgb="FF0070C0"/>
      <color rgb="FFC0C0C0"/>
      <color rgb="FFE4DFEC"/>
      <color rgb="FFF2DCDB"/>
      <color rgb="FFFFFFFF"/>
      <color rgb="FFCCFFFF"/>
      <color rgb="FF66CCFF"/>
      <color rgb="FFD9D9D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238125</xdr:colOff>
          <xdr:row>0</xdr:row>
          <xdr:rowOff>66675</xdr:rowOff>
        </xdr:from>
        <xdr:to>
          <xdr:col>2</xdr:col>
          <xdr:colOff>0</xdr:colOff>
          <xdr:row>0</xdr:row>
          <xdr:rowOff>66675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25</xdr:col>
      <xdr:colOff>937260</xdr:colOff>
      <xdr:row>1</xdr:row>
      <xdr:rowOff>190500</xdr:rowOff>
    </xdr:from>
    <xdr:to>
      <xdr:col>28</xdr:col>
      <xdr:colOff>91440</xdr:colOff>
      <xdr:row>3</xdr:row>
      <xdr:rowOff>381000</xdr:rowOff>
    </xdr:to>
    <xdr:pic>
      <xdr:nvPicPr>
        <xdr:cNvPr id="4" name="Figuras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17160" y="457200"/>
          <a:ext cx="399288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deptos\engenharia\CONCORR&#202;NCIAS\CONCORRENCIAS%20-%20ANO%20DE%202008\TIGRE\CD%20DISTRIBUI&#199;&#195;O\OR&#199;AMENTO\planilha-CD%20Recife%20op&#231;ao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cao7\d\CLIENTES\IMPSA%20WIND\D-M0701231-ANTEPROJETOS%20ETAPA%2001\TMP\Orca%20R08\SPV%20e%20HDR%20Planilha%20or&#231;ament&#225;ria%20pavimenta&#231;&#227;o%20e%20drenagem%20corrigi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 Opção 02 8,6 e 8,6M"/>
      <sheetName val="Composições"/>
      <sheetName val="FECHAMENTO"/>
      <sheetName val="DI "/>
      <sheetName val="planilha  Opção 02 8_6 e 8_6M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 Pav.Terr.e Drena"/>
      <sheetName val="Terraplenagem"/>
      <sheetName val="Pavimentação"/>
      <sheetName val="Drenagem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600"/>
  <sheetViews>
    <sheetView view="pageBreakPreview" zoomScale="46" zoomScaleNormal="46" zoomScaleSheetLayoutView="46" workbookViewId="0">
      <pane xSplit="6" ySplit="12" topLeftCell="L13" activePane="bottomRight" state="frozen"/>
      <selection pane="topRight" activeCell="G1" sqref="G1"/>
      <selection pane="bottomLeft" activeCell="A13" sqref="A13"/>
      <selection pane="bottomRight" activeCell="F8" sqref="F8"/>
    </sheetView>
  </sheetViews>
  <sheetFormatPr defaultColWidth="9.140625" defaultRowHeight="20.25"/>
  <cols>
    <col min="1" max="1" width="2.85546875" style="12" customWidth="1"/>
    <col min="2" max="2" width="12.7109375" style="2" customWidth="1"/>
    <col min="3" max="3" width="41.5703125" style="3" customWidth="1"/>
    <col min="4" max="4" width="21.42578125" style="4" customWidth="1"/>
    <col min="5" max="5" width="137" style="14" customWidth="1"/>
    <col min="6" max="6" width="12.7109375" style="12" customWidth="1"/>
    <col min="7" max="10" width="20.7109375" style="7" hidden="1" customWidth="1"/>
    <col min="11" max="11" width="2.7109375" style="8" hidden="1" customWidth="1"/>
    <col min="12" max="15" width="20.7109375" style="7" customWidth="1"/>
    <col min="16" max="16" width="2.7109375" style="9" hidden="1" customWidth="1"/>
    <col min="17" max="17" width="22.85546875" style="9" hidden="1" customWidth="1"/>
    <col min="18" max="20" width="20.7109375" style="9" hidden="1" customWidth="1"/>
    <col min="21" max="21" width="30.7109375" style="9" hidden="1" customWidth="1"/>
    <col min="22" max="22" width="20.7109375" style="11" hidden="1" customWidth="1"/>
    <col min="23" max="23" width="2.42578125" style="12" customWidth="1"/>
    <col min="24" max="24" width="22.85546875" style="9" bestFit="1" customWidth="1"/>
    <col min="25" max="27" width="20.7109375" style="9" customWidth="1"/>
    <col min="28" max="28" width="30.7109375" style="9" customWidth="1"/>
    <col min="29" max="29" width="20.7109375" style="11" customWidth="1"/>
    <col min="30" max="30" width="2.42578125" style="12" customWidth="1"/>
    <col min="31" max="229" width="9.140625" style="12"/>
    <col min="230" max="230" width="1.140625" style="12" customWidth="1"/>
    <col min="231" max="231" width="12.7109375" style="12" customWidth="1"/>
    <col min="232" max="232" width="125.85546875" style="12" customWidth="1"/>
    <col min="233" max="233" width="12.7109375" style="12" customWidth="1"/>
    <col min="234" max="234" width="15.7109375" style="12" customWidth="1"/>
    <col min="235" max="237" width="18.7109375" style="12" customWidth="1"/>
    <col min="238" max="238" width="2.7109375" style="12" customWidth="1"/>
    <col min="239" max="239" width="15.7109375" style="12" customWidth="1"/>
    <col min="240" max="242" width="0" style="12" hidden="1" customWidth="1"/>
    <col min="243" max="243" width="25.7109375" style="12" customWidth="1"/>
    <col min="244" max="244" width="2.7109375" style="12" customWidth="1"/>
    <col min="245" max="245" width="15.7109375" style="12" customWidth="1"/>
    <col min="246" max="248" width="0" style="12" hidden="1" customWidth="1"/>
    <col min="249" max="249" width="25.7109375" style="12" customWidth="1"/>
    <col min="250" max="250" width="2.7109375" style="12" customWidth="1"/>
    <col min="251" max="251" width="15.7109375" style="12" customWidth="1"/>
    <col min="252" max="254" width="0" style="12" hidden="1" customWidth="1"/>
    <col min="255" max="255" width="25.7109375" style="12" customWidth="1"/>
    <col min="256" max="256" width="2.7109375" style="12" customWidth="1"/>
    <col min="257" max="257" width="15.7109375" style="12" customWidth="1"/>
    <col min="258" max="260" width="0" style="12" hidden="1" customWidth="1"/>
    <col min="261" max="261" width="25.7109375" style="12" customWidth="1"/>
    <col min="262" max="262" width="2.7109375" style="12" customWidth="1"/>
    <col min="263" max="266" width="18.7109375" style="12" customWidth="1"/>
    <col min="267" max="267" width="25.7109375" style="12" customWidth="1"/>
    <col min="268" max="268" width="14.85546875" style="12" customWidth="1"/>
    <col min="269" max="269" width="2.42578125" style="12" customWidth="1"/>
    <col min="270" max="270" width="9.140625" style="12" customWidth="1"/>
    <col min="271" max="271" width="20.42578125" style="12" bestFit="1" customWidth="1"/>
    <col min="272" max="272" width="9.140625" style="12" customWidth="1"/>
    <col min="273" max="273" width="15.85546875" style="12" bestFit="1" customWidth="1"/>
    <col min="274" max="274" width="9.140625" style="12" customWidth="1"/>
    <col min="275" max="275" width="10.140625" style="12" bestFit="1" customWidth="1"/>
    <col min="276" max="485" width="9.140625" style="12"/>
    <col min="486" max="486" width="1.140625" style="12" customWidth="1"/>
    <col min="487" max="487" width="12.7109375" style="12" customWidth="1"/>
    <col min="488" max="488" width="125.85546875" style="12" customWidth="1"/>
    <col min="489" max="489" width="12.7109375" style="12" customWidth="1"/>
    <col min="490" max="490" width="15.7109375" style="12" customWidth="1"/>
    <col min="491" max="493" width="18.7109375" style="12" customWidth="1"/>
    <col min="494" max="494" width="2.7109375" style="12" customWidth="1"/>
    <col min="495" max="495" width="15.7109375" style="12" customWidth="1"/>
    <col min="496" max="498" width="0" style="12" hidden="1" customWidth="1"/>
    <col min="499" max="499" width="25.7109375" style="12" customWidth="1"/>
    <col min="500" max="500" width="2.7109375" style="12" customWidth="1"/>
    <col min="501" max="501" width="15.7109375" style="12" customWidth="1"/>
    <col min="502" max="504" width="0" style="12" hidden="1" customWidth="1"/>
    <col min="505" max="505" width="25.7109375" style="12" customWidth="1"/>
    <col min="506" max="506" width="2.7109375" style="12" customWidth="1"/>
    <col min="507" max="507" width="15.7109375" style="12" customWidth="1"/>
    <col min="508" max="510" width="0" style="12" hidden="1" customWidth="1"/>
    <col min="511" max="511" width="25.7109375" style="12" customWidth="1"/>
    <col min="512" max="512" width="2.7109375" style="12" customWidth="1"/>
    <col min="513" max="513" width="15.7109375" style="12" customWidth="1"/>
    <col min="514" max="516" width="0" style="12" hidden="1" customWidth="1"/>
    <col min="517" max="517" width="25.7109375" style="12" customWidth="1"/>
    <col min="518" max="518" width="2.7109375" style="12" customWidth="1"/>
    <col min="519" max="522" width="18.7109375" style="12" customWidth="1"/>
    <col min="523" max="523" width="25.7109375" style="12" customWidth="1"/>
    <col min="524" max="524" width="14.85546875" style="12" customWidth="1"/>
    <col min="525" max="525" width="2.42578125" style="12" customWidth="1"/>
    <col min="526" max="526" width="9.140625" style="12" customWidth="1"/>
    <col min="527" max="527" width="20.42578125" style="12" bestFit="1" customWidth="1"/>
    <col min="528" max="528" width="9.140625" style="12" customWidth="1"/>
    <col min="529" max="529" width="15.85546875" style="12" bestFit="1" customWidth="1"/>
    <col min="530" max="530" width="9.140625" style="12" customWidth="1"/>
    <col min="531" max="531" width="10.140625" style="12" bestFit="1" customWidth="1"/>
    <col min="532" max="741" width="9.140625" style="12"/>
    <col min="742" max="742" width="1.140625" style="12" customWidth="1"/>
    <col min="743" max="743" width="12.7109375" style="12" customWidth="1"/>
    <col min="744" max="744" width="125.85546875" style="12" customWidth="1"/>
    <col min="745" max="745" width="12.7109375" style="12" customWidth="1"/>
    <col min="746" max="746" width="15.7109375" style="12" customWidth="1"/>
    <col min="747" max="749" width="18.7109375" style="12" customWidth="1"/>
    <col min="750" max="750" width="2.7109375" style="12" customWidth="1"/>
    <col min="751" max="751" width="15.7109375" style="12" customWidth="1"/>
    <col min="752" max="754" width="0" style="12" hidden="1" customWidth="1"/>
    <col min="755" max="755" width="25.7109375" style="12" customWidth="1"/>
    <col min="756" max="756" width="2.7109375" style="12" customWidth="1"/>
    <col min="757" max="757" width="15.7109375" style="12" customWidth="1"/>
    <col min="758" max="760" width="0" style="12" hidden="1" customWidth="1"/>
    <col min="761" max="761" width="25.7109375" style="12" customWidth="1"/>
    <col min="762" max="762" width="2.7109375" style="12" customWidth="1"/>
    <col min="763" max="763" width="15.7109375" style="12" customWidth="1"/>
    <col min="764" max="766" width="0" style="12" hidden="1" customWidth="1"/>
    <col min="767" max="767" width="25.7109375" style="12" customWidth="1"/>
    <col min="768" max="768" width="2.7109375" style="12" customWidth="1"/>
    <col min="769" max="769" width="15.7109375" style="12" customWidth="1"/>
    <col min="770" max="772" width="0" style="12" hidden="1" customWidth="1"/>
    <col min="773" max="773" width="25.7109375" style="12" customWidth="1"/>
    <col min="774" max="774" width="2.7109375" style="12" customWidth="1"/>
    <col min="775" max="778" width="18.7109375" style="12" customWidth="1"/>
    <col min="779" max="779" width="25.7109375" style="12" customWidth="1"/>
    <col min="780" max="780" width="14.85546875" style="12" customWidth="1"/>
    <col min="781" max="781" width="2.42578125" style="12" customWidth="1"/>
    <col min="782" max="782" width="9.140625" style="12" customWidth="1"/>
    <col min="783" max="783" width="20.42578125" style="12" bestFit="1" customWidth="1"/>
    <col min="784" max="784" width="9.140625" style="12" customWidth="1"/>
    <col min="785" max="785" width="15.85546875" style="12" bestFit="1" customWidth="1"/>
    <col min="786" max="786" width="9.140625" style="12" customWidth="1"/>
    <col min="787" max="787" width="10.140625" style="12" bestFit="1" customWidth="1"/>
    <col min="788" max="997" width="9.140625" style="12"/>
    <col min="998" max="998" width="1.140625" style="12" customWidth="1"/>
    <col min="999" max="999" width="12.7109375" style="12" customWidth="1"/>
    <col min="1000" max="1000" width="125.85546875" style="12" customWidth="1"/>
    <col min="1001" max="1001" width="12.7109375" style="12" customWidth="1"/>
    <col min="1002" max="1002" width="15.7109375" style="12" customWidth="1"/>
    <col min="1003" max="1005" width="18.7109375" style="12" customWidth="1"/>
    <col min="1006" max="1006" width="2.7109375" style="12" customWidth="1"/>
    <col min="1007" max="1007" width="15.7109375" style="12" customWidth="1"/>
    <col min="1008" max="1010" width="0" style="12" hidden="1" customWidth="1"/>
    <col min="1011" max="1011" width="25.7109375" style="12" customWidth="1"/>
    <col min="1012" max="1012" width="2.7109375" style="12" customWidth="1"/>
    <col min="1013" max="1013" width="15.7109375" style="12" customWidth="1"/>
    <col min="1014" max="1016" width="0" style="12" hidden="1" customWidth="1"/>
    <col min="1017" max="1017" width="25.7109375" style="12" customWidth="1"/>
    <col min="1018" max="1018" width="2.7109375" style="12" customWidth="1"/>
    <col min="1019" max="1019" width="15.7109375" style="12" customWidth="1"/>
    <col min="1020" max="1022" width="0" style="12" hidden="1" customWidth="1"/>
    <col min="1023" max="1023" width="25.7109375" style="12" customWidth="1"/>
    <col min="1024" max="1024" width="2.7109375" style="12" customWidth="1"/>
    <col min="1025" max="1025" width="15.7109375" style="12" customWidth="1"/>
    <col min="1026" max="1028" width="0" style="12" hidden="1" customWidth="1"/>
    <col min="1029" max="1029" width="25.7109375" style="12" customWidth="1"/>
    <col min="1030" max="1030" width="2.7109375" style="12" customWidth="1"/>
    <col min="1031" max="1034" width="18.7109375" style="12" customWidth="1"/>
    <col min="1035" max="1035" width="25.7109375" style="12" customWidth="1"/>
    <col min="1036" max="1036" width="14.85546875" style="12" customWidth="1"/>
    <col min="1037" max="1037" width="2.42578125" style="12" customWidth="1"/>
    <col min="1038" max="1038" width="9.140625" style="12" customWidth="1"/>
    <col min="1039" max="1039" width="20.42578125" style="12" bestFit="1" customWidth="1"/>
    <col min="1040" max="1040" width="9.140625" style="12" customWidth="1"/>
    <col min="1041" max="1041" width="15.85546875" style="12" bestFit="1" customWidth="1"/>
    <col min="1042" max="1042" width="9.140625" style="12" customWidth="1"/>
    <col min="1043" max="1043" width="10.140625" style="12" bestFit="1" customWidth="1"/>
    <col min="1044" max="1253" width="9.140625" style="12"/>
    <col min="1254" max="1254" width="1.140625" style="12" customWidth="1"/>
    <col min="1255" max="1255" width="12.7109375" style="12" customWidth="1"/>
    <col min="1256" max="1256" width="125.85546875" style="12" customWidth="1"/>
    <col min="1257" max="1257" width="12.7109375" style="12" customWidth="1"/>
    <col min="1258" max="1258" width="15.7109375" style="12" customWidth="1"/>
    <col min="1259" max="1261" width="18.7109375" style="12" customWidth="1"/>
    <col min="1262" max="1262" width="2.7109375" style="12" customWidth="1"/>
    <col min="1263" max="1263" width="15.7109375" style="12" customWidth="1"/>
    <col min="1264" max="1266" width="0" style="12" hidden="1" customWidth="1"/>
    <col min="1267" max="1267" width="25.7109375" style="12" customWidth="1"/>
    <col min="1268" max="1268" width="2.7109375" style="12" customWidth="1"/>
    <col min="1269" max="1269" width="15.7109375" style="12" customWidth="1"/>
    <col min="1270" max="1272" width="0" style="12" hidden="1" customWidth="1"/>
    <col min="1273" max="1273" width="25.7109375" style="12" customWidth="1"/>
    <col min="1274" max="1274" width="2.7109375" style="12" customWidth="1"/>
    <col min="1275" max="1275" width="15.7109375" style="12" customWidth="1"/>
    <col min="1276" max="1278" width="0" style="12" hidden="1" customWidth="1"/>
    <col min="1279" max="1279" width="25.7109375" style="12" customWidth="1"/>
    <col min="1280" max="1280" width="2.7109375" style="12" customWidth="1"/>
    <col min="1281" max="1281" width="15.7109375" style="12" customWidth="1"/>
    <col min="1282" max="1284" width="0" style="12" hidden="1" customWidth="1"/>
    <col min="1285" max="1285" width="25.7109375" style="12" customWidth="1"/>
    <col min="1286" max="1286" width="2.7109375" style="12" customWidth="1"/>
    <col min="1287" max="1290" width="18.7109375" style="12" customWidth="1"/>
    <col min="1291" max="1291" width="25.7109375" style="12" customWidth="1"/>
    <col min="1292" max="1292" width="14.85546875" style="12" customWidth="1"/>
    <col min="1293" max="1293" width="2.42578125" style="12" customWidth="1"/>
    <col min="1294" max="1294" width="9.140625" style="12" customWidth="1"/>
    <col min="1295" max="1295" width="20.42578125" style="12" bestFit="1" customWidth="1"/>
    <col min="1296" max="1296" width="9.140625" style="12" customWidth="1"/>
    <col min="1297" max="1297" width="15.85546875" style="12" bestFit="1" customWidth="1"/>
    <col min="1298" max="1298" width="9.140625" style="12" customWidth="1"/>
    <col min="1299" max="1299" width="10.140625" style="12" bestFit="1" customWidth="1"/>
    <col min="1300" max="1509" width="9.140625" style="12"/>
    <col min="1510" max="1510" width="1.140625" style="12" customWidth="1"/>
    <col min="1511" max="1511" width="12.7109375" style="12" customWidth="1"/>
    <col min="1512" max="1512" width="125.85546875" style="12" customWidth="1"/>
    <col min="1513" max="1513" width="12.7109375" style="12" customWidth="1"/>
    <col min="1514" max="1514" width="15.7109375" style="12" customWidth="1"/>
    <col min="1515" max="1517" width="18.7109375" style="12" customWidth="1"/>
    <col min="1518" max="1518" width="2.7109375" style="12" customWidth="1"/>
    <col min="1519" max="1519" width="15.7109375" style="12" customWidth="1"/>
    <col min="1520" max="1522" width="0" style="12" hidden="1" customWidth="1"/>
    <col min="1523" max="1523" width="25.7109375" style="12" customWidth="1"/>
    <col min="1524" max="1524" width="2.7109375" style="12" customWidth="1"/>
    <col min="1525" max="1525" width="15.7109375" style="12" customWidth="1"/>
    <col min="1526" max="1528" width="0" style="12" hidden="1" customWidth="1"/>
    <col min="1529" max="1529" width="25.7109375" style="12" customWidth="1"/>
    <col min="1530" max="1530" width="2.7109375" style="12" customWidth="1"/>
    <col min="1531" max="1531" width="15.7109375" style="12" customWidth="1"/>
    <col min="1532" max="1534" width="0" style="12" hidden="1" customWidth="1"/>
    <col min="1535" max="1535" width="25.7109375" style="12" customWidth="1"/>
    <col min="1536" max="1536" width="2.7109375" style="12" customWidth="1"/>
    <col min="1537" max="1537" width="15.7109375" style="12" customWidth="1"/>
    <col min="1538" max="1540" width="0" style="12" hidden="1" customWidth="1"/>
    <col min="1541" max="1541" width="25.7109375" style="12" customWidth="1"/>
    <col min="1542" max="1542" width="2.7109375" style="12" customWidth="1"/>
    <col min="1543" max="1546" width="18.7109375" style="12" customWidth="1"/>
    <col min="1547" max="1547" width="25.7109375" style="12" customWidth="1"/>
    <col min="1548" max="1548" width="14.85546875" style="12" customWidth="1"/>
    <col min="1549" max="1549" width="2.42578125" style="12" customWidth="1"/>
    <col min="1550" max="1550" width="9.140625" style="12" customWidth="1"/>
    <col min="1551" max="1551" width="20.42578125" style="12" bestFit="1" customWidth="1"/>
    <col min="1552" max="1552" width="9.140625" style="12" customWidth="1"/>
    <col min="1553" max="1553" width="15.85546875" style="12" bestFit="1" customWidth="1"/>
    <col min="1554" max="1554" width="9.140625" style="12" customWidth="1"/>
    <col min="1555" max="1555" width="10.140625" style="12" bestFit="1" customWidth="1"/>
    <col min="1556" max="1765" width="9.140625" style="12"/>
    <col min="1766" max="1766" width="1.140625" style="12" customWidth="1"/>
    <col min="1767" max="1767" width="12.7109375" style="12" customWidth="1"/>
    <col min="1768" max="1768" width="125.85546875" style="12" customWidth="1"/>
    <col min="1769" max="1769" width="12.7109375" style="12" customWidth="1"/>
    <col min="1770" max="1770" width="15.7109375" style="12" customWidth="1"/>
    <col min="1771" max="1773" width="18.7109375" style="12" customWidth="1"/>
    <col min="1774" max="1774" width="2.7109375" style="12" customWidth="1"/>
    <col min="1775" max="1775" width="15.7109375" style="12" customWidth="1"/>
    <col min="1776" max="1778" width="0" style="12" hidden="1" customWidth="1"/>
    <col min="1779" max="1779" width="25.7109375" style="12" customWidth="1"/>
    <col min="1780" max="1780" width="2.7109375" style="12" customWidth="1"/>
    <col min="1781" max="1781" width="15.7109375" style="12" customWidth="1"/>
    <col min="1782" max="1784" width="0" style="12" hidden="1" customWidth="1"/>
    <col min="1785" max="1785" width="25.7109375" style="12" customWidth="1"/>
    <col min="1786" max="1786" width="2.7109375" style="12" customWidth="1"/>
    <col min="1787" max="1787" width="15.7109375" style="12" customWidth="1"/>
    <col min="1788" max="1790" width="0" style="12" hidden="1" customWidth="1"/>
    <col min="1791" max="1791" width="25.7109375" style="12" customWidth="1"/>
    <col min="1792" max="1792" width="2.7109375" style="12" customWidth="1"/>
    <col min="1793" max="1793" width="15.7109375" style="12" customWidth="1"/>
    <col min="1794" max="1796" width="0" style="12" hidden="1" customWidth="1"/>
    <col min="1797" max="1797" width="25.7109375" style="12" customWidth="1"/>
    <col min="1798" max="1798" width="2.7109375" style="12" customWidth="1"/>
    <col min="1799" max="1802" width="18.7109375" style="12" customWidth="1"/>
    <col min="1803" max="1803" width="25.7109375" style="12" customWidth="1"/>
    <col min="1804" max="1804" width="14.85546875" style="12" customWidth="1"/>
    <col min="1805" max="1805" width="2.42578125" style="12" customWidth="1"/>
    <col min="1806" max="1806" width="9.140625" style="12" customWidth="1"/>
    <col min="1807" max="1807" width="20.42578125" style="12" bestFit="1" customWidth="1"/>
    <col min="1808" max="1808" width="9.140625" style="12" customWidth="1"/>
    <col min="1809" max="1809" width="15.85546875" style="12" bestFit="1" customWidth="1"/>
    <col min="1810" max="1810" width="9.140625" style="12" customWidth="1"/>
    <col min="1811" max="1811" width="10.140625" style="12" bestFit="1" customWidth="1"/>
    <col min="1812" max="2021" width="9.140625" style="12"/>
    <col min="2022" max="2022" width="1.140625" style="12" customWidth="1"/>
    <col min="2023" max="2023" width="12.7109375" style="12" customWidth="1"/>
    <col min="2024" max="2024" width="125.85546875" style="12" customWidth="1"/>
    <col min="2025" max="2025" width="12.7109375" style="12" customWidth="1"/>
    <col min="2026" max="2026" width="15.7109375" style="12" customWidth="1"/>
    <col min="2027" max="2029" width="18.7109375" style="12" customWidth="1"/>
    <col min="2030" max="2030" width="2.7109375" style="12" customWidth="1"/>
    <col min="2031" max="2031" width="15.7109375" style="12" customWidth="1"/>
    <col min="2032" max="2034" width="0" style="12" hidden="1" customWidth="1"/>
    <col min="2035" max="2035" width="25.7109375" style="12" customWidth="1"/>
    <col min="2036" max="2036" width="2.7109375" style="12" customWidth="1"/>
    <col min="2037" max="2037" width="15.7109375" style="12" customWidth="1"/>
    <col min="2038" max="2040" width="0" style="12" hidden="1" customWidth="1"/>
    <col min="2041" max="2041" width="25.7109375" style="12" customWidth="1"/>
    <col min="2042" max="2042" width="2.7109375" style="12" customWidth="1"/>
    <col min="2043" max="2043" width="15.7109375" style="12" customWidth="1"/>
    <col min="2044" max="2046" width="0" style="12" hidden="1" customWidth="1"/>
    <col min="2047" max="2047" width="25.7109375" style="12" customWidth="1"/>
    <col min="2048" max="2048" width="2.7109375" style="12" customWidth="1"/>
    <col min="2049" max="2049" width="15.7109375" style="12" customWidth="1"/>
    <col min="2050" max="2052" width="0" style="12" hidden="1" customWidth="1"/>
    <col min="2053" max="2053" width="25.7109375" style="12" customWidth="1"/>
    <col min="2054" max="2054" width="2.7109375" style="12" customWidth="1"/>
    <col min="2055" max="2058" width="18.7109375" style="12" customWidth="1"/>
    <col min="2059" max="2059" width="25.7109375" style="12" customWidth="1"/>
    <col min="2060" max="2060" width="14.85546875" style="12" customWidth="1"/>
    <col min="2061" max="2061" width="2.42578125" style="12" customWidth="1"/>
    <col min="2062" max="2062" width="9.140625" style="12" customWidth="1"/>
    <col min="2063" max="2063" width="20.42578125" style="12" bestFit="1" customWidth="1"/>
    <col min="2064" max="2064" width="9.140625" style="12" customWidth="1"/>
    <col min="2065" max="2065" width="15.85546875" style="12" bestFit="1" customWidth="1"/>
    <col min="2066" max="2066" width="9.140625" style="12" customWidth="1"/>
    <col min="2067" max="2067" width="10.140625" style="12" bestFit="1" customWidth="1"/>
    <col min="2068" max="2277" width="9.140625" style="12"/>
    <col min="2278" max="2278" width="1.140625" style="12" customWidth="1"/>
    <col min="2279" max="2279" width="12.7109375" style="12" customWidth="1"/>
    <col min="2280" max="2280" width="125.85546875" style="12" customWidth="1"/>
    <col min="2281" max="2281" width="12.7109375" style="12" customWidth="1"/>
    <col min="2282" max="2282" width="15.7109375" style="12" customWidth="1"/>
    <col min="2283" max="2285" width="18.7109375" style="12" customWidth="1"/>
    <col min="2286" max="2286" width="2.7109375" style="12" customWidth="1"/>
    <col min="2287" max="2287" width="15.7109375" style="12" customWidth="1"/>
    <col min="2288" max="2290" width="0" style="12" hidden="1" customWidth="1"/>
    <col min="2291" max="2291" width="25.7109375" style="12" customWidth="1"/>
    <col min="2292" max="2292" width="2.7109375" style="12" customWidth="1"/>
    <col min="2293" max="2293" width="15.7109375" style="12" customWidth="1"/>
    <col min="2294" max="2296" width="0" style="12" hidden="1" customWidth="1"/>
    <col min="2297" max="2297" width="25.7109375" style="12" customWidth="1"/>
    <col min="2298" max="2298" width="2.7109375" style="12" customWidth="1"/>
    <col min="2299" max="2299" width="15.7109375" style="12" customWidth="1"/>
    <col min="2300" max="2302" width="0" style="12" hidden="1" customWidth="1"/>
    <col min="2303" max="2303" width="25.7109375" style="12" customWidth="1"/>
    <col min="2304" max="2304" width="2.7109375" style="12" customWidth="1"/>
    <col min="2305" max="2305" width="15.7109375" style="12" customWidth="1"/>
    <col min="2306" max="2308" width="0" style="12" hidden="1" customWidth="1"/>
    <col min="2309" max="2309" width="25.7109375" style="12" customWidth="1"/>
    <col min="2310" max="2310" width="2.7109375" style="12" customWidth="1"/>
    <col min="2311" max="2314" width="18.7109375" style="12" customWidth="1"/>
    <col min="2315" max="2315" width="25.7109375" style="12" customWidth="1"/>
    <col min="2316" max="2316" width="14.85546875" style="12" customWidth="1"/>
    <col min="2317" max="2317" width="2.42578125" style="12" customWidth="1"/>
    <col min="2318" max="2318" width="9.140625" style="12" customWidth="1"/>
    <col min="2319" max="2319" width="20.42578125" style="12" bestFit="1" customWidth="1"/>
    <col min="2320" max="2320" width="9.140625" style="12" customWidth="1"/>
    <col min="2321" max="2321" width="15.85546875" style="12" bestFit="1" customWidth="1"/>
    <col min="2322" max="2322" width="9.140625" style="12" customWidth="1"/>
    <col min="2323" max="2323" width="10.140625" style="12" bestFit="1" customWidth="1"/>
    <col min="2324" max="2533" width="9.140625" style="12"/>
    <col min="2534" max="2534" width="1.140625" style="12" customWidth="1"/>
    <col min="2535" max="2535" width="12.7109375" style="12" customWidth="1"/>
    <col min="2536" max="2536" width="125.85546875" style="12" customWidth="1"/>
    <col min="2537" max="2537" width="12.7109375" style="12" customWidth="1"/>
    <col min="2538" max="2538" width="15.7109375" style="12" customWidth="1"/>
    <col min="2539" max="2541" width="18.7109375" style="12" customWidth="1"/>
    <col min="2542" max="2542" width="2.7109375" style="12" customWidth="1"/>
    <col min="2543" max="2543" width="15.7109375" style="12" customWidth="1"/>
    <col min="2544" max="2546" width="0" style="12" hidden="1" customWidth="1"/>
    <col min="2547" max="2547" width="25.7109375" style="12" customWidth="1"/>
    <col min="2548" max="2548" width="2.7109375" style="12" customWidth="1"/>
    <col min="2549" max="2549" width="15.7109375" style="12" customWidth="1"/>
    <col min="2550" max="2552" width="0" style="12" hidden="1" customWidth="1"/>
    <col min="2553" max="2553" width="25.7109375" style="12" customWidth="1"/>
    <col min="2554" max="2554" width="2.7109375" style="12" customWidth="1"/>
    <col min="2555" max="2555" width="15.7109375" style="12" customWidth="1"/>
    <col min="2556" max="2558" width="0" style="12" hidden="1" customWidth="1"/>
    <col min="2559" max="2559" width="25.7109375" style="12" customWidth="1"/>
    <col min="2560" max="2560" width="2.7109375" style="12" customWidth="1"/>
    <col min="2561" max="2561" width="15.7109375" style="12" customWidth="1"/>
    <col min="2562" max="2564" width="0" style="12" hidden="1" customWidth="1"/>
    <col min="2565" max="2565" width="25.7109375" style="12" customWidth="1"/>
    <col min="2566" max="2566" width="2.7109375" style="12" customWidth="1"/>
    <col min="2567" max="2570" width="18.7109375" style="12" customWidth="1"/>
    <col min="2571" max="2571" width="25.7109375" style="12" customWidth="1"/>
    <col min="2572" max="2572" width="14.85546875" style="12" customWidth="1"/>
    <col min="2573" max="2573" width="2.42578125" style="12" customWidth="1"/>
    <col min="2574" max="2574" width="9.140625" style="12" customWidth="1"/>
    <col min="2575" max="2575" width="20.42578125" style="12" bestFit="1" customWidth="1"/>
    <col min="2576" max="2576" width="9.140625" style="12" customWidth="1"/>
    <col min="2577" max="2577" width="15.85546875" style="12" bestFit="1" customWidth="1"/>
    <col min="2578" max="2578" width="9.140625" style="12" customWidth="1"/>
    <col min="2579" max="2579" width="10.140625" style="12" bestFit="1" customWidth="1"/>
    <col min="2580" max="2789" width="9.140625" style="12"/>
    <col min="2790" max="2790" width="1.140625" style="12" customWidth="1"/>
    <col min="2791" max="2791" width="12.7109375" style="12" customWidth="1"/>
    <col min="2792" max="2792" width="125.85546875" style="12" customWidth="1"/>
    <col min="2793" max="2793" width="12.7109375" style="12" customWidth="1"/>
    <col min="2794" max="2794" width="15.7109375" style="12" customWidth="1"/>
    <col min="2795" max="2797" width="18.7109375" style="12" customWidth="1"/>
    <col min="2798" max="2798" width="2.7109375" style="12" customWidth="1"/>
    <col min="2799" max="2799" width="15.7109375" style="12" customWidth="1"/>
    <col min="2800" max="2802" width="0" style="12" hidden="1" customWidth="1"/>
    <col min="2803" max="2803" width="25.7109375" style="12" customWidth="1"/>
    <col min="2804" max="2804" width="2.7109375" style="12" customWidth="1"/>
    <col min="2805" max="2805" width="15.7109375" style="12" customWidth="1"/>
    <col min="2806" max="2808" width="0" style="12" hidden="1" customWidth="1"/>
    <col min="2809" max="2809" width="25.7109375" style="12" customWidth="1"/>
    <col min="2810" max="2810" width="2.7109375" style="12" customWidth="1"/>
    <col min="2811" max="2811" width="15.7109375" style="12" customWidth="1"/>
    <col min="2812" max="2814" width="0" style="12" hidden="1" customWidth="1"/>
    <col min="2815" max="2815" width="25.7109375" style="12" customWidth="1"/>
    <col min="2816" max="2816" width="2.7109375" style="12" customWidth="1"/>
    <col min="2817" max="2817" width="15.7109375" style="12" customWidth="1"/>
    <col min="2818" max="2820" width="0" style="12" hidden="1" customWidth="1"/>
    <col min="2821" max="2821" width="25.7109375" style="12" customWidth="1"/>
    <col min="2822" max="2822" width="2.7109375" style="12" customWidth="1"/>
    <col min="2823" max="2826" width="18.7109375" style="12" customWidth="1"/>
    <col min="2827" max="2827" width="25.7109375" style="12" customWidth="1"/>
    <col min="2828" max="2828" width="14.85546875" style="12" customWidth="1"/>
    <col min="2829" max="2829" width="2.42578125" style="12" customWidth="1"/>
    <col min="2830" max="2830" width="9.140625" style="12" customWidth="1"/>
    <col min="2831" max="2831" width="20.42578125" style="12" bestFit="1" customWidth="1"/>
    <col min="2832" max="2832" width="9.140625" style="12" customWidth="1"/>
    <col min="2833" max="2833" width="15.85546875" style="12" bestFit="1" customWidth="1"/>
    <col min="2834" max="2834" width="9.140625" style="12" customWidth="1"/>
    <col min="2835" max="2835" width="10.140625" style="12" bestFit="1" customWidth="1"/>
    <col min="2836" max="3045" width="9.140625" style="12"/>
    <col min="3046" max="3046" width="1.140625" style="12" customWidth="1"/>
    <col min="3047" max="3047" width="12.7109375" style="12" customWidth="1"/>
    <col min="3048" max="3048" width="125.85546875" style="12" customWidth="1"/>
    <col min="3049" max="3049" width="12.7109375" style="12" customWidth="1"/>
    <col min="3050" max="3050" width="15.7109375" style="12" customWidth="1"/>
    <col min="3051" max="3053" width="18.7109375" style="12" customWidth="1"/>
    <col min="3054" max="3054" width="2.7109375" style="12" customWidth="1"/>
    <col min="3055" max="3055" width="15.7109375" style="12" customWidth="1"/>
    <col min="3056" max="3058" width="0" style="12" hidden="1" customWidth="1"/>
    <col min="3059" max="3059" width="25.7109375" style="12" customWidth="1"/>
    <col min="3060" max="3060" width="2.7109375" style="12" customWidth="1"/>
    <col min="3061" max="3061" width="15.7109375" style="12" customWidth="1"/>
    <col min="3062" max="3064" width="0" style="12" hidden="1" customWidth="1"/>
    <col min="3065" max="3065" width="25.7109375" style="12" customWidth="1"/>
    <col min="3066" max="3066" width="2.7109375" style="12" customWidth="1"/>
    <col min="3067" max="3067" width="15.7109375" style="12" customWidth="1"/>
    <col min="3068" max="3070" width="0" style="12" hidden="1" customWidth="1"/>
    <col min="3071" max="3071" width="25.7109375" style="12" customWidth="1"/>
    <col min="3072" max="3072" width="2.7109375" style="12" customWidth="1"/>
    <col min="3073" max="3073" width="15.7109375" style="12" customWidth="1"/>
    <col min="3074" max="3076" width="0" style="12" hidden="1" customWidth="1"/>
    <col min="3077" max="3077" width="25.7109375" style="12" customWidth="1"/>
    <col min="3078" max="3078" width="2.7109375" style="12" customWidth="1"/>
    <col min="3079" max="3082" width="18.7109375" style="12" customWidth="1"/>
    <col min="3083" max="3083" width="25.7109375" style="12" customWidth="1"/>
    <col min="3084" max="3084" width="14.85546875" style="12" customWidth="1"/>
    <col min="3085" max="3085" width="2.42578125" style="12" customWidth="1"/>
    <col min="3086" max="3086" width="9.140625" style="12" customWidth="1"/>
    <col min="3087" max="3087" width="20.42578125" style="12" bestFit="1" customWidth="1"/>
    <col min="3088" max="3088" width="9.140625" style="12" customWidth="1"/>
    <col min="3089" max="3089" width="15.85546875" style="12" bestFit="1" customWidth="1"/>
    <col min="3090" max="3090" width="9.140625" style="12" customWidth="1"/>
    <col min="3091" max="3091" width="10.140625" style="12" bestFit="1" customWidth="1"/>
    <col min="3092" max="3301" width="9.140625" style="12"/>
    <col min="3302" max="3302" width="1.140625" style="12" customWidth="1"/>
    <col min="3303" max="3303" width="12.7109375" style="12" customWidth="1"/>
    <col min="3304" max="3304" width="125.85546875" style="12" customWidth="1"/>
    <col min="3305" max="3305" width="12.7109375" style="12" customWidth="1"/>
    <col min="3306" max="3306" width="15.7109375" style="12" customWidth="1"/>
    <col min="3307" max="3309" width="18.7109375" style="12" customWidth="1"/>
    <col min="3310" max="3310" width="2.7109375" style="12" customWidth="1"/>
    <col min="3311" max="3311" width="15.7109375" style="12" customWidth="1"/>
    <col min="3312" max="3314" width="0" style="12" hidden="1" customWidth="1"/>
    <col min="3315" max="3315" width="25.7109375" style="12" customWidth="1"/>
    <col min="3316" max="3316" width="2.7109375" style="12" customWidth="1"/>
    <col min="3317" max="3317" width="15.7109375" style="12" customWidth="1"/>
    <col min="3318" max="3320" width="0" style="12" hidden="1" customWidth="1"/>
    <col min="3321" max="3321" width="25.7109375" style="12" customWidth="1"/>
    <col min="3322" max="3322" width="2.7109375" style="12" customWidth="1"/>
    <col min="3323" max="3323" width="15.7109375" style="12" customWidth="1"/>
    <col min="3324" max="3326" width="0" style="12" hidden="1" customWidth="1"/>
    <col min="3327" max="3327" width="25.7109375" style="12" customWidth="1"/>
    <col min="3328" max="3328" width="2.7109375" style="12" customWidth="1"/>
    <col min="3329" max="3329" width="15.7109375" style="12" customWidth="1"/>
    <col min="3330" max="3332" width="0" style="12" hidden="1" customWidth="1"/>
    <col min="3333" max="3333" width="25.7109375" style="12" customWidth="1"/>
    <col min="3334" max="3334" width="2.7109375" style="12" customWidth="1"/>
    <col min="3335" max="3338" width="18.7109375" style="12" customWidth="1"/>
    <col min="3339" max="3339" width="25.7109375" style="12" customWidth="1"/>
    <col min="3340" max="3340" width="14.85546875" style="12" customWidth="1"/>
    <col min="3341" max="3341" width="2.42578125" style="12" customWidth="1"/>
    <col min="3342" max="3342" width="9.140625" style="12" customWidth="1"/>
    <col min="3343" max="3343" width="20.42578125" style="12" bestFit="1" customWidth="1"/>
    <col min="3344" max="3344" width="9.140625" style="12" customWidth="1"/>
    <col min="3345" max="3345" width="15.85546875" style="12" bestFit="1" customWidth="1"/>
    <col min="3346" max="3346" width="9.140625" style="12" customWidth="1"/>
    <col min="3347" max="3347" width="10.140625" style="12" bestFit="1" customWidth="1"/>
    <col min="3348" max="3557" width="9.140625" style="12"/>
    <col min="3558" max="3558" width="1.140625" style="12" customWidth="1"/>
    <col min="3559" max="3559" width="12.7109375" style="12" customWidth="1"/>
    <col min="3560" max="3560" width="125.85546875" style="12" customWidth="1"/>
    <col min="3561" max="3561" width="12.7109375" style="12" customWidth="1"/>
    <col min="3562" max="3562" width="15.7109375" style="12" customWidth="1"/>
    <col min="3563" max="3565" width="18.7109375" style="12" customWidth="1"/>
    <col min="3566" max="3566" width="2.7109375" style="12" customWidth="1"/>
    <col min="3567" max="3567" width="15.7109375" style="12" customWidth="1"/>
    <col min="3568" max="3570" width="0" style="12" hidden="1" customWidth="1"/>
    <col min="3571" max="3571" width="25.7109375" style="12" customWidth="1"/>
    <col min="3572" max="3572" width="2.7109375" style="12" customWidth="1"/>
    <col min="3573" max="3573" width="15.7109375" style="12" customWidth="1"/>
    <col min="3574" max="3576" width="0" style="12" hidden="1" customWidth="1"/>
    <col min="3577" max="3577" width="25.7109375" style="12" customWidth="1"/>
    <col min="3578" max="3578" width="2.7109375" style="12" customWidth="1"/>
    <col min="3579" max="3579" width="15.7109375" style="12" customWidth="1"/>
    <col min="3580" max="3582" width="0" style="12" hidden="1" customWidth="1"/>
    <col min="3583" max="3583" width="25.7109375" style="12" customWidth="1"/>
    <col min="3584" max="3584" width="2.7109375" style="12" customWidth="1"/>
    <col min="3585" max="3585" width="15.7109375" style="12" customWidth="1"/>
    <col min="3586" max="3588" width="0" style="12" hidden="1" customWidth="1"/>
    <col min="3589" max="3589" width="25.7109375" style="12" customWidth="1"/>
    <col min="3590" max="3590" width="2.7109375" style="12" customWidth="1"/>
    <col min="3591" max="3594" width="18.7109375" style="12" customWidth="1"/>
    <col min="3595" max="3595" width="25.7109375" style="12" customWidth="1"/>
    <col min="3596" max="3596" width="14.85546875" style="12" customWidth="1"/>
    <col min="3597" max="3597" width="2.42578125" style="12" customWidth="1"/>
    <col min="3598" max="3598" width="9.140625" style="12" customWidth="1"/>
    <col min="3599" max="3599" width="20.42578125" style="12" bestFit="1" customWidth="1"/>
    <col min="3600" max="3600" width="9.140625" style="12" customWidth="1"/>
    <col min="3601" max="3601" width="15.85546875" style="12" bestFit="1" customWidth="1"/>
    <col min="3602" max="3602" width="9.140625" style="12" customWidth="1"/>
    <col min="3603" max="3603" width="10.140625" style="12" bestFit="1" customWidth="1"/>
    <col min="3604" max="3813" width="9.140625" style="12"/>
    <col min="3814" max="3814" width="1.140625" style="12" customWidth="1"/>
    <col min="3815" max="3815" width="12.7109375" style="12" customWidth="1"/>
    <col min="3816" max="3816" width="125.85546875" style="12" customWidth="1"/>
    <col min="3817" max="3817" width="12.7109375" style="12" customWidth="1"/>
    <col min="3818" max="3818" width="15.7109375" style="12" customWidth="1"/>
    <col min="3819" max="3821" width="18.7109375" style="12" customWidth="1"/>
    <col min="3822" max="3822" width="2.7109375" style="12" customWidth="1"/>
    <col min="3823" max="3823" width="15.7109375" style="12" customWidth="1"/>
    <col min="3824" max="3826" width="0" style="12" hidden="1" customWidth="1"/>
    <col min="3827" max="3827" width="25.7109375" style="12" customWidth="1"/>
    <col min="3828" max="3828" width="2.7109375" style="12" customWidth="1"/>
    <col min="3829" max="3829" width="15.7109375" style="12" customWidth="1"/>
    <col min="3830" max="3832" width="0" style="12" hidden="1" customWidth="1"/>
    <col min="3833" max="3833" width="25.7109375" style="12" customWidth="1"/>
    <col min="3834" max="3834" width="2.7109375" style="12" customWidth="1"/>
    <col min="3835" max="3835" width="15.7109375" style="12" customWidth="1"/>
    <col min="3836" max="3838" width="0" style="12" hidden="1" customWidth="1"/>
    <col min="3839" max="3839" width="25.7109375" style="12" customWidth="1"/>
    <col min="3840" max="3840" width="2.7109375" style="12" customWidth="1"/>
    <col min="3841" max="3841" width="15.7109375" style="12" customWidth="1"/>
    <col min="3842" max="3844" width="0" style="12" hidden="1" customWidth="1"/>
    <col min="3845" max="3845" width="25.7109375" style="12" customWidth="1"/>
    <col min="3846" max="3846" width="2.7109375" style="12" customWidth="1"/>
    <col min="3847" max="3850" width="18.7109375" style="12" customWidth="1"/>
    <col min="3851" max="3851" width="25.7109375" style="12" customWidth="1"/>
    <col min="3852" max="3852" width="14.85546875" style="12" customWidth="1"/>
    <col min="3853" max="3853" width="2.42578125" style="12" customWidth="1"/>
    <col min="3854" max="3854" width="9.140625" style="12" customWidth="1"/>
    <col min="3855" max="3855" width="20.42578125" style="12" bestFit="1" customWidth="1"/>
    <col min="3856" max="3856" width="9.140625" style="12" customWidth="1"/>
    <col min="3857" max="3857" width="15.85546875" style="12" bestFit="1" customWidth="1"/>
    <col min="3858" max="3858" width="9.140625" style="12" customWidth="1"/>
    <col min="3859" max="3859" width="10.140625" style="12" bestFit="1" customWidth="1"/>
    <col min="3860" max="4069" width="9.140625" style="12"/>
    <col min="4070" max="4070" width="1.140625" style="12" customWidth="1"/>
    <col min="4071" max="4071" width="12.7109375" style="12" customWidth="1"/>
    <col min="4072" max="4072" width="125.85546875" style="12" customWidth="1"/>
    <col min="4073" max="4073" width="12.7109375" style="12" customWidth="1"/>
    <col min="4074" max="4074" width="15.7109375" style="12" customWidth="1"/>
    <col min="4075" max="4077" width="18.7109375" style="12" customWidth="1"/>
    <col min="4078" max="4078" width="2.7109375" style="12" customWidth="1"/>
    <col min="4079" max="4079" width="15.7109375" style="12" customWidth="1"/>
    <col min="4080" max="4082" width="0" style="12" hidden="1" customWidth="1"/>
    <col min="4083" max="4083" width="25.7109375" style="12" customWidth="1"/>
    <col min="4084" max="4084" width="2.7109375" style="12" customWidth="1"/>
    <col min="4085" max="4085" width="15.7109375" style="12" customWidth="1"/>
    <col min="4086" max="4088" width="0" style="12" hidden="1" customWidth="1"/>
    <col min="4089" max="4089" width="25.7109375" style="12" customWidth="1"/>
    <col min="4090" max="4090" width="2.7109375" style="12" customWidth="1"/>
    <col min="4091" max="4091" width="15.7109375" style="12" customWidth="1"/>
    <col min="4092" max="4094" width="0" style="12" hidden="1" customWidth="1"/>
    <col min="4095" max="4095" width="25.7109375" style="12" customWidth="1"/>
    <col min="4096" max="4096" width="2.7109375" style="12" customWidth="1"/>
    <col min="4097" max="4097" width="15.7109375" style="12" customWidth="1"/>
    <col min="4098" max="4100" width="0" style="12" hidden="1" customWidth="1"/>
    <col min="4101" max="4101" width="25.7109375" style="12" customWidth="1"/>
    <col min="4102" max="4102" width="2.7109375" style="12" customWidth="1"/>
    <col min="4103" max="4106" width="18.7109375" style="12" customWidth="1"/>
    <col min="4107" max="4107" width="25.7109375" style="12" customWidth="1"/>
    <col min="4108" max="4108" width="14.85546875" style="12" customWidth="1"/>
    <col min="4109" max="4109" width="2.42578125" style="12" customWidth="1"/>
    <col min="4110" max="4110" width="9.140625" style="12" customWidth="1"/>
    <col min="4111" max="4111" width="20.42578125" style="12" bestFit="1" customWidth="1"/>
    <col min="4112" max="4112" width="9.140625" style="12" customWidth="1"/>
    <col min="4113" max="4113" width="15.85546875" style="12" bestFit="1" customWidth="1"/>
    <col min="4114" max="4114" width="9.140625" style="12" customWidth="1"/>
    <col min="4115" max="4115" width="10.140625" style="12" bestFit="1" customWidth="1"/>
    <col min="4116" max="4325" width="9.140625" style="12"/>
    <col min="4326" max="4326" width="1.140625" style="12" customWidth="1"/>
    <col min="4327" max="4327" width="12.7109375" style="12" customWidth="1"/>
    <col min="4328" max="4328" width="125.85546875" style="12" customWidth="1"/>
    <col min="4329" max="4329" width="12.7109375" style="12" customWidth="1"/>
    <col min="4330" max="4330" width="15.7109375" style="12" customWidth="1"/>
    <col min="4331" max="4333" width="18.7109375" style="12" customWidth="1"/>
    <col min="4334" max="4334" width="2.7109375" style="12" customWidth="1"/>
    <col min="4335" max="4335" width="15.7109375" style="12" customWidth="1"/>
    <col min="4336" max="4338" width="0" style="12" hidden="1" customWidth="1"/>
    <col min="4339" max="4339" width="25.7109375" style="12" customWidth="1"/>
    <col min="4340" max="4340" width="2.7109375" style="12" customWidth="1"/>
    <col min="4341" max="4341" width="15.7109375" style="12" customWidth="1"/>
    <col min="4342" max="4344" width="0" style="12" hidden="1" customWidth="1"/>
    <col min="4345" max="4345" width="25.7109375" style="12" customWidth="1"/>
    <col min="4346" max="4346" width="2.7109375" style="12" customWidth="1"/>
    <col min="4347" max="4347" width="15.7109375" style="12" customWidth="1"/>
    <col min="4348" max="4350" width="0" style="12" hidden="1" customWidth="1"/>
    <col min="4351" max="4351" width="25.7109375" style="12" customWidth="1"/>
    <col min="4352" max="4352" width="2.7109375" style="12" customWidth="1"/>
    <col min="4353" max="4353" width="15.7109375" style="12" customWidth="1"/>
    <col min="4354" max="4356" width="0" style="12" hidden="1" customWidth="1"/>
    <col min="4357" max="4357" width="25.7109375" style="12" customWidth="1"/>
    <col min="4358" max="4358" width="2.7109375" style="12" customWidth="1"/>
    <col min="4359" max="4362" width="18.7109375" style="12" customWidth="1"/>
    <col min="4363" max="4363" width="25.7109375" style="12" customWidth="1"/>
    <col min="4364" max="4364" width="14.85546875" style="12" customWidth="1"/>
    <col min="4365" max="4365" width="2.42578125" style="12" customWidth="1"/>
    <col min="4366" max="4366" width="9.140625" style="12" customWidth="1"/>
    <col min="4367" max="4367" width="20.42578125" style="12" bestFit="1" customWidth="1"/>
    <col min="4368" max="4368" width="9.140625" style="12" customWidth="1"/>
    <col min="4369" max="4369" width="15.85546875" style="12" bestFit="1" customWidth="1"/>
    <col min="4370" max="4370" width="9.140625" style="12" customWidth="1"/>
    <col min="4371" max="4371" width="10.140625" style="12" bestFit="1" customWidth="1"/>
    <col min="4372" max="4581" width="9.140625" style="12"/>
    <col min="4582" max="4582" width="1.140625" style="12" customWidth="1"/>
    <col min="4583" max="4583" width="12.7109375" style="12" customWidth="1"/>
    <col min="4584" max="4584" width="125.85546875" style="12" customWidth="1"/>
    <col min="4585" max="4585" width="12.7109375" style="12" customWidth="1"/>
    <col min="4586" max="4586" width="15.7109375" style="12" customWidth="1"/>
    <col min="4587" max="4589" width="18.7109375" style="12" customWidth="1"/>
    <col min="4590" max="4590" width="2.7109375" style="12" customWidth="1"/>
    <col min="4591" max="4591" width="15.7109375" style="12" customWidth="1"/>
    <col min="4592" max="4594" width="0" style="12" hidden="1" customWidth="1"/>
    <col min="4595" max="4595" width="25.7109375" style="12" customWidth="1"/>
    <col min="4596" max="4596" width="2.7109375" style="12" customWidth="1"/>
    <col min="4597" max="4597" width="15.7109375" style="12" customWidth="1"/>
    <col min="4598" max="4600" width="0" style="12" hidden="1" customWidth="1"/>
    <col min="4601" max="4601" width="25.7109375" style="12" customWidth="1"/>
    <col min="4602" max="4602" width="2.7109375" style="12" customWidth="1"/>
    <col min="4603" max="4603" width="15.7109375" style="12" customWidth="1"/>
    <col min="4604" max="4606" width="0" style="12" hidden="1" customWidth="1"/>
    <col min="4607" max="4607" width="25.7109375" style="12" customWidth="1"/>
    <col min="4608" max="4608" width="2.7109375" style="12" customWidth="1"/>
    <col min="4609" max="4609" width="15.7109375" style="12" customWidth="1"/>
    <col min="4610" max="4612" width="0" style="12" hidden="1" customWidth="1"/>
    <col min="4613" max="4613" width="25.7109375" style="12" customWidth="1"/>
    <col min="4614" max="4614" width="2.7109375" style="12" customWidth="1"/>
    <col min="4615" max="4618" width="18.7109375" style="12" customWidth="1"/>
    <col min="4619" max="4619" width="25.7109375" style="12" customWidth="1"/>
    <col min="4620" max="4620" width="14.85546875" style="12" customWidth="1"/>
    <col min="4621" max="4621" width="2.42578125" style="12" customWidth="1"/>
    <col min="4622" max="4622" width="9.140625" style="12" customWidth="1"/>
    <col min="4623" max="4623" width="20.42578125" style="12" bestFit="1" customWidth="1"/>
    <col min="4624" max="4624" width="9.140625" style="12" customWidth="1"/>
    <col min="4625" max="4625" width="15.85546875" style="12" bestFit="1" customWidth="1"/>
    <col min="4626" max="4626" width="9.140625" style="12" customWidth="1"/>
    <col min="4627" max="4627" width="10.140625" style="12" bestFit="1" customWidth="1"/>
    <col min="4628" max="4837" width="9.140625" style="12"/>
    <col min="4838" max="4838" width="1.140625" style="12" customWidth="1"/>
    <col min="4839" max="4839" width="12.7109375" style="12" customWidth="1"/>
    <col min="4840" max="4840" width="125.85546875" style="12" customWidth="1"/>
    <col min="4841" max="4841" width="12.7109375" style="12" customWidth="1"/>
    <col min="4842" max="4842" width="15.7109375" style="12" customWidth="1"/>
    <col min="4843" max="4845" width="18.7109375" style="12" customWidth="1"/>
    <col min="4846" max="4846" width="2.7109375" style="12" customWidth="1"/>
    <col min="4847" max="4847" width="15.7109375" style="12" customWidth="1"/>
    <col min="4848" max="4850" width="0" style="12" hidden="1" customWidth="1"/>
    <col min="4851" max="4851" width="25.7109375" style="12" customWidth="1"/>
    <col min="4852" max="4852" width="2.7109375" style="12" customWidth="1"/>
    <col min="4853" max="4853" width="15.7109375" style="12" customWidth="1"/>
    <col min="4854" max="4856" width="0" style="12" hidden="1" customWidth="1"/>
    <col min="4857" max="4857" width="25.7109375" style="12" customWidth="1"/>
    <col min="4858" max="4858" width="2.7109375" style="12" customWidth="1"/>
    <col min="4859" max="4859" width="15.7109375" style="12" customWidth="1"/>
    <col min="4860" max="4862" width="0" style="12" hidden="1" customWidth="1"/>
    <col min="4863" max="4863" width="25.7109375" style="12" customWidth="1"/>
    <col min="4864" max="4864" width="2.7109375" style="12" customWidth="1"/>
    <col min="4865" max="4865" width="15.7109375" style="12" customWidth="1"/>
    <col min="4866" max="4868" width="0" style="12" hidden="1" customWidth="1"/>
    <col min="4869" max="4869" width="25.7109375" style="12" customWidth="1"/>
    <col min="4870" max="4870" width="2.7109375" style="12" customWidth="1"/>
    <col min="4871" max="4874" width="18.7109375" style="12" customWidth="1"/>
    <col min="4875" max="4875" width="25.7109375" style="12" customWidth="1"/>
    <col min="4876" max="4876" width="14.85546875" style="12" customWidth="1"/>
    <col min="4877" max="4877" width="2.42578125" style="12" customWidth="1"/>
    <col min="4878" max="4878" width="9.140625" style="12" customWidth="1"/>
    <col min="4879" max="4879" width="20.42578125" style="12" bestFit="1" customWidth="1"/>
    <col min="4880" max="4880" width="9.140625" style="12" customWidth="1"/>
    <col min="4881" max="4881" width="15.85546875" style="12" bestFit="1" customWidth="1"/>
    <col min="4882" max="4882" width="9.140625" style="12" customWidth="1"/>
    <col min="4883" max="4883" width="10.140625" style="12" bestFit="1" customWidth="1"/>
    <col min="4884" max="5093" width="9.140625" style="12"/>
    <col min="5094" max="5094" width="1.140625" style="12" customWidth="1"/>
    <col min="5095" max="5095" width="12.7109375" style="12" customWidth="1"/>
    <col min="5096" max="5096" width="125.85546875" style="12" customWidth="1"/>
    <col min="5097" max="5097" width="12.7109375" style="12" customWidth="1"/>
    <col min="5098" max="5098" width="15.7109375" style="12" customWidth="1"/>
    <col min="5099" max="5101" width="18.7109375" style="12" customWidth="1"/>
    <col min="5102" max="5102" width="2.7109375" style="12" customWidth="1"/>
    <col min="5103" max="5103" width="15.7109375" style="12" customWidth="1"/>
    <col min="5104" max="5106" width="0" style="12" hidden="1" customWidth="1"/>
    <col min="5107" max="5107" width="25.7109375" style="12" customWidth="1"/>
    <col min="5108" max="5108" width="2.7109375" style="12" customWidth="1"/>
    <col min="5109" max="5109" width="15.7109375" style="12" customWidth="1"/>
    <col min="5110" max="5112" width="0" style="12" hidden="1" customWidth="1"/>
    <col min="5113" max="5113" width="25.7109375" style="12" customWidth="1"/>
    <col min="5114" max="5114" width="2.7109375" style="12" customWidth="1"/>
    <col min="5115" max="5115" width="15.7109375" style="12" customWidth="1"/>
    <col min="5116" max="5118" width="0" style="12" hidden="1" customWidth="1"/>
    <col min="5119" max="5119" width="25.7109375" style="12" customWidth="1"/>
    <col min="5120" max="5120" width="2.7109375" style="12" customWidth="1"/>
    <col min="5121" max="5121" width="15.7109375" style="12" customWidth="1"/>
    <col min="5122" max="5124" width="0" style="12" hidden="1" customWidth="1"/>
    <col min="5125" max="5125" width="25.7109375" style="12" customWidth="1"/>
    <col min="5126" max="5126" width="2.7109375" style="12" customWidth="1"/>
    <col min="5127" max="5130" width="18.7109375" style="12" customWidth="1"/>
    <col min="5131" max="5131" width="25.7109375" style="12" customWidth="1"/>
    <col min="5132" max="5132" width="14.85546875" style="12" customWidth="1"/>
    <col min="5133" max="5133" width="2.42578125" style="12" customWidth="1"/>
    <col min="5134" max="5134" width="9.140625" style="12" customWidth="1"/>
    <col min="5135" max="5135" width="20.42578125" style="12" bestFit="1" customWidth="1"/>
    <col min="5136" max="5136" width="9.140625" style="12" customWidth="1"/>
    <col min="5137" max="5137" width="15.85546875" style="12" bestFit="1" customWidth="1"/>
    <col min="5138" max="5138" width="9.140625" style="12" customWidth="1"/>
    <col min="5139" max="5139" width="10.140625" style="12" bestFit="1" customWidth="1"/>
    <col min="5140" max="5349" width="9.140625" style="12"/>
    <col min="5350" max="5350" width="1.140625" style="12" customWidth="1"/>
    <col min="5351" max="5351" width="12.7109375" style="12" customWidth="1"/>
    <col min="5352" max="5352" width="125.85546875" style="12" customWidth="1"/>
    <col min="5353" max="5353" width="12.7109375" style="12" customWidth="1"/>
    <col min="5354" max="5354" width="15.7109375" style="12" customWidth="1"/>
    <col min="5355" max="5357" width="18.7109375" style="12" customWidth="1"/>
    <col min="5358" max="5358" width="2.7109375" style="12" customWidth="1"/>
    <col min="5359" max="5359" width="15.7109375" style="12" customWidth="1"/>
    <col min="5360" max="5362" width="0" style="12" hidden="1" customWidth="1"/>
    <col min="5363" max="5363" width="25.7109375" style="12" customWidth="1"/>
    <col min="5364" max="5364" width="2.7109375" style="12" customWidth="1"/>
    <col min="5365" max="5365" width="15.7109375" style="12" customWidth="1"/>
    <col min="5366" max="5368" width="0" style="12" hidden="1" customWidth="1"/>
    <col min="5369" max="5369" width="25.7109375" style="12" customWidth="1"/>
    <col min="5370" max="5370" width="2.7109375" style="12" customWidth="1"/>
    <col min="5371" max="5371" width="15.7109375" style="12" customWidth="1"/>
    <col min="5372" max="5374" width="0" style="12" hidden="1" customWidth="1"/>
    <col min="5375" max="5375" width="25.7109375" style="12" customWidth="1"/>
    <col min="5376" max="5376" width="2.7109375" style="12" customWidth="1"/>
    <col min="5377" max="5377" width="15.7109375" style="12" customWidth="1"/>
    <col min="5378" max="5380" width="0" style="12" hidden="1" customWidth="1"/>
    <col min="5381" max="5381" width="25.7109375" style="12" customWidth="1"/>
    <col min="5382" max="5382" width="2.7109375" style="12" customWidth="1"/>
    <col min="5383" max="5386" width="18.7109375" style="12" customWidth="1"/>
    <col min="5387" max="5387" width="25.7109375" style="12" customWidth="1"/>
    <col min="5388" max="5388" width="14.85546875" style="12" customWidth="1"/>
    <col min="5389" max="5389" width="2.42578125" style="12" customWidth="1"/>
    <col min="5390" max="5390" width="9.140625" style="12" customWidth="1"/>
    <col min="5391" max="5391" width="20.42578125" style="12" bestFit="1" customWidth="1"/>
    <col min="5392" max="5392" width="9.140625" style="12" customWidth="1"/>
    <col min="5393" max="5393" width="15.85546875" style="12" bestFit="1" customWidth="1"/>
    <col min="5394" max="5394" width="9.140625" style="12" customWidth="1"/>
    <col min="5395" max="5395" width="10.140625" style="12" bestFit="1" customWidth="1"/>
    <col min="5396" max="5605" width="9.140625" style="12"/>
    <col min="5606" max="5606" width="1.140625" style="12" customWidth="1"/>
    <col min="5607" max="5607" width="12.7109375" style="12" customWidth="1"/>
    <col min="5608" max="5608" width="125.85546875" style="12" customWidth="1"/>
    <col min="5609" max="5609" width="12.7109375" style="12" customWidth="1"/>
    <col min="5610" max="5610" width="15.7109375" style="12" customWidth="1"/>
    <col min="5611" max="5613" width="18.7109375" style="12" customWidth="1"/>
    <col min="5614" max="5614" width="2.7109375" style="12" customWidth="1"/>
    <col min="5615" max="5615" width="15.7109375" style="12" customWidth="1"/>
    <col min="5616" max="5618" width="0" style="12" hidden="1" customWidth="1"/>
    <col min="5619" max="5619" width="25.7109375" style="12" customWidth="1"/>
    <col min="5620" max="5620" width="2.7109375" style="12" customWidth="1"/>
    <col min="5621" max="5621" width="15.7109375" style="12" customWidth="1"/>
    <col min="5622" max="5624" width="0" style="12" hidden="1" customWidth="1"/>
    <col min="5625" max="5625" width="25.7109375" style="12" customWidth="1"/>
    <col min="5626" max="5626" width="2.7109375" style="12" customWidth="1"/>
    <col min="5627" max="5627" width="15.7109375" style="12" customWidth="1"/>
    <col min="5628" max="5630" width="0" style="12" hidden="1" customWidth="1"/>
    <col min="5631" max="5631" width="25.7109375" style="12" customWidth="1"/>
    <col min="5632" max="5632" width="2.7109375" style="12" customWidth="1"/>
    <col min="5633" max="5633" width="15.7109375" style="12" customWidth="1"/>
    <col min="5634" max="5636" width="0" style="12" hidden="1" customWidth="1"/>
    <col min="5637" max="5637" width="25.7109375" style="12" customWidth="1"/>
    <col min="5638" max="5638" width="2.7109375" style="12" customWidth="1"/>
    <col min="5639" max="5642" width="18.7109375" style="12" customWidth="1"/>
    <col min="5643" max="5643" width="25.7109375" style="12" customWidth="1"/>
    <col min="5644" max="5644" width="14.85546875" style="12" customWidth="1"/>
    <col min="5645" max="5645" width="2.42578125" style="12" customWidth="1"/>
    <col min="5646" max="5646" width="9.140625" style="12" customWidth="1"/>
    <col min="5647" max="5647" width="20.42578125" style="12" bestFit="1" customWidth="1"/>
    <col min="5648" max="5648" width="9.140625" style="12" customWidth="1"/>
    <col min="5649" max="5649" width="15.85546875" style="12" bestFit="1" customWidth="1"/>
    <col min="5650" max="5650" width="9.140625" style="12" customWidth="1"/>
    <col min="5651" max="5651" width="10.140625" style="12" bestFit="1" customWidth="1"/>
    <col min="5652" max="5861" width="9.140625" style="12"/>
    <col min="5862" max="5862" width="1.140625" style="12" customWidth="1"/>
    <col min="5863" max="5863" width="12.7109375" style="12" customWidth="1"/>
    <col min="5864" max="5864" width="125.85546875" style="12" customWidth="1"/>
    <col min="5865" max="5865" width="12.7109375" style="12" customWidth="1"/>
    <col min="5866" max="5866" width="15.7109375" style="12" customWidth="1"/>
    <col min="5867" max="5869" width="18.7109375" style="12" customWidth="1"/>
    <col min="5870" max="5870" width="2.7109375" style="12" customWidth="1"/>
    <col min="5871" max="5871" width="15.7109375" style="12" customWidth="1"/>
    <col min="5872" max="5874" width="0" style="12" hidden="1" customWidth="1"/>
    <col min="5875" max="5875" width="25.7109375" style="12" customWidth="1"/>
    <col min="5876" max="5876" width="2.7109375" style="12" customWidth="1"/>
    <col min="5877" max="5877" width="15.7109375" style="12" customWidth="1"/>
    <col min="5878" max="5880" width="0" style="12" hidden="1" customWidth="1"/>
    <col min="5881" max="5881" width="25.7109375" style="12" customWidth="1"/>
    <col min="5882" max="5882" width="2.7109375" style="12" customWidth="1"/>
    <col min="5883" max="5883" width="15.7109375" style="12" customWidth="1"/>
    <col min="5884" max="5886" width="0" style="12" hidden="1" customWidth="1"/>
    <col min="5887" max="5887" width="25.7109375" style="12" customWidth="1"/>
    <col min="5888" max="5888" width="2.7109375" style="12" customWidth="1"/>
    <col min="5889" max="5889" width="15.7109375" style="12" customWidth="1"/>
    <col min="5890" max="5892" width="0" style="12" hidden="1" customWidth="1"/>
    <col min="5893" max="5893" width="25.7109375" style="12" customWidth="1"/>
    <col min="5894" max="5894" width="2.7109375" style="12" customWidth="1"/>
    <col min="5895" max="5898" width="18.7109375" style="12" customWidth="1"/>
    <col min="5899" max="5899" width="25.7109375" style="12" customWidth="1"/>
    <col min="5900" max="5900" width="14.85546875" style="12" customWidth="1"/>
    <col min="5901" max="5901" width="2.42578125" style="12" customWidth="1"/>
    <col min="5902" max="5902" width="9.140625" style="12" customWidth="1"/>
    <col min="5903" max="5903" width="20.42578125" style="12" bestFit="1" customWidth="1"/>
    <col min="5904" max="5904" width="9.140625" style="12" customWidth="1"/>
    <col min="5905" max="5905" width="15.85546875" style="12" bestFit="1" customWidth="1"/>
    <col min="5906" max="5906" width="9.140625" style="12" customWidth="1"/>
    <col min="5907" max="5907" width="10.140625" style="12" bestFit="1" customWidth="1"/>
    <col min="5908" max="6117" width="9.140625" style="12"/>
    <col min="6118" max="6118" width="1.140625" style="12" customWidth="1"/>
    <col min="6119" max="6119" width="12.7109375" style="12" customWidth="1"/>
    <col min="6120" max="6120" width="125.85546875" style="12" customWidth="1"/>
    <col min="6121" max="6121" width="12.7109375" style="12" customWidth="1"/>
    <col min="6122" max="6122" width="15.7109375" style="12" customWidth="1"/>
    <col min="6123" max="6125" width="18.7109375" style="12" customWidth="1"/>
    <col min="6126" max="6126" width="2.7109375" style="12" customWidth="1"/>
    <col min="6127" max="6127" width="15.7109375" style="12" customWidth="1"/>
    <col min="6128" max="6130" width="0" style="12" hidden="1" customWidth="1"/>
    <col min="6131" max="6131" width="25.7109375" style="12" customWidth="1"/>
    <col min="6132" max="6132" width="2.7109375" style="12" customWidth="1"/>
    <col min="6133" max="6133" width="15.7109375" style="12" customWidth="1"/>
    <col min="6134" max="6136" width="0" style="12" hidden="1" customWidth="1"/>
    <col min="6137" max="6137" width="25.7109375" style="12" customWidth="1"/>
    <col min="6138" max="6138" width="2.7109375" style="12" customWidth="1"/>
    <col min="6139" max="6139" width="15.7109375" style="12" customWidth="1"/>
    <col min="6140" max="6142" width="0" style="12" hidden="1" customWidth="1"/>
    <col min="6143" max="6143" width="25.7109375" style="12" customWidth="1"/>
    <col min="6144" max="6144" width="2.7109375" style="12" customWidth="1"/>
    <col min="6145" max="6145" width="15.7109375" style="12" customWidth="1"/>
    <col min="6146" max="6148" width="0" style="12" hidden="1" customWidth="1"/>
    <col min="6149" max="6149" width="25.7109375" style="12" customWidth="1"/>
    <col min="6150" max="6150" width="2.7109375" style="12" customWidth="1"/>
    <col min="6151" max="6154" width="18.7109375" style="12" customWidth="1"/>
    <col min="6155" max="6155" width="25.7109375" style="12" customWidth="1"/>
    <col min="6156" max="6156" width="14.85546875" style="12" customWidth="1"/>
    <col min="6157" max="6157" width="2.42578125" style="12" customWidth="1"/>
    <col min="6158" max="6158" width="9.140625" style="12" customWidth="1"/>
    <col min="6159" max="6159" width="20.42578125" style="12" bestFit="1" customWidth="1"/>
    <col min="6160" max="6160" width="9.140625" style="12" customWidth="1"/>
    <col min="6161" max="6161" width="15.85546875" style="12" bestFit="1" customWidth="1"/>
    <col min="6162" max="6162" width="9.140625" style="12" customWidth="1"/>
    <col min="6163" max="6163" width="10.140625" style="12" bestFit="1" customWidth="1"/>
    <col min="6164" max="6373" width="9.140625" style="12"/>
    <col min="6374" max="6374" width="1.140625" style="12" customWidth="1"/>
    <col min="6375" max="6375" width="12.7109375" style="12" customWidth="1"/>
    <col min="6376" max="6376" width="125.85546875" style="12" customWidth="1"/>
    <col min="6377" max="6377" width="12.7109375" style="12" customWidth="1"/>
    <col min="6378" max="6378" width="15.7109375" style="12" customWidth="1"/>
    <col min="6379" max="6381" width="18.7109375" style="12" customWidth="1"/>
    <col min="6382" max="6382" width="2.7109375" style="12" customWidth="1"/>
    <col min="6383" max="6383" width="15.7109375" style="12" customWidth="1"/>
    <col min="6384" max="6386" width="0" style="12" hidden="1" customWidth="1"/>
    <col min="6387" max="6387" width="25.7109375" style="12" customWidth="1"/>
    <col min="6388" max="6388" width="2.7109375" style="12" customWidth="1"/>
    <col min="6389" max="6389" width="15.7109375" style="12" customWidth="1"/>
    <col min="6390" max="6392" width="0" style="12" hidden="1" customWidth="1"/>
    <col min="6393" max="6393" width="25.7109375" style="12" customWidth="1"/>
    <col min="6394" max="6394" width="2.7109375" style="12" customWidth="1"/>
    <col min="6395" max="6395" width="15.7109375" style="12" customWidth="1"/>
    <col min="6396" max="6398" width="0" style="12" hidden="1" customWidth="1"/>
    <col min="6399" max="6399" width="25.7109375" style="12" customWidth="1"/>
    <col min="6400" max="6400" width="2.7109375" style="12" customWidth="1"/>
    <col min="6401" max="6401" width="15.7109375" style="12" customWidth="1"/>
    <col min="6402" max="6404" width="0" style="12" hidden="1" customWidth="1"/>
    <col min="6405" max="6405" width="25.7109375" style="12" customWidth="1"/>
    <col min="6406" max="6406" width="2.7109375" style="12" customWidth="1"/>
    <col min="6407" max="6410" width="18.7109375" style="12" customWidth="1"/>
    <col min="6411" max="6411" width="25.7109375" style="12" customWidth="1"/>
    <col min="6412" max="6412" width="14.85546875" style="12" customWidth="1"/>
    <col min="6413" max="6413" width="2.42578125" style="12" customWidth="1"/>
    <col min="6414" max="6414" width="9.140625" style="12" customWidth="1"/>
    <col min="6415" max="6415" width="20.42578125" style="12" bestFit="1" customWidth="1"/>
    <col min="6416" max="6416" width="9.140625" style="12" customWidth="1"/>
    <col min="6417" max="6417" width="15.85546875" style="12" bestFit="1" customWidth="1"/>
    <col min="6418" max="6418" width="9.140625" style="12" customWidth="1"/>
    <col min="6419" max="6419" width="10.140625" style="12" bestFit="1" customWidth="1"/>
    <col min="6420" max="6629" width="9.140625" style="12"/>
    <col min="6630" max="6630" width="1.140625" style="12" customWidth="1"/>
    <col min="6631" max="6631" width="12.7109375" style="12" customWidth="1"/>
    <col min="6632" max="6632" width="125.85546875" style="12" customWidth="1"/>
    <col min="6633" max="6633" width="12.7109375" style="12" customWidth="1"/>
    <col min="6634" max="6634" width="15.7109375" style="12" customWidth="1"/>
    <col min="6635" max="6637" width="18.7109375" style="12" customWidth="1"/>
    <col min="6638" max="6638" width="2.7109375" style="12" customWidth="1"/>
    <col min="6639" max="6639" width="15.7109375" style="12" customWidth="1"/>
    <col min="6640" max="6642" width="0" style="12" hidden="1" customWidth="1"/>
    <col min="6643" max="6643" width="25.7109375" style="12" customWidth="1"/>
    <col min="6644" max="6644" width="2.7109375" style="12" customWidth="1"/>
    <col min="6645" max="6645" width="15.7109375" style="12" customWidth="1"/>
    <col min="6646" max="6648" width="0" style="12" hidden="1" customWidth="1"/>
    <col min="6649" max="6649" width="25.7109375" style="12" customWidth="1"/>
    <col min="6650" max="6650" width="2.7109375" style="12" customWidth="1"/>
    <col min="6651" max="6651" width="15.7109375" style="12" customWidth="1"/>
    <col min="6652" max="6654" width="0" style="12" hidden="1" customWidth="1"/>
    <col min="6655" max="6655" width="25.7109375" style="12" customWidth="1"/>
    <col min="6656" max="6656" width="2.7109375" style="12" customWidth="1"/>
    <col min="6657" max="6657" width="15.7109375" style="12" customWidth="1"/>
    <col min="6658" max="6660" width="0" style="12" hidden="1" customWidth="1"/>
    <col min="6661" max="6661" width="25.7109375" style="12" customWidth="1"/>
    <col min="6662" max="6662" width="2.7109375" style="12" customWidth="1"/>
    <col min="6663" max="6666" width="18.7109375" style="12" customWidth="1"/>
    <col min="6667" max="6667" width="25.7109375" style="12" customWidth="1"/>
    <col min="6668" max="6668" width="14.85546875" style="12" customWidth="1"/>
    <col min="6669" max="6669" width="2.42578125" style="12" customWidth="1"/>
    <col min="6670" max="6670" width="9.140625" style="12" customWidth="1"/>
    <col min="6671" max="6671" width="20.42578125" style="12" bestFit="1" customWidth="1"/>
    <col min="6672" max="6672" width="9.140625" style="12" customWidth="1"/>
    <col min="6673" max="6673" width="15.85546875" style="12" bestFit="1" customWidth="1"/>
    <col min="6674" max="6674" width="9.140625" style="12" customWidth="1"/>
    <col min="6675" max="6675" width="10.140625" style="12" bestFit="1" customWidth="1"/>
    <col min="6676" max="6885" width="9.140625" style="12"/>
    <col min="6886" max="6886" width="1.140625" style="12" customWidth="1"/>
    <col min="6887" max="6887" width="12.7109375" style="12" customWidth="1"/>
    <col min="6888" max="6888" width="125.85546875" style="12" customWidth="1"/>
    <col min="6889" max="6889" width="12.7109375" style="12" customWidth="1"/>
    <col min="6890" max="6890" width="15.7109375" style="12" customWidth="1"/>
    <col min="6891" max="6893" width="18.7109375" style="12" customWidth="1"/>
    <col min="6894" max="6894" width="2.7109375" style="12" customWidth="1"/>
    <col min="6895" max="6895" width="15.7109375" style="12" customWidth="1"/>
    <col min="6896" max="6898" width="0" style="12" hidden="1" customWidth="1"/>
    <col min="6899" max="6899" width="25.7109375" style="12" customWidth="1"/>
    <col min="6900" max="6900" width="2.7109375" style="12" customWidth="1"/>
    <col min="6901" max="6901" width="15.7109375" style="12" customWidth="1"/>
    <col min="6902" max="6904" width="0" style="12" hidden="1" customWidth="1"/>
    <col min="6905" max="6905" width="25.7109375" style="12" customWidth="1"/>
    <col min="6906" max="6906" width="2.7109375" style="12" customWidth="1"/>
    <col min="6907" max="6907" width="15.7109375" style="12" customWidth="1"/>
    <col min="6908" max="6910" width="0" style="12" hidden="1" customWidth="1"/>
    <col min="6911" max="6911" width="25.7109375" style="12" customWidth="1"/>
    <col min="6912" max="6912" width="2.7109375" style="12" customWidth="1"/>
    <col min="6913" max="6913" width="15.7109375" style="12" customWidth="1"/>
    <col min="6914" max="6916" width="0" style="12" hidden="1" customWidth="1"/>
    <col min="6917" max="6917" width="25.7109375" style="12" customWidth="1"/>
    <col min="6918" max="6918" width="2.7109375" style="12" customWidth="1"/>
    <col min="6919" max="6922" width="18.7109375" style="12" customWidth="1"/>
    <col min="6923" max="6923" width="25.7109375" style="12" customWidth="1"/>
    <col min="6924" max="6924" width="14.85546875" style="12" customWidth="1"/>
    <col min="6925" max="6925" width="2.42578125" style="12" customWidth="1"/>
    <col min="6926" max="6926" width="9.140625" style="12" customWidth="1"/>
    <col min="6927" max="6927" width="20.42578125" style="12" bestFit="1" customWidth="1"/>
    <col min="6928" max="6928" width="9.140625" style="12" customWidth="1"/>
    <col min="6929" max="6929" width="15.85546875" style="12" bestFit="1" customWidth="1"/>
    <col min="6930" max="6930" width="9.140625" style="12" customWidth="1"/>
    <col min="6931" max="6931" width="10.140625" style="12" bestFit="1" customWidth="1"/>
    <col min="6932" max="7141" width="9.140625" style="12"/>
    <col min="7142" max="7142" width="1.140625" style="12" customWidth="1"/>
    <col min="7143" max="7143" width="12.7109375" style="12" customWidth="1"/>
    <col min="7144" max="7144" width="125.85546875" style="12" customWidth="1"/>
    <col min="7145" max="7145" width="12.7109375" style="12" customWidth="1"/>
    <col min="7146" max="7146" width="15.7109375" style="12" customWidth="1"/>
    <col min="7147" max="7149" width="18.7109375" style="12" customWidth="1"/>
    <col min="7150" max="7150" width="2.7109375" style="12" customWidth="1"/>
    <col min="7151" max="7151" width="15.7109375" style="12" customWidth="1"/>
    <col min="7152" max="7154" width="0" style="12" hidden="1" customWidth="1"/>
    <col min="7155" max="7155" width="25.7109375" style="12" customWidth="1"/>
    <col min="7156" max="7156" width="2.7109375" style="12" customWidth="1"/>
    <col min="7157" max="7157" width="15.7109375" style="12" customWidth="1"/>
    <col min="7158" max="7160" width="0" style="12" hidden="1" customWidth="1"/>
    <col min="7161" max="7161" width="25.7109375" style="12" customWidth="1"/>
    <col min="7162" max="7162" width="2.7109375" style="12" customWidth="1"/>
    <col min="7163" max="7163" width="15.7109375" style="12" customWidth="1"/>
    <col min="7164" max="7166" width="0" style="12" hidden="1" customWidth="1"/>
    <col min="7167" max="7167" width="25.7109375" style="12" customWidth="1"/>
    <col min="7168" max="7168" width="2.7109375" style="12" customWidth="1"/>
    <col min="7169" max="7169" width="15.7109375" style="12" customWidth="1"/>
    <col min="7170" max="7172" width="0" style="12" hidden="1" customWidth="1"/>
    <col min="7173" max="7173" width="25.7109375" style="12" customWidth="1"/>
    <col min="7174" max="7174" width="2.7109375" style="12" customWidth="1"/>
    <col min="7175" max="7178" width="18.7109375" style="12" customWidth="1"/>
    <col min="7179" max="7179" width="25.7109375" style="12" customWidth="1"/>
    <col min="7180" max="7180" width="14.85546875" style="12" customWidth="1"/>
    <col min="7181" max="7181" width="2.42578125" style="12" customWidth="1"/>
    <col min="7182" max="7182" width="9.140625" style="12" customWidth="1"/>
    <col min="7183" max="7183" width="20.42578125" style="12" bestFit="1" customWidth="1"/>
    <col min="7184" max="7184" width="9.140625" style="12" customWidth="1"/>
    <col min="7185" max="7185" width="15.85546875" style="12" bestFit="1" customWidth="1"/>
    <col min="7186" max="7186" width="9.140625" style="12" customWidth="1"/>
    <col min="7187" max="7187" width="10.140625" style="12" bestFit="1" customWidth="1"/>
    <col min="7188" max="7397" width="9.140625" style="12"/>
    <col min="7398" max="7398" width="1.140625" style="12" customWidth="1"/>
    <col min="7399" max="7399" width="12.7109375" style="12" customWidth="1"/>
    <col min="7400" max="7400" width="125.85546875" style="12" customWidth="1"/>
    <col min="7401" max="7401" width="12.7109375" style="12" customWidth="1"/>
    <col min="7402" max="7402" width="15.7109375" style="12" customWidth="1"/>
    <col min="7403" max="7405" width="18.7109375" style="12" customWidth="1"/>
    <col min="7406" max="7406" width="2.7109375" style="12" customWidth="1"/>
    <col min="7407" max="7407" width="15.7109375" style="12" customWidth="1"/>
    <col min="7408" max="7410" width="0" style="12" hidden="1" customWidth="1"/>
    <col min="7411" max="7411" width="25.7109375" style="12" customWidth="1"/>
    <col min="7412" max="7412" width="2.7109375" style="12" customWidth="1"/>
    <col min="7413" max="7413" width="15.7109375" style="12" customWidth="1"/>
    <col min="7414" max="7416" width="0" style="12" hidden="1" customWidth="1"/>
    <col min="7417" max="7417" width="25.7109375" style="12" customWidth="1"/>
    <col min="7418" max="7418" width="2.7109375" style="12" customWidth="1"/>
    <col min="7419" max="7419" width="15.7109375" style="12" customWidth="1"/>
    <col min="7420" max="7422" width="0" style="12" hidden="1" customWidth="1"/>
    <col min="7423" max="7423" width="25.7109375" style="12" customWidth="1"/>
    <col min="7424" max="7424" width="2.7109375" style="12" customWidth="1"/>
    <col min="7425" max="7425" width="15.7109375" style="12" customWidth="1"/>
    <col min="7426" max="7428" width="0" style="12" hidden="1" customWidth="1"/>
    <col min="7429" max="7429" width="25.7109375" style="12" customWidth="1"/>
    <col min="7430" max="7430" width="2.7109375" style="12" customWidth="1"/>
    <col min="7431" max="7434" width="18.7109375" style="12" customWidth="1"/>
    <col min="7435" max="7435" width="25.7109375" style="12" customWidth="1"/>
    <col min="7436" max="7436" width="14.85546875" style="12" customWidth="1"/>
    <col min="7437" max="7437" width="2.42578125" style="12" customWidth="1"/>
    <col min="7438" max="7438" width="9.140625" style="12" customWidth="1"/>
    <col min="7439" max="7439" width="20.42578125" style="12" bestFit="1" customWidth="1"/>
    <col min="7440" max="7440" width="9.140625" style="12" customWidth="1"/>
    <col min="7441" max="7441" width="15.85546875" style="12" bestFit="1" customWidth="1"/>
    <col min="7442" max="7442" width="9.140625" style="12" customWidth="1"/>
    <col min="7443" max="7443" width="10.140625" style="12" bestFit="1" customWidth="1"/>
    <col min="7444" max="7653" width="9.140625" style="12"/>
    <col min="7654" max="7654" width="1.140625" style="12" customWidth="1"/>
    <col min="7655" max="7655" width="12.7109375" style="12" customWidth="1"/>
    <col min="7656" max="7656" width="125.85546875" style="12" customWidth="1"/>
    <col min="7657" max="7657" width="12.7109375" style="12" customWidth="1"/>
    <col min="7658" max="7658" width="15.7109375" style="12" customWidth="1"/>
    <col min="7659" max="7661" width="18.7109375" style="12" customWidth="1"/>
    <col min="7662" max="7662" width="2.7109375" style="12" customWidth="1"/>
    <col min="7663" max="7663" width="15.7109375" style="12" customWidth="1"/>
    <col min="7664" max="7666" width="0" style="12" hidden="1" customWidth="1"/>
    <col min="7667" max="7667" width="25.7109375" style="12" customWidth="1"/>
    <col min="7668" max="7668" width="2.7109375" style="12" customWidth="1"/>
    <col min="7669" max="7669" width="15.7109375" style="12" customWidth="1"/>
    <col min="7670" max="7672" width="0" style="12" hidden="1" customWidth="1"/>
    <col min="7673" max="7673" width="25.7109375" style="12" customWidth="1"/>
    <col min="7674" max="7674" width="2.7109375" style="12" customWidth="1"/>
    <col min="7675" max="7675" width="15.7109375" style="12" customWidth="1"/>
    <col min="7676" max="7678" width="0" style="12" hidden="1" customWidth="1"/>
    <col min="7679" max="7679" width="25.7109375" style="12" customWidth="1"/>
    <col min="7680" max="7680" width="2.7109375" style="12" customWidth="1"/>
    <col min="7681" max="7681" width="15.7109375" style="12" customWidth="1"/>
    <col min="7682" max="7684" width="0" style="12" hidden="1" customWidth="1"/>
    <col min="7685" max="7685" width="25.7109375" style="12" customWidth="1"/>
    <col min="7686" max="7686" width="2.7109375" style="12" customWidth="1"/>
    <col min="7687" max="7690" width="18.7109375" style="12" customWidth="1"/>
    <col min="7691" max="7691" width="25.7109375" style="12" customWidth="1"/>
    <col min="7692" max="7692" width="14.85546875" style="12" customWidth="1"/>
    <col min="7693" max="7693" width="2.42578125" style="12" customWidth="1"/>
    <col min="7694" max="7694" width="9.140625" style="12" customWidth="1"/>
    <col min="7695" max="7695" width="20.42578125" style="12" bestFit="1" customWidth="1"/>
    <col min="7696" max="7696" width="9.140625" style="12" customWidth="1"/>
    <col min="7697" max="7697" width="15.85546875" style="12" bestFit="1" customWidth="1"/>
    <col min="7698" max="7698" width="9.140625" style="12" customWidth="1"/>
    <col min="7699" max="7699" width="10.140625" style="12" bestFit="1" customWidth="1"/>
    <col min="7700" max="7909" width="9.140625" style="12"/>
    <col min="7910" max="7910" width="1.140625" style="12" customWidth="1"/>
    <col min="7911" max="7911" width="12.7109375" style="12" customWidth="1"/>
    <col min="7912" max="7912" width="125.85546875" style="12" customWidth="1"/>
    <col min="7913" max="7913" width="12.7109375" style="12" customWidth="1"/>
    <col min="7914" max="7914" width="15.7109375" style="12" customWidth="1"/>
    <col min="7915" max="7917" width="18.7109375" style="12" customWidth="1"/>
    <col min="7918" max="7918" width="2.7109375" style="12" customWidth="1"/>
    <col min="7919" max="7919" width="15.7109375" style="12" customWidth="1"/>
    <col min="7920" max="7922" width="0" style="12" hidden="1" customWidth="1"/>
    <col min="7923" max="7923" width="25.7109375" style="12" customWidth="1"/>
    <col min="7924" max="7924" width="2.7109375" style="12" customWidth="1"/>
    <col min="7925" max="7925" width="15.7109375" style="12" customWidth="1"/>
    <col min="7926" max="7928" width="0" style="12" hidden="1" customWidth="1"/>
    <col min="7929" max="7929" width="25.7109375" style="12" customWidth="1"/>
    <col min="7930" max="7930" width="2.7109375" style="12" customWidth="1"/>
    <col min="7931" max="7931" width="15.7109375" style="12" customWidth="1"/>
    <col min="7932" max="7934" width="0" style="12" hidden="1" customWidth="1"/>
    <col min="7935" max="7935" width="25.7109375" style="12" customWidth="1"/>
    <col min="7936" max="7936" width="2.7109375" style="12" customWidth="1"/>
    <col min="7937" max="7937" width="15.7109375" style="12" customWidth="1"/>
    <col min="7938" max="7940" width="0" style="12" hidden="1" customWidth="1"/>
    <col min="7941" max="7941" width="25.7109375" style="12" customWidth="1"/>
    <col min="7942" max="7942" width="2.7109375" style="12" customWidth="1"/>
    <col min="7943" max="7946" width="18.7109375" style="12" customWidth="1"/>
    <col min="7947" max="7947" width="25.7109375" style="12" customWidth="1"/>
    <col min="7948" max="7948" width="14.85546875" style="12" customWidth="1"/>
    <col min="7949" max="7949" width="2.42578125" style="12" customWidth="1"/>
    <col min="7950" max="7950" width="9.140625" style="12" customWidth="1"/>
    <col min="7951" max="7951" width="20.42578125" style="12" bestFit="1" customWidth="1"/>
    <col min="7952" max="7952" width="9.140625" style="12" customWidth="1"/>
    <col min="7953" max="7953" width="15.85546875" style="12" bestFit="1" customWidth="1"/>
    <col min="7954" max="7954" width="9.140625" style="12" customWidth="1"/>
    <col min="7955" max="7955" width="10.140625" style="12" bestFit="1" customWidth="1"/>
    <col min="7956" max="8165" width="9.140625" style="12"/>
    <col min="8166" max="8166" width="1.140625" style="12" customWidth="1"/>
    <col min="8167" max="8167" width="12.7109375" style="12" customWidth="1"/>
    <col min="8168" max="8168" width="125.85546875" style="12" customWidth="1"/>
    <col min="8169" max="8169" width="12.7109375" style="12" customWidth="1"/>
    <col min="8170" max="8170" width="15.7109375" style="12" customWidth="1"/>
    <col min="8171" max="8173" width="18.7109375" style="12" customWidth="1"/>
    <col min="8174" max="8174" width="2.7109375" style="12" customWidth="1"/>
    <col min="8175" max="8175" width="15.7109375" style="12" customWidth="1"/>
    <col min="8176" max="8178" width="0" style="12" hidden="1" customWidth="1"/>
    <col min="8179" max="8179" width="25.7109375" style="12" customWidth="1"/>
    <col min="8180" max="8180" width="2.7109375" style="12" customWidth="1"/>
    <col min="8181" max="8181" width="15.7109375" style="12" customWidth="1"/>
    <col min="8182" max="8184" width="0" style="12" hidden="1" customWidth="1"/>
    <col min="8185" max="8185" width="25.7109375" style="12" customWidth="1"/>
    <col min="8186" max="8186" width="2.7109375" style="12" customWidth="1"/>
    <col min="8187" max="8187" width="15.7109375" style="12" customWidth="1"/>
    <col min="8188" max="8190" width="0" style="12" hidden="1" customWidth="1"/>
    <col min="8191" max="8191" width="25.7109375" style="12" customWidth="1"/>
    <col min="8192" max="8192" width="2.7109375" style="12" customWidth="1"/>
    <col min="8193" max="8193" width="15.7109375" style="12" customWidth="1"/>
    <col min="8194" max="8196" width="0" style="12" hidden="1" customWidth="1"/>
    <col min="8197" max="8197" width="25.7109375" style="12" customWidth="1"/>
    <col min="8198" max="8198" width="2.7109375" style="12" customWidth="1"/>
    <col min="8199" max="8202" width="18.7109375" style="12" customWidth="1"/>
    <col min="8203" max="8203" width="25.7109375" style="12" customWidth="1"/>
    <col min="8204" max="8204" width="14.85546875" style="12" customWidth="1"/>
    <col min="8205" max="8205" width="2.42578125" style="12" customWidth="1"/>
    <col min="8206" max="8206" width="9.140625" style="12" customWidth="1"/>
    <col min="8207" max="8207" width="20.42578125" style="12" bestFit="1" customWidth="1"/>
    <col min="8208" max="8208" width="9.140625" style="12" customWidth="1"/>
    <col min="8209" max="8209" width="15.85546875" style="12" bestFit="1" customWidth="1"/>
    <col min="8210" max="8210" width="9.140625" style="12" customWidth="1"/>
    <col min="8211" max="8211" width="10.140625" style="12" bestFit="1" customWidth="1"/>
    <col min="8212" max="8421" width="9.140625" style="12"/>
    <col min="8422" max="8422" width="1.140625" style="12" customWidth="1"/>
    <col min="8423" max="8423" width="12.7109375" style="12" customWidth="1"/>
    <col min="8424" max="8424" width="125.85546875" style="12" customWidth="1"/>
    <col min="8425" max="8425" width="12.7109375" style="12" customWidth="1"/>
    <col min="8426" max="8426" width="15.7109375" style="12" customWidth="1"/>
    <col min="8427" max="8429" width="18.7109375" style="12" customWidth="1"/>
    <col min="8430" max="8430" width="2.7109375" style="12" customWidth="1"/>
    <col min="8431" max="8431" width="15.7109375" style="12" customWidth="1"/>
    <col min="8432" max="8434" width="0" style="12" hidden="1" customWidth="1"/>
    <col min="8435" max="8435" width="25.7109375" style="12" customWidth="1"/>
    <col min="8436" max="8436" width="2.7109375" style="12" customWidth="1"/>
    <col min="8437" max="8437" width="15.7109375" style="12" customWidth="1"/>
    <col min="8438" max="8440" width="0" style="12" hidden="1" customWidth="1"/>
    <col min="8441" max="8441" width="25.7109375" style="12" customWidth="1"/>
    <col min="8442" max="8442" width="2.7109375" style="12" customWidth="1"/>
    <col min="8443" max="8443" width="15.7109375" style="12" customWidth="1"/>
    <col min="8444" max="8446" width="0" style="12" hidden="1" customWidth="1"/>
    <col min="8447" max="8447" width="25.7109375" style="12" customWidth="1"/>
    <col min="8448" max="8448" width="2.7109375" style="12" customWidth="1"/>
    <col min="8449" max="8449" width="15.7109375" style="12" customWidth="1"/>
    <col min="8450" max="8452" width="0" style="12" hidden="1" customWidth="1"/>
    <col min="8453" max="8453" width="25.7109375" style="12" customWidth="1"/>
    <col min="8454" max="8454" width="2.7109375" style="12" customWidth="1"/>
    <col min="8455" max="8458" width="18.7109375" style="12" customWidth="1"/>
    <col min="8459" max="8459" width="25.7109375" style="12" customWidth="1"/>
    <col min="8460" max="8460" width="14.85546875" style="12" customWidth="1"/>
    <col min="8461" max="8461" width="2.42578125" style="12" customWidth="1"/>
    <col min="8462" max="8462" width="9.140625" style="12" customWidth="1"/>
    <col min="8463" max="8463" width="20.42578125" style="12" bestFit="1" customWidth="1"/>
    <col min="8464" max="8464" width="9.140625" style="12" customWidth="1"/>
    <col min="8465" max="8465" width="15.85546875" style="12" bestFit="1" customWidth="1"/>
    <col min="8466" max="8466" width="9.140625" style="12" customWidth="1"/>
    <col min="8467" max="8467" width="10.140625" style="12" bestFit="1" customWidth="1"/>
    <col min="8468" max="8677" width="9.140625" style="12"/>
    <col min="8678" max="8678" width="1.140625" style="12" customWidth="1"/>
    <col min="8679" max="8679" width="12.7109375" style="12" customWidth="1"/>
    <col min="8680" max="8680" width="125.85546875" style="12" customWidth="1"/>
    <col min="8681" max="8681" width="12.7109375" style="12" customWidth="1"/>
    <col min="8682" max="8682" width="15.7109375" style="12" customWidth="1"/>
    <col min="8683" max="8685" width="18.7109375" style="12" customWidth="1"/>
    <col min="8686" max="8686" width="2.7109375" style="12" customWidth="1"/>
    <col min="8687" max="8687" width="15.7109375" style="12" customWidth="1"/>
    <col min="8688" max="8690" width="0" style="12" hidden="1" customWidth="1"/>
    <col min="8691" max="8691" width="25.7109375" style="12" customWidth="1"/>
    <col min="8692" max="8692" width="2.7109375" style="12" customWidth="1"/>
    <col min="8693" max="8693" width="15.7109375" style="12" customWidth="1"/>
    <col min="8694" max="8696" width="0" style="12" hidden="1" customWidth="1"/>
    <col min="8697" max="8697" width="25.7109375" style="12" customWidth="1"/>
    <col min="8698" max="8698" width="2.7109375" style="12" customWidth="1"/>
    <col min="8699" max="8699" width="15.7109375" style="12" customWidth="1"/>
    <col min="8700" max="8702" width="0" style="12" hidden="1" customWidth="1"/>
    <col min="8703" max="8703" width="25.7109375" style="12" customWidth="1"/>
    <col min="8704" max="8704" width="2.7109375" style="12" customWidth="1"/>
    <col min="8705" max="8705" width="15.7109375" style="12" customWidth="1"/>
    <col min="8706" max="8708" width="0" style="12" hidden="1" customWidth="1"/>
    <col min="8709" max="8709" width="25.7109375" style="12" customWidth="1"/>
    <col min="8710" max="8710" width="2.7109375" style="12" customWidth="1"/>
    <col min="8711" max="8714" width="18.7109375" style="12" customWidth="1"/>
    <col min="8715" max="8715" width="25.7109375" style="12" customWidth="1"/>
    <col min="8716" max="8716" width="14.85546875" style="12" customWidth="1"/>
    <col min="8717" max="8717" width="2.42578125" style="12" customWidth="1"/>
    <col min="8718" max="8718" width="9.140625" style="12" customWidth="1"/>
    <col min="8719" max="8719" width="20.42578125" style="12" bestFit="1" customWidth="1"/>
    <col min="8720" max="8720" width="9.140625" style="12" customWidth="1"/>
    <col min="8721" max="8721" width="15.85546875" style="12" bestFit="1" customWidth="1"/>
    <col min="8722" max="8722" width="9.140625" style="12" customWidth="1"/>
    <col min="8723" max="8723" width="10.140625" style="12" bestFit="1" customWidth="1"/>
    <col min="8724" max="8933" width="9.140625" style="12"/>
    <col min="8934" max="8934" width="1.140625" style="12" customWidth="1"/>
    <col min="8935" max="8935" width="12.7109375" style="12" customWidth="1"/>
    <col min="8936" max="8936" width="125.85546875" style="12" customWidth="1"/>
    <col min="8937" max="8937" width="12.7109375" style="12" customWidth="1"/>
    <col min="8938" max="8938" width="15.7109375" style="12" customWidth="1"/>
    <col min="8939" max="8941" width="18.7109375" style="12" customWidth="1"/>
    <col min="8942" max="8942" width="2.7109375" style="12" customWidth="1"/>
    <col min="8943" max="8943" width="15.7109375" style="12" customWidth="1"/>
    <col min="8944" max="8946" width="0" style="12" hidden="1" customWidth="1"/>
    <col min="8947" max="8947" width="25.7109375" style="12" customWidth="1"/>
    <col min="8948" max="8948" width="2.7109375" style="12" customWidth="1"/>
    <col min="8949" max="8949" width="15.7109375" style="12" customWidth="1"/>
    <col min="8950" max="8952" width="0" style="12" hidden="1" customWidth="1"/>
    <col min="8953" max="8953" width="25.7109375" style="12" customWidth="1"/>
    <col min="8954" max="8954" width="2.7109375" style="12" customWidth="1"/>
    <col min="8955" max="8955" width="15.7109375" style="12" customWidth="1"/>
    <col min="8956" max="8958" width="0" style="12" hidden="1" customWidth="1"/>
    <col min="8959" max="8959" width="25.7109375" style="12" customWidth="1"/>
    <col min="8960" max="8960" width="2.7109375" style="12" customWidth="1"/>
    <col min="8961" max="8961" width="15.7109375" style="12" customWidth="1"/>
    <col min="8962" max="8964" width="0" style="12" hidden="1" customWidth="1"/>
    <col min="8965" max="8965" width="25.7109375" style="12" customWidth="1"/>
    <col min="8966" max="8966" width="2.7109375" style="12" customWidth="1"/>
    <col min="8967" max="8970" width="18.7109375" style="12" customWidth="1"/>
    <col min="8971" max="8971" width="25.7109375" style="12" customWidth="1"/>
    <col min="8972" max="8972" width="14.85546875" style="12" customWidth="1"/>
    <col min="8973" max="8973" width="2.42578125" style="12" customWidth="1"/>
    <col min="8974" max="8974" width="9.140625" style="12" customWidth="1"/>
    <col min="8975" max="8975" width="20.42578125" style="12" bestFit="1" customWidth="1"/>
    <col min="8976" max="8976" width="9.140625" style="12" customWidth="1"/>
    <col min="8977" max="8977" width="15.85546875" style="12" bestFit="1" customWidth="1"/>
    <col min="8978" max="8978" width="9.140625" style="12" customWidth="1"/>
    <col min="8979" max="8979" width="10.140625" style="12" bestFit="1" customWidth="1"/>
    <col min="8980" max="9189" width="9.140625" style="12"/>
    <col min="9190" max="9190" width="1.140625" style="12" customWidth="1"/>
    <col min="9191" max="9191" width="12.7109375" style="12" customWidth="1"/>
    <col min="9192" max="9192" width="125.85546875" style="12" customWidth="1"/>
    <col min="9193" max="9193" width="12.7109375" style="12" customWidth="1"/>
    <col min="9194" max="9194" width="15.7109375" style="12" customWidth="1"/>
    <col min="9195" max="9197" width="18.7109375" style="12" customWidth="1"/>
    <col min="9198" max="9198" width="2.7109375" style="12" customWidth="1"/>
    <col min="9199" max="9199" width="15.7109375" style="12" customWidth="1"/>
    <col min="9200" max="9202" width="0" style="12" hidden="1" customWidth="1"/>
    <col min="9203" max="9203" width="25.7109375" style="12" customWidth="1"/>
    <col min="9204" max="9204" width="2.7109375" style="12" customWidth="1"/>
    <col min="9205" max="9205" width="15.7109375" style="12" customWidth="1"/>
    <col min="9206" max="9208" width="0" style="12" hidden="1" customWidth="1"/>
    <col min="9209" max="9209" width="25.7109375" style="12" customWidth="1"/>
    <col min="9210" max="9210" width="2.7109375" style="12" customWidth="1"/>
    <col min="9211" max="9211" width="15.7109375" style="12" customWidth="1"/>
    <col min="9212" max="9214" width="0" style="12" hidden="1" customWidth="1"/>
    <col min="9215" max="9215" width="25.7109375" style="12" customWidth="1"/>
    <col min="9216" max="9216" width="2.7109375" style="12" customWidth="1"/>
    <col min="9217" max="9217" width="15.7109375" style="12" customWidth="1"/>
    <col min="9218" max="9220" width="0" style="12" hidden="1" customWidth="1"/>
    <col min="9221" max="9221" width="25.7109375" style="12" customWidth="1"/>
    <col min="9222" max="9222" width="2.7109375" style="12" customWidth="1"/>
    <col min="9223" max="9226" width="18.7109375" style="12" customWidth="1"/>
    <col min="9227" max="9227" width="25.7109375" style="12" customWidth="1"/>
    <col min="9228" max="9228" width="14.85546875" style="12" customWidth="1"/>
    <col min="9229" max="9229" width="2.42578125" style="12" customWidth="1"/>
    <col min="9230" max="9230" width="9.140625" style="12" customWidth="1"/>
    <col min="9231" max="9231" width="20.42578125" style="12" bestFit="1" customWidth="1"/>
    <col min="9232" max="9232" width="9.140625" style="12" customWidth="1"/>
    <col min="9233" max="9233" width="15.85546875" style="12" bestFit="1" customWidth="1"/>
    <col min="9234" max="9234" width="9.140625" style="12" customWidth="1"/>
    <col min="9235" max="9235" width="10.140625" style="12" bestFit="1" customWidth="1"/>
    <col min="9236" max="9445" width="9.140625" style="12"/>
    <col min="9446" max="9446" width="1.140625" style="12" customWidth="1"/>
    <col min="9447" max="9447" width="12.7109375" style="12" customWidth="1"/>
    <col min="9448" max="9448" width="125.85546875" style="12" customWidth="1"/>
    <col min="9449" max="9449" width="12.7109375" style="12" customWidth="1"/>
    <col min="9450" max="9450" width="15.7109375" style="12" customWidth="1"/>
    <col min="9451" max="9453" width="18.7109375" style="12" customWidth="1"/>
    <col min="9454" max="9454" width="2.7109375" style="12" customWidth="1"/>
    <col min="9455" max="9455" width="15.7109375" style="12" customWidth="1"/>
    <col min="9456" max="9458" width="0" style="12" hidden="1" customWidth="1"/>
    <col min="9459" max="9459" width="25.7109375" style="12" customWidth="1"/>
    <col min="9460" max="9460" width="2.7109375" style="12" customWidth="1"/>
    <col min="9461" max="9461" width="15.7109375" style="12" customWidth="1"/>
    <col min="9462" max="9464" width="0" style="12" hidden="1" customWidth="1"/>
    <col min="9465" max="9465" width="25.7109375" style="12" customWidth="1"/>
    <col min="9466" max="9466" width="2.7109375" style="12" customWidth="1"/>
    <col min="9467" max="9467" width="15.7109375" style="12" customWidth="1"/>
    <col min="9468" max="9470" width="0" style="12" hidden="1" customWidth="1"/>
    <col min="9471" max="9471" width="25.7109375" style="12" customWidth="1"/>
    <col min="9472" max="9472" width="2.7109375" style="12" customWidth="1"/>
    <col min="9473" max="9473" width="15.7109375" style="12" customWidth="1"/>
    <col min="9474" max="9476" width="0" style="12" hidden="1" customWidth="1"/>
    <col min="9477" max="9477" width="25.7109375" style="12" customWidth="1"/>
    <col min="9478" max="9478" width="2.7109375" style="12" customWidth="1"/>
    <col min="9479" max="9482" width="18.7109375" style="12" customWidth="1"/>
    <col min="9483" max="9483" width="25.7109375" style="12" customWidth="1"/>
    <col min="9484" max="9484" width="14.85546875" style="12" customWidth="1"/>
    <col min="9485" max="9485" width="2.42578125" style="12" customWidth="1"/>
    <col min="9486" max="9486" width="9.140625" style="12" customWidth="1"/>
    <col min="9487" max="9487" width="20.42578125" style="12" bestFit="1" customWidth="1"/>
    <col min="9488" max="9488" width="9.140625" style="12" customWidth="1"/>
    <col min="9489" max="9489" width="15.85546875" style="12" bestFit="1" customWidth="1"/>
    <col min="9490" max="9490" width="9.140625" style="12" customWidth="1"/>
    <col min="9491" max="9491" width="10.140625" style="12" bestFit="1" customWidth="1"/>
    <col min="9492" max="9701" width="9.140625" style="12"/>
    <col min="9702" max="9702" width="1.140625" style="12" customWidth="1"/>
    <col min="9703" max="9703" width="12.7109375" style="12" customWidth="1"/>
    <col min="9704" max="9704" width="125.85546875" style="12" customWidth="1"/>
    <col min="9705" max="9705" width="12.7109375" style="12" customWidth="1"/>
    <col min="9706" max="9706" width="15.7109375" style="12" customWidth="1"/>
    <col min="9707" max="9709" width="18.7109375" style="12" customWidth="1"/>
    <col min="9710" max="9710" width="2.7109375" style="12" customWidth="1"/>
    <col min="9711" max="9711" width="15.7109375" style="12" customWidth="1"/>
    <col min="9712" max="9714" width="0" style="12" hidden="1" customWidth="1"/>
    <col min="9715" max="9715" width="25.7109375" style="12" customWidth="1"/>
    <col min="9716" max="9716" width="2.7109375" style="12" customWidth="1"/>
    <col min="9717" max="9717" width="15.7109375" style="12" customWidth="1"/>
    <col min="9718" max="9720" width="0" style="12" hidden="1" customWidth="1"/>
    <col min="9721" max="9721" width="25.7109375" style="12" customWidth="1"/>
    <col min="9722" max="9722" width="2.7109375" style="12" customWidth="1"/>
    <col min="9723" max="9723" width="15.7109375" style="12" customWidth="1"/>
    <col min="9724" max="9726" width="0" style="12" hidden="1" customWidth="1"/>
    <col min="9727" max="9727" width="25.7109375" style="12" customWidth="1"/>
    <col min="9728" max="9728" width="2.7109375" style="12" customWidth="1"/>
    <col min="9729" max="9729" width="15.7109375" style="12" customWidth="1"/>
    <col min="9730" max="9732" width="0" style="12" hidden="1" customWidth="1"/>
    <col min="9733" max="9733" width="25.7109375" style="12" customWidth="1"/>
    <col min="9734" max="9734" width="2.7109375" style="12" customWidth="1"/>
    <col min="9735" max="9738" width="18.7109375" style="12" customWidth="1"/>
    <col min="9739" max="9739" width="25.7109375" style="12" customWidth="1"/>
    <col min="9740" max="9740" width="14.85546875" style="12" customWidth="1"/>
    <col min="9741" max="9741" width="2.42578125" style="12" customWidth="1"/>
    <col min="9742" max="9742" width="9.140625" style="12" customWidth="1"/>
    <col min="9743" max="9743" width="20.42578125" style="12" bestFit="1" customWidth="1"/>
    <col min="9744" max="9744" width="9.140625" style="12" customWidth="1"/>
    <col min="9745" max="9745" width="15.85546875" style="12" bestFit="1" customWidth="1"/>
    <col min="9746" max="9746" width="9.140625" style="12" customWidth="1"/>
    <col min="9747" max="9747" width="10.140625" style="12" bestFit="1" customWidth="1"/>
    <col min="9748" max="9957" width="9.140625" style="12"/>
    <col min="9958" max="9958" width="1.140625" style="12" customWidth="1"/>
    <col min="9959" max="9959" width="12.7109375" style="12" customWidth="1"/>
    <col min="9960" max="9960" width="125.85546875" style="12" customWidth="1"/>
    <col min="9961" max="9961" width="12.7109375" style="12" customWidth="1"/>
    <col min="9962" max="9962" width="15.7109375" style="12" customWidth="1"/>
    <col min="9963" max="9965" width="18.7109375" style="12" customWidth="1"/>
    <col min="9966" max="9966" width="2.7109375" style="12" customWidth="1"/>
    <col min="9967" max="9967" width="15.7109375" style="12" customWidth="1"/>
    <col min="9968" max="9970" width="0" style="12" hidden="1" customWidth="1"/>
    <col min="9971" max="9971" width="25.7109375" style="12" customWidth="1"/>
    <col min="9972" max="9972" width="2.7109375" style="12" customWidth="1"/>
    <col min="9973" max="9973" width="15.7109375" style="12" customWidth="1"/>
    <col min="9974" max="9976" width="0" style="12" hidden="1" customWidth="1"/>
    <col min="9977" max="9977" width="25.7109375" style="12" customWidth="1"/>
    <col min="9978" max="9978" width="2.7109375" style="12" customWidth="1"/>
    <col min="9979" max="9979" width="15.7109375" style="12" customWidth="1"/>
    <col min="9980" max="9982" width="0" style="12" hidden="1" customWidth="1"/>
    <col min="9983" max="9983" width="25.7109375" style="12" customWidth="1"/>
    <col min="9984" max="9984" width="2.7109375" style="12" customWidth="1"/>
    <col min="9985" max="9985" width="15.7109375" style="12" customWidth="1"/>
    <col min="9986" max="9988" width="0" style="12" hidden="1" customWidth="1"/>
    <col min="9989" max="9989" width="25.7109375" style="12" customWidth="1"/>
    <col min="9990" max="9990" width="2.7109375" style="12" customWidth="1"/>
    <col min="9991" max="9994" width="18.7109375" style="12" customWidth="1"/>
    <col min="9995" max="9995" width="25.7109375" style="12" customWidth="1"/>
    <col min="9996" max="9996" width="14.85546875" style="12" customWidth="1"/>
    <col min="9997" max="9997" width="2.42578125" style="12" customWidth="1"/>
    <col min="9998" max="9998" width="9.140625" style="12" customWidth="1"/>
    <col min="9999" max="9999" width="20.42578125" style="12" bestFit="1" customWidth="1"/>
    <col min="10000" max="10000" width="9.140625" style="12" customWidth="1"/>
    <col min="10001" max="10001" width="15.85546875" style="12" bestFit="1" customWidth="1"/>
    <col min="10002" max="10002" width="9.140625" style="12" customWidth="1"/>
    <col min="10003" max="10003" width="10.140625" style="12" bestFit="1" customWidth="1"/>
    <col min="10004" max="10213" width="9.140625" style="12"/>
    <col min="10214" max="10214" width="1.140625" style="12" customWidth="1"/>
    <col min="10215" max="10215" width="12.7109375" style="12" customWidth="1"/>
    <col min="10216" max="10216" width="125.85546875" style="12" customWidth="1"/>
    <col min="10217" max="10217" width="12.7109375" style="12" customWidth="1"/>
    <col min="10218" max="10218" width="15.7109375" style="12" customWidth="1"/>
    <col min="10219" max="10221" width="18.7109375" style="12" customWidth="1"/>
    <col min="10222" max="10222" width="2.7109375" style="12" customWidth="1"/>
    <col min="10223" max="10223" width="15.7109375" style="12" customWidth="1"/>
    <col min="10224" max="10226" width="0" style="12" hidden="1" customWidth="1"/>
    <col min="10227" max="10227" width="25.7109375" style="12" customWidth="1"/>
    <col min="10228" max="10228" width="2.7109375" style="12" customWidth="1"/>
    <col min="10229" max="10229" width="15.7109375" style="12" customWidth="1"/>
    <col min="10230" max="10232" width="0" style="12" hidden="1" customWidth="1"/>
    <col min="10233" max="10233" width="25.7109375" style="12" customWidth="1"/>
    <col min="10234" max="10234" width="2.7109375" style="12" customWidth="1"/>
    <col min="10235" max="10235" width="15.7109375" style="12" customWidth="1"/>
    <col min="10236" max="10238" width="0" style="12" hidden="1" customWidth="1"/>
    <col min="10239" max="10239" width="25.7109375" style="12" customWidth="1"/>
    <col min="10240" max="10240" width="2.7109375" style="12" customWidth="1"/>
    <col min="10241" max="10241" width="15.7109375" style="12" customWidth="1"/>
    <col min="10242" max="10244" width="0" style="12" hidden="1" customWidth="1"/>
    <col min="10245" max="10245" width="25.7109375" style="12" customWidth="1"/>
    <col min="10246" max="10246" width="2.7109375" style="12" customWidth="1"/>
    <col min="10247" max="10250" width="18.7109375" style="12" customWidth="1"/>
    <col min="10251" max="10251" width="25.7109375" style="12" customWidth="1"/>
    <col min="10252" max="10252" width="14.85546875" style="12" customWidth="1"/>
    <col min="10253" max="10253" width="2.42578125" style="12" customWidth="1"/>
    <col min="10254" max="10254" width="9.140625" style="12" customWidth="1"/>
    <col min="10255" max="10255" width="20.42578125" style="12" bestFit="1" customWidth="1"/>
    <col min="10256" max="10256" width="9.140625" style="12" customWidth="1"/>
    <col min="10257" max="10257" width="15.85546875" style="12" bestFit="1" customWidth="1"/>
    <col min="10258" max="10258" width="9.140625" style="12" customWidth="1"/>
    <col min="10259" max="10259" width="10.140625" style="12" bestFit="1" customWidth="1"/>
    <col min="10260" max="10469" width="9.140625" style="12"/>
    <col min="10470" max="10470" width="1.140625" style="12" customWidth="1"/>
    <col min="10471" max="10471" width="12.7109375" style="12" customWidth="1"/>
    <col min="10472" max="10472" width="125.85546875" style="12" customWidth="1"/>
    <col min="10473" max="10473" width="12.7109375" style="12" customWidth="1"/>
    <col min="10474" max="10474" width="15.7109375" style="12" customWidth="1"/>
    <col min="10475" max="10477" width="18.7109375" style="12" customWidth="1"/>
    <col min="10478" max="10478" width="2.7109375" style="12" customWidth="1"/>
    <col min="10479" max="10479" width="15.7109375" style="12" customWidth="1"/>
    <col min="10480" max="10482" width="0" style="12" hidden="1" customWidth="1"/>
    <col min="10483" max="10483" width="25.7109375" style="12" customWidth="1"/>
    <col min="10484" max="10484" width="2.7109375" style="12" customWidth="1"/>
    <col min="10485" max="10485" width="15.7109375" style="12" customWidth="1"/>
    <col min="10486" max="10488" width="0" style="12" hidden="1" customWidth="1"/>
    <col min="10489" max="10489" width="25.7109375" style="12" customWidth="1"/>
    <col min="10490" max="10490" width="2.7109375" style="12" customWidth="1"/>
    <col min="10491" max="10491" width="15.7109375" style="12" customWidth="1"/>
    <col min="10492" max="10494" width="0" style="12" hidden="1" customWidth="1"/>
    <col min="10495" max="10495" width="25.7109375" style="12" customWidth="1"/>
    <col min="10496" max="10496" width="2.7109375" style="12" customWidth="1"/>
    <col min="10497" max="10497" width="15.7109375" style="12" customWidth="1"/>
    <col min="10498" max="10500" width="0" style="12" hidden="1" customWidth="1"/>
    <col min="10501" max="10501" width="25.7109375" style="12" customWidth="1"/>
    <col min="10502" max="10502" width="2.7109375" style="12" customWidth="1"/>
    <col min="10503" max="10506" width="18.7109375" style="12" customWidth="1"/>
    <col min="10507" max="10507" width="25.7109375" style="12" customWidth="1"/>
    <col min="10508" max="10508" width="14.85546875" style="12" customWidth="1"/>
    <col min="10509" max="10509" width="2.42578125" style="12" customWidth="1"/>
    <col min="10510" max="10510" width="9.140625" style="12" customWidth="1"/>
    <col min="10511" max="10511" width="20.42578125" style="12" bestFit="1" customWidth="1"/>
    <col min="10512" max="10512" width="9.140625" style="12" customWidth="1"/>
    <col min="10513" max="10513" width="15.85546875" style="12" bestFit="1" customWidth="1"/>
    <col min="10514" max="10514" width="9.140625" style="12" customWidth="1"/>
    <col min="10515" max="10515" width="10.140625" style="12" bestFit="1" customWidth="1"/>
    <col min="10516" max="10725" width="9.140625" style="12"/>
    <col min="10726" max="10726" width="1.140625" style="12" customWidth="1"/>
    <col min="10727" max="10727" width="12.7109375" style="12" customWidth="1"/>
    <col min="10728" max="10728" width="125.85546875" style="12" customWidth="1"/>
    <col min="10729" max="10729" width="12.7109375" style="12" customWidth="1"/>
    <col min="10730" max="10730" width="15.7109375" style="12" customWidth="1"/>
    <col min="10731" max="10733" width="18.7109375" style="12" customWidth="1"/>
    <col min="10734" max="10734" width="2.7109375" style="12" customWidth="1"/>
    <col min="10735" max="10735" width="15.7109375" style="12" customWidth="1"/>
    <col min="10736" max="10738" width="0" style="12" hidden="1" customWidth="1"/>
    <col min="10739" max="10739" width="25.7109375" style="12" customWidth="1"/>
    <col min="10740" max="10740" width="2.7109375" style="12" customWidth="1"/>
    <col min="10741" max="10741" width="15.7109375" style="12" customWidth="1"/>
    <col min="10742" max="10744" width="0" style="12" hidden="1" customWidth="1"/>
    <col min="10745" max="10745" width="25.7109375" style="12" customWidth="1"/>
    <col min="10746" max="10746" width="2.7109375" style="12" customWidth="1"/>
    <col min="10747" max="10747" width="15.7109375" style="12" customWidth="1"/>
    <col min="10748" max="10750" width="0" style="12" hidden="1" customWidth="1"/>
    <col min="10751" max="10751" width="25.7109375" style="12" customWidth="1"/>
    <col min="10752" max="10752" width="2.7109375" style="12" customWidth="1"/>
    <col min="10753" max="10753" width="15.7109375" style="12" customWidth="1"/>
    <col min="10754" max="10756" width="0" style="12" hidden="1" customWidth="1"/>
    <col min="10757" max="10757" width="25.7109375" style="12" customWidth="1"/>
    <col min="10758" max="10758" width="2.7109375" style="12" customWidth="1"/>
    <col min="10759" max="10762" width="18.7109375" style="12" customWidth="1"/>
    <col min="10763" max="10763" width="25.7109375" style="12" customWidth="1"/>
    <col min="10764" max="10764" width="14.85546875" style="12" customWidth="1"/>
    <col min="10765" max="10765" width="2.42578125" style="12" customWidth="1"/>
    <col min="10766" max="10766" width="9.140625" style="12" customWidth="1"/>
    <col min="10767" max="10767" width="20.42578125" style="12" bestFit="1" customWidth="1"/>
    <col min="10768" max="10768" width="9.140625" style="12" customWidth="1"/>
    <col min="10769" max="10769" width="15.85546875" style="12" bestFit="1" customWidth="1"/>
    <col min="10770" max="10770" width="9.140625" style="12" customWidth="1"/>
    <col min="10771" max="10771" width="10.140625" style="12" bestFit="1" customWidth="1"/>
    <col min="10772" max="10981" width="9.140625" style="12"/>
    <col min="10982" max="10982" width="1.140625" style="12" customWidth="1"/>
    <col min="10983" max="10983" width="12.7109375" style="12" customWidth="1"/>
    <col min="10984" max="10984" width="125.85546875" style="12" customWidth="1"/>
    <col min="10985" max="10985" width="12.7109375" style="12" customWidth="1"/>
    <col min="10986" max="10986" width="15.7109375" style="12" customWidth="1"/>
    <col min="10987" max="10989" width="18.7109375" style="12" customWidth="1"/>
    <col min="10990" max="10990" width="2.7109375" style="12" customWidth="1"/>
    <col min="10991" max="10991" width="15.7109375" style="12" customWidth="1"/>
    <col min="10992" max="10994" width="0" style="12" hidden="1" customWidth="1"/>
    <col min="10995" max="10995" width="25.7109375" style="12" customWidth="1"/>
    <col min="10996" max="10996" width="2.7109375" style="12" customWidth="1"/>
    <col min="10997" max="10997" width="15.7109375" style="12" customWidth="1"/>
    <col min="10998" max="11000" width="0" style="12" hidden="1" customWidth="1"/>
    <col min="11001" max="11001" width="25.7109375" style="12" customWidth="1"/>
    <col min="11002" max="11002" width="2.7109375" style="12" customWidth="1"/>
    <col min="11003" max="11003" width="15.7109375" style="12" customWidth="1"/>
    <col min="11004" max="11006" width="0" style="12" hidden="1" customWidth="1"/>
    <col min="11007" max="11007" width="25.7109375" style="12" customWidth="1"/>
    <col min="11008" max="11008" width="2.7109375" style="12" customWidth="1"/>
    <col min="11009" max="11009" width="15.7109375" style="12" customWidth="1"/>
    <col min="11010" max="11012" width="0" style="12" hidden="1" customWidth="1"/>
    <col min="11013" max="11013" width="25.7109375" style="12" customWidth="1"/>
    <col min="11014" max="11014" width="2.7109375" style="12" customWidth="1"/>
    <col min="11015" max="11018" width="18.7109375" style="12" customWidth="1"/>
    <col min="11019" max="11019" width="25.7109375" style="12" customWidth="1"/>
    <col min="11020" max="11020" width="14.85546875" style="12" customWidth="1"/>
    <col min="11021" max="11021" width="2.42578125" style="12" customWidth="1"/>
    <col min="11022" max="11022" width="9.140625" style="12" customWidth="1"/>
    <col min="11023" max="11023" width="20.42578125" style="12" bestFit="1" customWidth="1"/>
    <col min="11024" max="11024" width="9.140625" style="12" customWidth="1"/>
    <col min="11025" max="11025" width="15.85546875" style="12" bestFit="1" customWidth="1"/>
    <col min="11026" max="11026" width="9.140625" style="12" customWidth="1"/>
    <col min="11027" max="11027" width="10.140625" style="12" bestFit="1" customWidth="1"/>
    <col min="11028" max="11237" width="9.140625" style="12"/>
    <col min="11238" max="11238" width="1.140625" style="12" customWidth="1"/>
    <col min="11239" max="11239" width="12.7109375" style="12" customWidth="1"/>
    <col min="11240" max="11240" width="125.85546875" style="12" customWidth="1"/>
    <col min="11241" max="11241" width="12.7109375" style="12" customWidth="1"/>
    <col min="11242" max="11242" width="15.7109375" style="12" customWidth="1"/>
    <col min="11243" max="11245" width="18.7109375" style="12" customWidth="1"/>
    <col min="11246" max="11246" width="2.7109375" style="12" customWidth="1"/>
    <col min="11247" max="11247" width="15.7109375" style="12" customWidth="1"/>
    <col min="11248" max="11250" width="0" style="12" hidden="1" customWidth="1"/>
    <col min="11251" max="11251" width="25.7109375" style="12" customWidth="1"/>
    <col min="11252" max="11252" width="2.7109375" style="12" customWidth="1"/>
    <col min="11253" max="11253" width="15.7109375" style="12" customWidth="1"/>
    <col min="11254" max="11256" width="0" style="12" hidden="1" customWidth="1"/>
    <col min="11257" max="11257" width="25.7109375" style="12" customWidth="1"/>
    <col min="11258" max="11258" width="2.7109375" style="12" customWidth="1"/>
    <col min="11259" max="11259" width="15.7109375" style="12" customWidth="1"/>
    <col min="11260" max="11262" width="0" style="12" hidden="1" customWidth="1"/>
    <col min="11263" max="11263" width="25.7109375" style="12" customWidth="1"/>
    <col min="11264" max="11264" width="2.7109375" style="12" customWidth="1"/>
    <col min="11265" max="11265" width="15.7109375" style="12" customWidth="1"/>
    <col min="11266" max="11268" width="0" style="12" hidden="1" customWidth="1"/>
    <col min="11269" max="11269" width="25.7109375" style="12" customWidth="1"/>
    <col min="11270" max="11270" width="2.7109375" style="12" customWidth="1"/>
    <col min="11271" max="11274" width="18.7109375" style="12" customWidth="1"/>
    <col min="11275" max="11275" width="25.7109375" style="12" customWidth="1"/>
    <col min="11276" max="11276" width="14.85546875" style="12" customWidth="1"/>
    <col min="11277" max="11277" width="2.42578125" style="12" customWidth="1"/>
    <col min="11278" max="11278" width="9.140625" style="12" customWidth="1"/>
    <col min="11279" max="11279" width="20.42578125" style="12" bestFit="1" customWidth="1"/>
    <col min="11280" max="11280" width="9.140625" style="12" customWidth="1"/>
    <col min="11281" max="11281" width="15.85546875" style="12" bestFit="1" customWidth="1"/>
    <col min="11282" max="11282" width="9.140625" style="12" customWidth="1"/>
    <col min="11283" max="11283" width="10.140625" style="12" bestFit="1" customWidth="1"/>
    <col min="11284" max="11493" width="9.140625" style="12"/>
    <col min="11494" max="11494" width="1.140625" style="12" customWidth="1"/>
    <col min="11495" max="11495" width="12.7109375" style="12" customWidth="1"/>
    <col min="11496" max="11496" width="125.85546875" style="12" customWidth="1"/>
    <col min="11497" max="11497" width="12.7109375" style="12" customWidth="1"/>
    <col min="11498" max="11498" width="15.7109375" style="12" customWidth="1"/>
    <col min="11499" max="11501" width="18.7109375" style="12" customWidth="1"/>
    <col min="11502" max="11502" width="2.7109375" style="12" customWidth="1"/>
    <col min="11503" max="11503" width="15.7109375" style="12" customWidth="1"/>
    <col min="11504" max="11506" width="0" style="12" hidden="1" customWidth="1"/>
    <col min="11507" max="11507" width="25.7109375" style="12" customWidth="1"/>
    <col min="11508" max="11508" width="2.7109375" style="12" customWidth="1"/>
    <col min="11509" max="11509" width="15.7109375" style="12" customWidth="1"/>
    <col min="11510" max="11512" width="0" style="12" hidden="1" customWidth="1"/>
    <col min="11513" max="11513" width="25.7109375" style="12" customWidth="1"/>
    <col min="11514" max="11514" width="2.7109375" style="12" customWidth="1"/>
    <col min="11515" max="11515" width="15.7109375" style="12" customWidth="1"/>
    <col min="11516" max="11518" width="0" style="12" hidden="1" customWidth="1"/>
    <col min="11519" max="11519" width="25.7109375" style="12" customWidth="1"/>
    <col min="11520" max="11520" width="2.7109375" style="12" customWidth="1"/>
    <col min="11521" max="11521" width="15.7109375" style="12" customWidth="1"/>
    <col min="11522" max="11524" width="0" style="12" hidden="1" customWidth="1"/>
    <col min="11525" max="11525" width="25.7109375" style="12" customWidth="1"/>
    <col min="11526" max="11526" width="2.7109375" style="12" customWidth="1"/>
    <col min="11527" max="11530" width="18.7109375" style="12" customWidth="1"/>
    <col min="11531" max="11531" width="25.7109375" style="12" customWidth="1"/>
    <col min="11532" max="11532" width="14.85546875" style="12" customWidth="1"/>
    <col min="11533" max="11533" width="2.42578125" style="12" customWidth="1"/>
    <col min="11534" max="11534" width="9.140625" style="12" customWidth="1"/>
    <col min="11535" max="11535" width="20.42578125" style="12" bestFit="1" customWidth="1"/>
    <col min="11536" max="11536" width="9.140625" style="12" customWidth="1"/>
    <col min="11537" max="11537" width="15.85546875" style="12" bestFit="1" customWidth="1"/>
    <col min="11538" max="11538" width="9.140625" style="12" customWidth="1"/>
    <col min="11539" max="11539" width="10.140625" style="12" bestFit="1" customWidth="1"/>
    <col min="11540" max="11749" width="9.140625" style="12"/>
    <col min="11750" max="11750" width="1.140625" style="12" customWidth="1"/>
    <col min="11751" max="11751" width="12.7109375" style="12" customWidth="1"/>
    <col min="11752" max="11752" width="125.85546875" style="12" customWidth="1"/>
    <col min="11753" max="11753" width="12.7109375" style="12" customWidth="1"/>
    <col min="11754" max="11754" width="15.7109375" style="12" customWidth="1"/>
    <col min="11755" max="11757" width="18.7109375" style="12" customWidth="1"/>
    <col min="11758" max="11758" width="2.7109375" style="12" customWidth="1"/>
    <col min="11759" max="11759" width="15.7109375" style="12" customWidth="1"/>
    <col min="11760" max="11762" width="0" style="12" hidden="1" customWidth="1"/>
    <col min="11763" max="11763" width="25.7109375" style="12" customWidth="1"/>
    <col min="11764" max="11764" width="2.7109375" style="12" customWidth="1"/>
    <col min="11765" max="11765" width="15.7109375" style="12" customWidth="1"/>
    <col min="11766" max="11768" width="0" style="12" hidden="1" customWidth="1"/>
    <col min="11769" max="11769" width="25.7109375" style="12" customWidth="1"/>
    <col min="11770" max="11770" width="2.7109375" style="12" customWidth="1"/>
    <col min="11771" max="11771" width="15.7109375" style="12" customWidth="1"/>
    <col min="11772" max="11774" width="0" style="12" hidden="1" customWidth="1"/>
    <col min="11775" max="11775" width="25.7109375" style="12" customWidth="1"/>
    <col min="11776" max="11776" width="2.7109375" style="12" customWidth="1"/>
    <col min="11777" max="11777" width="15.7109375" style="12" customWidth="1"/>
    <col min="11778" max="11780" width="0" style="12" hidden="1" customWidth="1"/>
    <col min="11781" max="11781" width="25.7109375" style="12" customWidth="1"/>
    <col min="11782" max="11782" width="2.7109375" style="12" customWidth="1"/>
    <col min="11783" max="11786" width="18.7109375" style="12" customWidth="1"/>
    <col min="11787" max="11787" width="25.7109375" style="12" customWidth="1"/>
    <col min="11788" max="11788" width="14.85546875" style="12" customWidth="1"/>
    <col min="11789" max="11789" width="2.42578125" style="12" customWidth="1"/>
    <col min="11790" max="11790" width="9.140625" style="12" customWidth="1"/>
    <col min="11791" max="11791" width="20.42578125" style="12" bestFit="1" customWidth="1"/>
    <col min="11792" max="11792" width="9.140625" style="12" customWidth="1"/>
    <col min="11793" max="11793" width="15.85546875" style="12" bestFit="1" customWidth="1"/>
    <col min="11794" max="11794" width="9.140625" style="12" customWidth="1"/>
    <col min="11795" max="11795" width="10.140625" style="12" bestFit="1" customWidth="1"/>
    <col min="11796" max="12005" width="9.140625" style="12"/>
    <col min="12006" max="12006" width="1.140625" style="12" customWidth="1"/>
    <col min="12007" max="12007" width="12.7109375" style="12" customWidth="1"/>
    <col min="12008" max="12008" width="125.85546875" style="12" customWidth="1"/>
    <col min="12009" max="12009" width="12.7109375" style="12" customWidth="1"/>
    <col min="12010" max="12010" width="15.7109375" style="12" customWidth="1"/>
    <col min="12011" max="12013" width="18.7109375" style="12" customWidth="1"/>
    <col min="12014" max="12014" width="2.7109375" style="12" customWidth="1"/>
    <col min="12015" max="12015" width="15.7109375" style="12" customWidth="1"/>
    <col min="12016" max="12018" width="0" style="12" hidden="1" customWidth="1"/>
    <col min="12019" max="12019" width="25.7109375" style="12" customWidth="1"/>
    <col min="12020" max="12020" width="2.7109375" style="12" customWidth="1"/>
    <col min="12021" max="12021" width="15.7109375" style="12" customWidth="1"/>
    <col min="12022" max="12024" width="0" style="12" hidden="1" customWidth="1"/>
    <col min="12025" max="12025" width="25.7109375" style="12" customWidth="1"/>
    <col min="12026" max="12026" width="2.7109375" style="12" customWidth="1"/>
    <col min="12027" max="12027" width="15.7109375" style="12" customWidth="1"/>
    <col min="12028" max="12030" width="0" style="12" hidden="1" customWidth="1"/>
    <col min="12031" max="12031" width="25.7109375" style="12" customWidth="1"/>
    <col min="12032" max="12032" width="2.7109375" style="12" customWidth="1"/>
    <col min="12033" max="12033" width="15.7109375" style="12" customWidth="1"/>
    <col min="12034" max="12036" width="0" style="12" hidden="1" customWidth="1"/>
    <col min="12037" max="12037" width="25.7109375" style="12" customWidth="1"/>
    <col min="12038" max="12038" width="2.7109375" style="12" customWidth="1"/>
    <col min="12039" max="12042" width="18.7109375" style="12" customWidth="1"/>
    <col min="12043" max="12043" width="25.7109375" style="12" customWidth="1"/>
    <col min="12044" max="12044" width="14.85546875" style="12" customWidth="1"/>
    <col min="12045" max="12045" width="2.42578125" style="12" customWidth="1"/>
    <col min="12046" max="12046" width="9.140625" style="12" customWidth="1"/>
    <col min="12047" max="12047" width="20.42578125" style="12" bestFit="1" customWidth="1"/>
    <col min="12048" max="12048" width="9.140625" style="12" customWidth="1"/>
    <col min="12049" max="12049" width="15.85546875" style="12" bestFit="1" customWidth="1"/>
    <col min="12050" max="12050" width="9.140625" style="12" customWidth="1"/>
    <col min="12051" max="12051" width="10.140625" style="12" bestFit="1" customWidth="1"/>
    <col min="12052" max="12261" width="9.140625" style="12"/>
    <col min="12262" max="12262" width="1.140625" style="12" customWidth="1"/>
    <col min="12263" max="12263" width="12.7109375" style="12" customWidth="1"/>
    <col min="12264" max="12264" width="125.85546875" style="12" customWidth="1"/>
    <col min="12265" max="12265" width="12.7109375" style="12" customWidth="1"/>
    <col min="12266" max="12266" width="15.7109375" style="12" customWidth="1"/>
    <col min="12267" max="12269" width="18.7109375" style="12" customWidth="1"/>
    <col min="12270" max="12270" width="2.7109375" style="12" customWidth="1"/>
    <col min="12271" max="12271" width="15.7109375" style="12" customWidth="1"/>
    <col min="12272" max="12274" width="0" style="12" hidden="1" customWidth="1"/>
    <col min="12275" max="12275" width="25.7109375" style="12" customWidth="1"/>
    <col min="12276" max="12276" width="2.7109375" style="12" customWidth="1"/>
    <col min="12277" max="12277" width="15.7109375" style="12" customWidth="1"/>
    <col min="12278" max="12280" width="0" style="12" hidden="1" customWidth="1"/>
    <col min="12281" max="12281" width="25.7109375" style="12" customWidth="1"/>
    <col min="12282" max="12282" width="2.7109375" style="12" customWidth="1"/>
    <col min="12283" max="12283" width="15.7109375" style="12" customWidth="1"/>
    <col min="12284" max="12286" width="0" style="12" hidden="1" customWidth="1"/>
    <col min="12287" max="12287" width="25.7109375" style="12" customWidth="1"/>
    <col min="12288" max="12288" width="2.7109375" style="12" customWidth="1"/>
    <col min="12289" max="12289" width="15.7109375" style="12" customWidth="1"/>
    <col min="12290" max="12292" width="0" style="12" hidden="1" customWidth="1"/>
    <col min="12293" max="12293" width="25.7109375" style="12" customWidth="1"/>
    <col min="12294" max="12294" width="2.7109375" style="12" customWidth="1"/>
    <col min="12295" max="12298" width="18.7109375" style="12" customWidth="1"/>
    <col min="12299" max="12299" width="25.7109375" style="12" customWidth="1"/>
    <col min="12300" max="12300" width="14.85546875" style="12" customWidth="1"/>
    <col min="12301" max="12301" width="2.42578125" style="12" customWidth="1"/>
    <col min="12302" max="12302" width="9.140625" style="12" customWidth="1"/>
    <col min="12303" max="12303" width="20.42578125" style="12" bestFit="1" customWidth="1"/>
    <col min="12304" max="12304" width="9.140625" style="12" customWidth="1"/>
    <col min="12305" max="12305" width="15.85546875" style="12" bestFit="1" customWidth="1"/>
    <col min="12306" max="12306" width="9.140625" style="12" customWidth="1"/>
    <col min="12307" max="12307" width="10.140625" style="12" bestFit="1" customWidth="1"/>
    <col min="12308" max="12517" width="9.140625" style="12"/>
    <col min="12518" max="12518" width="1.140625" style="12" customWidth="1"/>
    <col min="12519" max="12519" width="12.7109375" style="12" customWidth="1"/>
    <col min="12520" max="12520" width="125.85546875" style="12" customWidth="1"/>
    <col min="12521" max="12521" width="12.7109375" style="12" customWidth="1"/>
    <col min="12522" max="12522" width="15.7109375" style="12" customWidth="1"/>
    <col min="12523" max="12525" width="18.7109375" style="12" customWidth="1"/>
    <col min="12526" max="12526" width="2.7109375" style="12" customWidth="1"/>
    <col min="12527" max="12527" width="15.7109375" style="12" customWidth="1"/>
    <col min="12528" max="12530" width="0" style="12" hidden="1" customWidth="1"/>
    <col min="12531" max="12531" width="25.7109375" style="12" customWidth="1"/>
    <col min="12532" max="12532" width="2.7109375" style="12" customWidth="1"/>
    <col min="12533" max="12533" width="15.7109375" style="12" customWidth="1"/>
    <col min="12534" max="12536" width="0" style="12" hidden="1" customWidth="1"/>
    <col min="12537" max="12537" width="25.7109375" style="12" customWidth="1"/>
    <col min="12538" max="12538" width="2.7109375" style="12" customWidth="1"/>
    <col min="12539" max="12539" width="15.7109375" style="12" customWidth="1"/>
    <col min="12540" max="12542" width="0" style="12" hidden="1" customWidth="1"/>
    <col min="12543" max="12543" width="25.7109375" style="12" customWidth="1"/>
    <col min="12544" max="12544" width="2.7109375" style="12" customWidth="1"/>
    <col min="12545" max="12545" width="15.7109375" style="12" customWidth="1"/>
    <col min="12546" max="12548" width="0" style="12" hidden="1" customWidth="1"/>
    <col min="12549" max="12549" width="25.7109375" style="12" customWidth="1"/>
    <col min="12550" max="12550" width="2.7109375" style="12" customWidth="1"/>
    <col min="12551" max="12554" width="18.7109375" style="12" customWidth="1"/>
    <col min="12555" max="12555" width="25.7109375" style="12" customWidth="1"/>
    <col min="12556" max="12556" width="14.85546875" style="12" customWidth="1"/>
    <col min="12557" max="12557" width="2.42578125" style="12" customWidth="1"/>
    <col min="12558" max="12558" width="9.140625" style="12" customWidth="1"/>
    <col min="12559" max="12559" width="20.42578125" style="12" bestFit="1" customWidth="1"/>
    <col min="12560" max="12560" width="9.140625" style="12" customWidth="1"/>
    <col min="12561" max="12561" width="15.85546875" style="12" bestFit="1" customWidth="1"/>
    <col min="12562" max="12562" width="9.140625" style="12" customWidth="1"/>
    <col min="12563" max="12563" width="10.140625" style="12" bestFit="1" customWidth="1"/>
    <col min="12564" max="12773" width="9.140625" style="12"/>
    <col min="12774" max="12774" width="1.140625" style="12" customWidth="1"/>
    <col min="12775" max="12775" width="12.7109375" style="12" customWidth="1"/>
    <col min="12776" max="12776" width="125.85546875" style="12" customWidth="1"/>
    <col min="12777" max="12777" width="12.7109375" style="12" customWidth="1"/>
    <col min="12778" max="12778" width="15.7109375" style="12" customWidth="1"/>
    <col min="12779" max="12781" width="18.7109375" style="12" customWidth="1"/>
    <col min="12782" max="12782" width="2.7109375" style="12" customWidth="1"/>
    <col min="12783" max="12783" width="15.7109375" style="12" customWidth="1"/>
    <col min="12784" max="12786" width="0" style="12" hidden="1" customWidth="1"/>
    <col min="12787" max="12787" width="25.7109375" style="12" customWidth="1"/>
    <col min="12788" max="12788" width="2.7109375" style="12" customWidth="1"/>
    <col min="12789" max="12789" width="15.7109375" style="12" customWidth="1"/>
    <col min="12790" max="12792" width="0" style="12" hidden="1" customWidth="1"/>
    <col min="12793" max="12793" width="25.7109375" style="12" customWidth="1"/>
    <col min="12794" max="12794" width="2.7109375" style="12" customWidth="1"/>
    <col min="12795" max="12795" width="15.7109375" style="12" customWidth="1"/>
    <col min="12796" max="12798" width="0" style="12" hidden="1" customWidth="1"/>
    <col min="12799" max="12799" width="25.7109375" style="12" customWidth="1"/>
    <col min="12800" max="12800" width="2.7109375" style="12" customWidth="1"/>
    <col min="12801" max="12801" width="15.7109375" style="12" customWidth="1"/>
    <col min="12802" max="12804" width="0" style="12" hidden="1" customWidth="1"/>
    <col min="12805" max="12805" width="25.7109375" style="12" customWidth="1"/>
    <col min="12806" max="12806" width="2.7109375" style="12" customWidth="1"/>
    <col min="12807" max="12810" width="18.7109375" style="12" customWidth="1"/>
    <col min="12811" max="12811" width="25.7109375" style="12" customWidth="1"/>
    <col min="12812" max="12812" width="14.85546875" style="12" customWidth="1"/>
    <col min="12813" max="12813" width="2.42578125" style="12" customWidth="1"/>
    <col min="12814" max="12814" width="9.140625" style="12" customWidth="1"/>
    <col min="12815" max="12815" width="20.42578125" style="12" bestFit="1" customWidth="1"/>
    <col min="12816" max="12816" width="9.140625" style="12" customWidth="1"/>
    <col min="12817" max="12817" width="15.85546875" style="12" bestFit="1" customWidth="1"/>
    <col min="12818" max="12818" width="9.140625" style="12" customWidth="1"/>
    <col min="12819" max="12819" width="10.140625" style="12" bestFit="1" customWidth="1"/>
    <col min="12820" max="13029" width="9.140625" style="12"/>
    <col min="13030" max="13030" width="1.140625" style="12" customWidth="1"/>
    <col min="13031" max="13031" width="12.7109375" style="12" customWidth="1"/>
    <col min="13032" max="13032" width="125.85546875" style="12" customWidth="1"/>
    <col min="13033" max="13033" width="12.7109375" style="12" customWidth="1"/>
    <col min="13034" max="13034" width="15.7109375" style="12" customWidth="1"/>
    <col min="13035" max="13037" width="18.7109375" style="12" customWidth="1"/>
    <col min="13038" max="13038" width="2.7109375" style="12" customWidth="1"/>
    <col min="13039" max="13039" width="15.7109375" style="12" customWidth="1"/>
    <col min="13040" max="13042" width="0" style="12" hidden="1" customWidth="1"/>
    <col min="13043" max="13043" width="25.7109375" style="12" customWidth="1"/>
    <col min="13044" max="13044" width="2.7109375" style="12" customWidth="1"/>
    <col min="13045" max="13045" width="15.7109375" style="12" customWidth="1"/>
    <col min="13046" max="13048" width="0" style="12" hidden="1" customWidth="1"/>
    <col min="13049" max="13049" width="25.7109375" style="12" customWidth="1"/>
    <col min="13050" max="13050" width="2.7109375" style="12" customWidth="1"/>
    <col min="13051" max="13051" width="15.7109375" style="12" customWidth="1"/>
    <col min="13052" max="13054" width="0" style="12" hidden="1" customWidth="1"/>
    <col min="13055" max="13055" width="25.7109375" style="12" customWidth="1"/>
    <col min="13056" max="13056" width="2.7109375" style="12" customWidth="1"/>
    <col min="13057" max="13057" width="15.7109375" style="12" customWidth="1"/>
    <col min="13058" max="13060" width="0" style="12" hidden="1" customWidth="1"/>
    <col min="13061" max="13061" width="25.7109375" style="12" customWidth="1"/>
    <col min="13062" max="13062" width="2.7109375" style="12" customWidth="1"/>
    <col min="13063" max="13066" width="18.7109375" style="12" customWidth="1"/>
    <col min="13067" max="13067" width="25.7109375" style="12" customWidth="1"/>
    <col min="13068" max="13068" width="14.85546875" style="12" customWidth="1"/>
    <col min="13069" max="13069" width="2.42578125" style="12" customWidth="1"/>
    <col min="13070" max="13070" width="9.140625" style="12" customWidth="1"/>
    <col min="13071" max="13071" width="20.42578125" style="12" bestFit="1" customWidth="1"/>
    <col min="13072" max="13072" width="9.140625" style="12" customWidth="1"/>
    <col min="13073" max="13073" width="15.85546875" style="12" bestFit="1" customWidth="1"/>
    <col min="13074" max="13074" width="9.140625" style="12" customWidth="1"/>
    <col min="13075" max="13075" width="10.140625" style="12" bestFit="1" customWidth="1"/>
    <col min="13076" max="13285" width="9.140625" style="12"/>
    <col min="13286" max="13286" width="1.140625" style="12" customWidth="1"/>
    <col min="13287" max="13287" width="12.7109375" style="12" customWidth="1"/>
    <col min="13288" max="13288" width="125.85546875" style="12" customWidth="1"/>
    <col min="13289" max="13289" width="12.7109375" style="12" customWidth="1"/>
    <col min="13290" max="13290" width="15.7109375" style="12" customWidth="1"/>
    <col min="13291" max="13293" width="18.7109375" style="12" customWidth="1"/>
    <col min="13294" max="13294" width="2.7109375" style="12" customWidth="1"/>
    <col min="13295" max="13295" width="15.7109375" style="12" customWidth="1"/>
    <col min="13296" max="13298" width="0" style="12" hidden="1" customWidth="1"/>
    <col min="13299" max="13299" width="25.7109375" style="12" customWidth="1"/>
    <col min="13300" max="13300" width="2.7109375" style="12" customWidth="1"/>
    <col min="13301" max="13301" width="15.7109375" style="12" customWidth="1"/>
    <col min="13302" max="13304" width="0" style="12" hidden="1" customWidth="1"/>
    <col min="13305" max="13305" width="25.7109375" style="12" customWidth="1"/>
    <col min="13306" max="13306" width="2.7109375" style="12" customWidth="1"/>
    <col min="13307" max="13307" width="15.7109375" style="12" customWidth="1"/>
    <col min="13308" max="13310" width="0" style="12" hidden="1" customWidth="1"/>
    <col min="13311" max="13311" width="25.7109375" style="12" customWidth="1"/>
    <col min="13312" max="13312" width="2.7109375" style="12" customWidth="1"/>
    <col min="13313" max="13313" width="15.7109375" style="12" customWidth="1"/>
    <col min="13314" max="13316" width="0" style="12" hidden="1" customWidth="1"/>
    <col min="13317" max="13317" width="25.7109375" style="12" customWidth="1"/>
    <col min="13318" max="13318" width="2.7109375" style="12" customWidth="1"/>
    <col min="13319" max="13322" width="18.7109375" style="12" customWidth="1"/>
    <col min="13323" max="13323" width="25.7109375" style="12" customWidth="1"/>
    <col min="13324" max="13324" width="14.85546875" style="12" customWidth="1"/>
    <col min="13325" max="13325" width="2.42578125" style="12" customWidth="1"/>
    <col min="13326" max="13326" width="9.140625" style="12" customWidth="1"/>
    <col min="13327" max="13327" width="20.42578125" style="12" bestFit="1" customWidth="1"/>
    <col min="13328" max="13328" width="9.140625" style="12" customWidth="1"/>
    <col min="13329" max="13329" width="15.85546875" style="12" bestFit="1" customWidth="1"/>
    <col min="13330" max="13330" width="9.140625" style="12" customWidth="1"/>
    <col min="13331" max="13331" width="10.140625" style="12" bestFit="1" customWidth="1"/>
    <col min="13332" max="13541" width="9.140625" style="12"/>
    <col min="13542" max="13542" width="1.140625" style="12" customWidth="1"/>
    <col min="13543" max="13543" width="12.7109375" style="12" customWidth="1"/>
    <col min="13544" max="13544" width="125.85546875" style="12" customWidth="1"/>
    <col min="13545" max="13545" width="12.7109375" style="12" customWidth="1"/>
    <col min="13546" max="13546" width="15.7109375" style="12" customWidth="1"/>
    <col min="13547" max="13549" width="18.7109375" style="12" customWidth="1"/>
    <col min="13550" max="13550" width="2.7109375" style="12" customWidth="1"/>
    <col min="13551" max="13551" width="15.7109375" style="12" customWidth="1"/>
    <col min="13552" max="13554" width="0" style="12" hidden="1" customWidth="1"/>
    <col min="13555" max="13555" width="25.7109375" style="12" customWidth="1"/>
    <col min="13556" max="13556" width="2.7109375" style="12" customWidth="1"/>
    <col min="13557" max="13557" width="15.7109375" style="12" customWidth="1"/>
    <col min="13558" max="13560" width="0" style="12" hidden="1" customWidth="1"/>
    <col min="13561" max="13561" width="25.7109375" style="12" customWidth="1"/>
    <col min="13562" max="13562" width="2.7109375" style="12" customWidth="1"/>
    <col min="13563" max="13563" width="15.7109375" style="12" customWidth="1"/>
    <col min="13564" max="13566" width="0" style="12" hidden="1" customWidth="1"/>
    <col min="13567" max="13567" width="25.7109375" style="12" customWidth="1"/>
    <col min="13568" max="13568" width="2.7109375" style="12" customWidth="1"/>
    <col min="13569" max="13569" width="15.7109375" style="12" customWidth="1"/>
    <col min="13570" max="13572" width="0" style="12" hidden="1" customWidth="1"/>
    <col min="13573" max="13573" width="25.7109375" style="12" customWidth="1"/>
    <col min="13574" max="13574" width="2.7109375" style="12" customWidth="1"/>
    <col min="13575" max="13578" width="18.7109375" style="12" customWidth="1"/>
    <col min="13579" max="13579" width="25.7109375" style="12" customWidth="1"/>
    <col min="13580" max="13580" width="14.85546875" style="12" customWidth="1"/>
    <col min="13581" max="13581" width="2.42578125" style="12" customWidth="1"/>
    <col min="13582" max="13582" width="9.140625" style="12" customWidth="1"/>
    <col min="13583" max="13583" width="20.42578125" style="12" bestFit="1" customWidth="1"/>
    <col min="13584" max="13584" width="9.140625" style="12" customWidth="1"/>
    <col min="13585" max="13585" width="15.85546875" style="12" bestFit="1" customWidth="1"/>
    <col min="13586" max="13586" width="9.140625" style="12" customWidth="1"/>
    <col min="13587" max="13587" width="10.140625" style="12" bestFit="1" customWidth="1"/>
    <col min="13588" max="13797" width="9.140625" style="12"/>
    <col min="13798" max="13798" width="1.140625" style="12" customWidth="1"/>
    <col min="13799" max="13799" width="12.7109375" style="12" customWidth="1"/>
    <col min="13800" max="13800" width="125.85546875" style="12" customWidth="1"/>
    <col min="13801" max="13801" width="12.7109375" style="12" customWidth="1"/>
    <col min="13802" max="13802" width="15.7109375" style="12" customWidth="1"/>
    <col min="13803" max="13805" width="18.7109375" style="12" customWidth="1"/>
    <col min="13806" max="13806" width="2.7109375" style="12" customWidth="1"/>
    <col min="13807" max="13807" width="15.7109375" style="12" customWidth="1"/>
    <col min="13808" max="13810" width="0" style="12" hidden="1" customWidth="1"/>
    <col min="13811" max="13811" width="25.7109375" style="12" customWidth="1"/>
    <col min="13812" max="13812" width="2.7109375" style="12" customWidth="1"/>
    <col min="13813" max="13813" width="15.7109375" style="12" customWidth="1"/>
    <col min="13814" max="13816" width="0" style="12" hidden="1" customWidth="1"/>
    <col min="13817" max="13817" width="25.7109375" style="12" customWidth="1"/>
    <col min="13818" max="13818" width="2.7109375" style="12" customWidth="1"/>
    <col min="13819" max="13819" width="15.7109375" style="12" customWidth="1"/>
    <col min="13820" max="13822" width="0" style="12" hidden="1" customWidth="1"/>
    <col min="13823" max="13823" width="25.7109375" style="12" customWidth="1"/>
    <col min="13824" max="13824" width="2.7109375" style="12" customWidth="1"/>
    <col min="13825" max="13825" width="15.7109375" style="12" customWidth="1"/>
    <col min="13826" max="13828" width="0" style="12" hidden="1" customWidth="1"/>
    <col min="13829" max="13829" width="25.7109375" style="12" customWidth="1"/>
    <col min="13830" max="13830" width="2.7109375" style="12" customWidth="1"/>
    <col min="13831" max="13834" width="18.7109375" style="12" customWidth="1"/>
    <col min="13835" max="13835" width="25.7109375" style="12" customWidth="1"/>
    <col min="13836" max="13836" width="14.85546875" style="12" customWidth="1"/>
    <col min="13837" max="13837" width="2.42578125" style="12" customWidth="1"/>
    <col min="13838" max="13838" width="9.140625" style="12" customWidth="1"/>
    <col min="13839" max="13839" width="20.42578125" style="12" bestFit="1" customWidth="1"/>
    <col min="13840" max="13840" width="9.140625" style="12" customWidth="1"/>
    <col min="13841" max="13841" width="15.85546875" style="12" bestFit="1" customWidth="1"/>
    <col min="13842" max="13842" width="9.140625" style="12" customWidth="1"/>
    <col min="13843" max="13843" width="10.140625" style="12" bestFit="1" customWidth="1"/>
    <col min="13844" max="14053" width="9.140625" style="12"/>
    <col min="14054" max="14054" width="1.140625" style="12" customWidth="1"/>
    <col min="14055" max="14055" width="12.7109375" style="12" customWidth="1"/>
    <col min="14056" max="14056" width="125.85546875" style="12" customWidth="1"/>
    <col min="14057" max="14057" width="12.7109375" style="12" customWidth="1"/>
    <col min="14058" max="14058" width="15.7109375" style="12" customWidth="1"/>
    <col min="14059" max="14061" width="18.7109375" style="12" customWidth="1"/>
    <col min="14062" max="14062" width="2.7109375" style="12" customWidth="1"/>
    <col min="14063" max="14063" width="15.7109375" style="12" customWidth="1"/>
    <col min="14064" max="14066" width="0" style="12" hidden="1" customWidth="1"/>
    <col min="14067" max="14067" width="25.7109375" style="12" customWidth="1"/>
    <col min="14068" max="14068" width="2.7109375" style="12" customWidth="1"/>
    <col min="14069" max="14069" width="15.7109375" style="12" customWidth="1"/>
    <col min="14070" max="14072" width="0" style="12" hidden="1" customWidth="1"/>
    <col min="14073" max="14073" width="25.7109375" style="12" customWidth="1"/>
    <col min="14074" max="14074" width="2.7109375" style="12" customWidth="1"/>
    <col min="14075" max="14075" width="15.7109375" style="12" customWidth="1"/>
    <col min="14076" max="14078" width="0" style="12" hidden="1" customWidth="1"/>
    <col min="14079" max="14079" width="25.7109375" style="12" customWidth="1"/>
    <col min="14080" max="14080" width="2.7109375" style="12" customWidth="1"/>
    <col min="14081" max="14081" width="15.7109375" style="12" customWidth="1"/>
    <col min="14082" max="14084" width="0" style="12" hidden="1" customWidth="1"/>
    <col min="14085" max="14085" width="25.7109375" style="12" customWidth="1"/>
    <col min="14086" max="14086" width="2.7109375" style="12" customWidth="1"/>
    <col min="14087" max="14090" width="18.7109375" style="12" customWidth="1"/>
    <col min="14091" max="14091" width="25.7109375" style="12" customWidth="1"/>
    <col min="14092" max="14092" width="14.85546875" style="12" customWidth="1"/>
    <col min="14093" max="14093" width="2.42578125" style="12" customWidth="1"/>
    <col min="14094" max="14094" width="9.140625" style="12" customWidth="1"/>
    <col min="14095" max="14095" width="20.42578125" style="12" bestFit="1" customWidth="1"/>
    <col min="14096" max="14096" width="9.140625" style="12" customWidth="1"/>
    <col min="14097" max="14097" width="15.85546875" style="12" bestFit="1" customWidth="1"/>
    <col min="14098" max="14098" width="9.140625" style="12" customWidth="1"/>
    <col min="14099" max="14099" width="10.140625" style="12" bestFit="1" customWidth="1"/>
    <col min="14100" max="14309" width="9.140625" style="12"/>
    <col min="14310" max="14310" width="1.140625" style="12" customWidth="1"/>
    <col min="14311" max="14311" width="12.7109375" style="12" customWidth="1"/>
    <col min="14312" max="14312" width="125.85546875" style="12" customWidth="1"/>
    <col min="14313" max="14313" width="12.7109375" style="12" customWidth="1"/>
    <col min="14314" max="14314" width="15.7109375" style="12" customWidth="1"/>
    <col min="14315" max="14317" width="18.7109375" style="12" customWidth="1"/>
    <col min="14318" max="14318" width="2.7109375" style="12" customWidth="1"/>
    <col min="14319" max="14319" width="15.7109375" style="12" customWidth="1"/>
    <col min="14320" max="14322" width="0" style="12" hidden="1" customWidth="1"/>
    <col min="14323" max="14323" width="25.7109375" style="12" customWidth="1"/>
    <col min="14324" max="14324" width="2.7109375" style="12" customWidth="1"/>
    <col min="14325" max="14325" width="15.7109375" style="12" customWidth="1"/>
    <col min="14326" max="14328" width="0" style="12" hidden="1" customWidth="1"/>
    <col min="14329" max="14329" width="25.7109375" style="12" customWidth="1"/>
    <col min="14330" max="14330" width="2.7109375" style="12" customWidth="1"/>
    <col min="14331" max="14331" width="15.7109375" style="12" customWidth="1"/>
    <col min="14332" max="14334" width="0" style="12" hidden="1" customWidth="1"/>
    <col min="14335" max="14335" width="25.7109375" style="12" customWidth="1"/>
    <col min="14336" max="14336" width="2.7109375" style="12" customWidth="1"/>
    <col min="14337" max="14337" width="15.7109375" style="12" customWidth="1"/>
    <col min="14338" max="14340" width="0" style="12" hidden="1" customWidth="1"/>
    <col min="14341" max="14341" width="25.7109375" style="12" customWidth="1"/>
    <col min="14342" max="14342" width="2.7109375" style="12" customWidth="1"/>
    <col min="14343" max="14346" width="18.7109375" style="12" customWidth="1"/>
    <col min="14347" max="14347" width="25.7109375" style="12" customWidth="1"/>
    <col min="14348" max="14348" width="14.85546875" style="12" customWidth="1"/>
    <col min="14349" max="14349" width="2.42578125" style="12" customWidth="1"/>
    <col min="14350" max="14350" width="9.140625" style="12" customWidth="1"/>
    <col min="14351" max="14351" width="20.42578125" style="12" bestFit="1" customWidth="1"/>
    <col min="14352" max="14352" width="9.140625" style="12" customWidth="1"/>
    <col min="14353" max="14353" width="15.85546875" style="12" bestFit="1" customWidth="1"/>
    <col min="14354" max="14354" width="9.140625" style="12" customWidth="1"/>
    <col min="14355" max="14355" width="10.140625" style="12" bestFit="1" customWidth="1"/>
    <col min="14356" max="14565" width="9.140625" style="12"/>
    <col min="14566" max="14566" width="1.140625" style="12" customWidth="1"/>
    <col min="14567" max="14567" width="12.7109375" style="12" customWidth="1"/>
    <col min="14568" max="14568" width="125.85546875" style="12" customWidth="1"/>
    <col min="14569" max="14569" width="12.7109375" style="12" customWidth="1"/>
    <col min="14570" max="14570" width="15.7109375" style="12" customWidth="1"/>
    <col min="14571" max="14573" width="18.7109375" style="12" customWidth="1"/>
    <col min="14574" max="14574" width="2.7109375" style="12" customWidth="1"/>
    <col min="14575" max="14575" width="15.7109375" style="12" customWidth="1"/>
    <col min="14576" max="14578" width="0" style="12" hidden="1" customWidth="1"/>
    <col min="14579" max="14579" width="25.7109375" style="12" customWidth="1"/>
    <col min="14580" max="14580" width="2.7109375" style="12" customWidth="1"/>
    <col min="14581" max="14581" width="15.7109375" style="12" customWidth="1"/>
    <col min="14582" max="14584" width="0" style="12" hidden="1" customWidth="1"/>
    <col min="14585" max="14585" width="25.7109375" style="12" customWidth="1"/>
    <col min="14586" max="14586" width="2.7109375" style="12" customWidth="1"/>
    <col min="14587" max="14587" width="15.7109375" style="12" customWidth="1"/>
    <col min="14588" max="14590" width="0" style="12" hidden="1" customWidth="1"/>
    <col min="14591" max="14591" width="25.7109375" style="12" customWidth="1"/>
    <col min="14592" max="14592" width="2.7109375" style="12" customWidth="1"/>
    <col min="14593" max="14593" width="15.7109375" style="12" customWidth="1"/>
    <col min="14594" max="14596" width="0" style="12" hidden="1" customWidth="1"/>
    <col min="14597" max="14597" width="25.7109375" style="12" customWidth="1"/>
    <col min="14598" max="14598" width="2.7109375" style="12" customWidth="1"/>
    <col min="14599" max="14602" width="18.7109375" style="12" customWidth="1"/>
    <col min="14603" max="14603" width="25.7109375" style="12" customWidth="1"/>
    <col min="14604" max="14604" width="14.85546875" style="12" customWidth="1"/>
    <col min="14605" max="14605" width="2.42578125" style="12" customWidth="1"/>
    <col min="14606" max="14606" width="9.140625" style="12" customWidth="1"/>
    <col min="14607" max="14607" width="20.42578125" style="12" bestFit="1" customWidth="1"/>
    <col min="14608" max="14608" width="9.140625" style="12" customWidth="1"/>
    <col min="14609" max="14609" width="15.85546875" style="12" bestFit="1" customWidth="1"/>
    <col min="14610" max="14610" width="9.140625" style="12" customWidth="1"/>
    <col min="14611" max="14611" width="10.140625" style="12" bestFit="1" customWidth="1"/>
    <col min="14612" max="14821" width="9.140625" style="12"/>
    <col min="14822" max="14822" width="1.140625" style="12" customWidth="1"/>
    <col min="14823" max="14823" width="12.7109375" style="12" customWidth="1"/>
    <col min="14824" max="14824" width="125.85546875" style="12" customWidth="1"/>
    <col min="14825" max="14825" width="12.7109375" style="12" customWidth="1"/>
    <col min="14826" max="14826" width="15.7109375" style="12" customWidth="1"/>
    <col min="14827" max="14829" width="18.7109375" style="12" customWidth="1"/>
    <col min="14830" max="14830" width="2.7109375" style="12" customWidth="1"/>
    <col min="14831" max="14831" width="15.7109375" style="12" customWidth="1"/>
    <col min="14832" max="14834" width="0" style="12" hidden="1" customWidth="1"/>
    <col min="14835" max="14835" width="25.7109375" style="12" customWidth="1"/>
    <col min="14836" max="14836" width="2.7109375" style="12" customWidth="1"/>
    <col min="14837" max="14837" width="15.7109375" style="12" customWidth="1"/>
    <col min="14838" max="14840" width="0" style="12" hidden="1" customWidth="1"/>
    <col min="14841" max="14841" width="25.7109375" style="12" customWidth="1"/>
    <col min="14842" max="14842" width="2.7109375" style="12" customWidth="1"/>
    <col min="14843" max="14843" width="15.7109375" style="12" customWidth="1"/>
    <col min="14844" max="14846" width="0" style="12" hidden="1" customWidth="1"/>
    <col min="14847" max="14847" width="25.7109375" style="12" customWidth="1"/>
    <col min="14848" max="14848" width="2.7109375" style="12" customWidth="1"/>
    <col min="14849" max="14849" width="15.7109375" style="12" customWidth="1"/>
    <col min="14850" max="14852" width="0" style="12" hidden="1" customWidth="1"/>
    <col min="14853" max="14853" width="25.7109375" style="12" customWidth="1"/>
    <col min="14854" max="14854" width="2.7109375" style="12" customWidth="1"/>
    <col min="14855" max="14858" width="18.7109375" style="12" customWidth="1"/>
    <col min="14859" max="14859" width="25.7109375" style="12" customWidth="1"/>
    <col min="14860" max="14860" width="14.85546875" style="12" customWidth="1"/>
    <col min="14861" max="14861" width="2.42578125" style="12" customWidth="1"/>
    <col min="14862" max="14862" width="9.140625" style="12" customWidth="1"/>
    <col min="14863" max="14863" width="20.42578125" style="12" bestFit="1" customWidth="1"/>
    <col min="14864" max="14864" width="9.140625" style="12" customWidth="1"/>
    <col min="14865" max="14865" width="15.85546875" style="12" bestFit="1" customWidth="1"/>
    <col min="14866" max="14866" width="9.140625" style="12" customWidth="1"/>
    <col min="14867" max="14867" width="10.140625" style="12" bestFit="1" customWidth="1"/>
    <col min="14868" max="15077" width="9.140625" style="12"/>
    <col min="15078" max="15078" width="1.140625" style="12" customWidth="1"/>
    <col min="15079" max="15079" width="12.7109375" style="12" customWidth="1"/>
    <col min="15080" max="15080" width="125.85546875" style="12" customWidth="1"/>
    <col min="15081" max="15081" width="12.7109375" style="12" customWidth="1"/>
    <col min="15082" max="15082" width="15.7109375" style="12" customWidth="1"/>
    <col min="15083" max="15085" width="18.7109375" style="12" customWidth="1"/>
    <col min="15086" max="15086" width="2.7109375" style="12" customWidth="1"/>
    <col min="15087" max="15087" width="15.7109375" style="12" customWidth="1"/>
    <col min="15088" max="15090" width="0" style="12" hidden="1" customWidth="1"/>
    <col min="15091" max="15091" width="25.7109375" style="12" customWidth="1"/>
    <col min="15092" max="15092" width="2.7109375" style="12" customWidth="1"/>
    <col min="15093" max="15093" width="15.7109375" style="12" customWidth="1"/>
    <col min="15094" max="15096" width="0" style="12" hidden="1" customWidth="1"/>
    <col min="15097" max="15097" width="25.7109375" style="12" customWidth="1"/>
    <col min="15098" max="15098" width="2.7109375" style="12" customWidth="1"/>
    <col min="15099" max="15099" width="15.7109375" style="12" customWidth="1"/>
    <col min="15100" max="15102" width="0" style="12" hidden="1" customWidth="1"/>
    <col min="15103" max="15103" width="25.7109375" style="12" customWidth="1"/>
    <col min="15104" max="15104" width="2.7109375" style="12" customWidth="1"/>
    <col min="15105" max="15105" width="15.7109375" style="12" customWidth="1"/>
    <col min="15106" max="15108" width="0" style="12" hidden="1" customWidth="1"/>
    <col min="15109" max="15109" width="25.7109375" style="12" customWidth="1"/>
    <col min="15110" max="15110" width="2.7109375" style="12" customWidth="1"/>
    <col min="15111" max="15114" width="18.7109375" style="12" customWidth="1"/>
    <col min="15115" max="15115" width="25.7109375" style="12" customWidth="1"/>
    <col min="15116" max="15116" width="14.85546875" style="12" customWidth="1"/>
    <col min="15117" max="15117" width="2.42578125" style="12" customWidth="1"/>
    <col min="15118" max="15118" width="9.140625" style="12" customWidth="1"/>
    <col min="15119" max="15119" width="20.42578125" style="12" bestFit="1" customWidth="1"/>
    <col min="15120" max="15120" width="9.140625" style="12" customWidth="1"/>
    <col min="15121" max="15121" width="15.85546875" style="12" bestFit="1" customWidth="1"/>
    <col min="15122" max="15122" width="9.140625" style="12" customWidth="1"/>
    <col min="15123" max="15123" width="10.140625" style="12" bestFit="1" customWidth="1"/>
    <col min="15124" max="15333" width="9.140625" style="12"/>
    <col min="15334" max="15334" width="1.140625" style="12" customWidth="1"/>
    <col min="15335" max="15335" width="12.7109375" style="12" customWidth="1"/>
    <col min="15336" max="15336" width="125.85546875" style="12" customWidth="1"/>
    <col min="15337" max="15337" width="12.7109375" style="12" customWidth="1"/>
    <col min="15338" max="15338" width="15.7109375" style="12" customWidth="1"/>
    <col min="15339" max="15341" width="18.7109375" style="12" customWidth="1"/>
    <col min="15342" max="15342" width="2.7109375" style="12" customWidth="1"/>
    <col min="15343" max="15343" width="15.7109375" style="12" customWidth="1"/>
    <col min="15344" max="15346" width="0" style="12" hidden="1" customWidth="1"/>
    <col min="15347" max="15347" width="25.7109375" style="12" customWidth="1"/>
    <col min="15348" max="15348" width="2.7109375" style="12" customWidth="1"/>
    <col min="15349" max="15349" width="15.7109375" style="12" customWidth="1"/>
    <col min="15350" max="15352" width="0" style="12" hidden="1" customWidth="1"/>
    <col min="15353" max="15353" width="25.7109375" style="12" customWidth="1"/>
    <col min="15354" max="15354" width="2.7109375" style="12" customWidth="1"/>
    <col min="15355" max="15355" width="15.7109375" style="12" customWidth="1"/>
    <col min="15356" max="15358" width="0" style="12" hidden="1" customWidth="1"/>
    <col min="15359" max="15359" width="25.7109375" style="12" customWidth="1"/>
    <col min="15360" max="15360" width="2.7109375" style="12" customWidth="1"/>
    <col min="15361" max="15361" width="15.7109375" style="12" customWidth="1"/>
    <col min="15362" max="15364" width="0" style="12" hidden="1" customWidth="1"/>
    <col min="15365" max="15365" width="25.7109375" style="12" customWidth="1"/>
    <col min="15366" max="15366" width="2.7109375" style="12" customWidth="1"/>
    <col min="15367" max="15370" width="18.7109375" style="12" customWidth="1"/>
    <col min="15371" max="15371" width="25.7109375" style="12" customWidth="1"/>
    <col min="15372" max="15372" width="14.85546875" style="12" customWidth="1"/>
    <col min="15373" max="15373" width="2.42578125" style="12" customWidth="1"/>
    <col min="15374" max="15374" width="9.140625" style="12" customWidth="1"/>
    <col min="15375" max="15375" width="20.42578125" style="12" bestFit="1" customWidth="1"/>
    <col min="15376" max="15376" width="9.140625" style="12" customWidth="1"/>
    <col min="15377" max="15377" width="15.85546875" style="12" bestFit="1" customWidth="1"/>
    <col min="15378" max="15378" width="9.140625" style="12" customWidth="1"/>
    <col min="15379" max="15379" width="10.140625" style="12" bestFit="1" customWidth="1"/>
    <col min="15380" max="15589" width="9.140625" style="12"/>
    <col min="15590" max="15590" width="1.140625" style="12" customWidth="1"/>
    <col min="15591" max="15591" width="12.7109375" style="12" customWidth="1"/>
    <col min="15592" max="15592" width="125.85546875" style="12" customWidth="1"/>
    <col min="15593" max="15593" width="12.7109375" style="12" customWidth="1"/>
    <col min="15594" max="15594" width="15.7109375" style="12" customWidth="1"/>
    <col min="15595" max="15597" width="18.7109375" style="12" customWidth="1"/>
    <col min="15598" max="15598" width="2.7109375" style="12" customWidth="1"/>
    <col min="15599" max="15599" width="15.7109375" style="12" customWidth="1"/>
    <col min="15600" max="15602" width="0" style="12" hidden="1" customWidth="1"/>
    <col min="15603" max="15603" width="25.7109375" style="12" customWidth="1"/>
    <col min="15604" max="15604" width="2.7109375" style="12" customWidth="1"/>
    <col min="15605" max="15605" width="15.7109375" style="12" customWidth="1"/>
    <col min="15606" max="15608" width="0" style="12" hidden="1" customWidth="1"/>
    <col min="15609" max="15609" width="25.7109375" style="12" customWidth="1"/>
    <col min="15610" max="15610" width="2.7109375" style="12" customWidth="1"/>
    <col min="15611" max="15611" width="15.7109375" style="12" customWidth="1"/>
    <col min="15612" max="15614" width="0" style="12" hidden="1" customWidth="1"/>
    <col min="15615" max="15615" width="25.7109375" style="12" customWidth="1"/>
    <col min="15616" max="15616" width="2.7109375" style="12" customWidth="1"/>
    <col min="15617" max="15617" width="15.7109375" style="12" customWidth="1"/>
    <col min="15618" max="15620" width="0" style="12" hidden="1" customWidth="1"/>
    <col min="15621" max="15621" width="25.7109375" style="12" customWidth="1"/>
    <col min="15622" max="15622" width="2.7109375" style="12" customWidth="1"/>
    <col min="15623" max="15626" width="18.7109375" style="12" customWidth="1"/>
    <col min="15627" max="15627" width="25.7109375" style="12" customWidth="1"/>
    <col min="15628" max="15628" width="14.85546875" style="12" customWidth="1"/>
    <col min="15629" max="15629" width="2.42578125" style="12" customWidth="1"/>
    <col min="15630" max="15630" width="9.140625" style="12" customWidth="1"/>
    <col min="15631" max="15631" width="20.42578125" style="12" bestFit="1" customWidth="1"/>
    <col min="15632" max="15632" width="9.140625" style="12" customWidth="1"/>
    <col min="15633" max="15633" width="15.85546875" style="12" bestFit="1" customWidth="1"/>
    <col min="15634" max="15634" width="9.140625" style="12" customWidth="1"/>
    <col min="15635" max="15635" width="10.140625" style="12" bestFit="1" customWidth="1"/>
    <col min="15636" max="15845" width="9.140625" style="12"/>
    <col min="15846" max="15846" width="1.140625" style="12" customWidth="1"/>
    <col min="15847" max="15847" width="12.7109375" style="12" customWidth="1"/>
    <col min="15848" max="15848" width="125.85546875" style="12" customWidth="1"/>
    <col min="15849" max="15849" width="12.7109375" style="12" customWidth="1"/>
    <col min="15850" max="15850" width="15.7109375" style="12" customWidth="1"/>
    <col min="15851" max="15853" width="18.7109375" style="12" customWidth="1"/>
    <col min="15854" max="15854" width="2.7109375" style="12" customWidth="1"/>
    <col min="15855" max="15855" width="15.7109375" style="12" customWidth="1"/>
    <col min="15856" max="15858" width="0" style="12" hidden="1" customWidth="1"/>
    <col min="15859" max="15859" width="25.7109375" style="12" customWidth="1"/>
    <col min="15860" max="15860" width="2.7109375" style="12" customWidth="1"/>
    <col min="15861" max="15861" width="15.7109375" style="12" customWidth="1"/>
    <col min="15862" max="15864" width="0" style="12" hidden="1" customWidth="1"/>
    <col min="15865" max="15865" width="25.7109375" style="12" customWidth="1"/>
    <col min="15866" max="15866" width="2.7109375" style="12" customWidth="1"/>
    <col min="15867" max="15867" width="15.7109375" style="12" customWidth="1"/>
    <col min="15868" max="15870" width="0" style="12" hidden="1" customWidth="1"/>
    <col min="15871" max="15871" width="25.7109375" style="12" customWidth="1"/>
    <col min="15872" max="15872" width="2.7109375" style="12" customWidth="1"/>
    <col min="15873" max="15873" width="15.7109375" style="12" customWidth="1"/>
    <col min="15874" max="15876" width="0" style="12" hidden="1" customWidth="1"/>
    <col min="15877" max="15877" width="25.7109375" style="12" customWidth="1"/>
    <col min="15878" max="15878" width="2.7109375" style="12" customWidth="1"/>
    <col min="15879" max="15882" width="18.7109375" style="12" customWidth="1"/>
    <col min="15883" max="15883" width="25.7109375" style="12" customWidth="1"/>
    <col min="15884" max="15884" width="14.85546875" style="12" customWidth="1"/>
    <col min="15885" max="15885" width="2.42578125" style="12" customWidth="1"/>
    <col min="15886" max="15886" width="9.140625" style="12" customWidth="1"/>
    <col min="15887" max="15887" width="20.42578125" style="12" bestFit="1" customWidth="1"/>
    <col min="15888" max="15888" width="9.140625" style="12" customWidth="1"/>
    <col min="15889" max="15889" width="15.85546875" style="12" bestFit="1" customWidth="1"/>
    <col min="15890" max="15890" width="9.140625" style="12" customWidth="1"/>
    <col min="15891" max="15891" width="10.140625" style="12" bestFit="1" customWidth="1"/>
    <col min="15892" max="16101" width="9.140625" style="12"/>
    <col min="16102" max="16102" width="1.140625" style="12" customWidth="1"/>
    <col min="16103" max="16103" width="12.7109375" style="12" customWidth="1"/>
    <col min="16104" max="16104" width="125.85546875" style="12" customWidth="1"/>
    <col min="16105" max="16105" width="12.7109375" style="12" customWidth="1"/>
    <col min="16106" max="16106" width="15.7109375" style="12" customWidth="1"/>
    <col min="16107" max="16109" width="18.7109375" style="12" customWidth="1"/>
    <col min="16110" max="16110" width="2.7109375" style="12" customWidth="1"/>
    <col min="16111" max="16111" width="15.7109375" style="12" customWidth="1"/>
    <col min="16112" max="16114" width="0" style="12" hidden="1" customWidth="1"/>
    <col min="16115" max="16115" width="25.7109375" style="12" customWidth="1"/>
    <col min="16116" max="16116" width="2.7109375" style="12" customWidth="1"/>
    <col min="16117" max="16117" width="15.7109375" style="12" customWidth="1"/>
    <col min="16118" max="16120" width="0" style="12" hidden="1" customWidth="1"/>
    <col min="16121" max="16121" width="25.7109375" style="12" customWidth="1"/>
    <col min="16122" max="16122" width="2.7109375" style="12" customWidth="1"/>
    <col min="16123" max="16123" width="15.7109375" style="12" customWidth="1"/>
    <col min="16124" max="16126" width="0" style="12" hidden="1" customWidth="1"/>
    <col min="16127" max="16127" width="25.7109375" style="12" customWidth="1"/>
    <col min="16128" max="16128" width="2.7109375" style="12" customWidth="1"/>
    <col min="16129" max="16129" width="15.7109375" style="12" customWidth="1"/>
    <col min="16130" max="16132" width="0" style="12" hidden="1" customWidth="1"/>
    <col min="16133" max="16133" width="25.7109375" style="12" customWidth="1"/>
    <col min="16134" max="16134" width="2.7109375" style="12" customWidth="1"/>
    <col min="16135" max="16138" width="18.7109375" style="12" customWidth="1"/>
    <col min="16139" max="16139" width="25.7109375" style="12" customWidth="1"/>
    <col min="16140" max="16140" width="14.85546875" style="12" customWidth="1"/>
    <col min="16141" max="16141" width="2.42578125" style="12" customWidth="1"/>
    <col min="16142" max="16142" width="9.140625" style="12" customWidth="1"/>
    <col min="16143" max="16143" width="20.42578125" style="12" bestFit="1" customWidth="1"/>
    <col min="16144" max="16144" width="9.140625" style="12" customWidth="1"/>
    <col min="16145" max="16145" width="15.85546875" style="12" bestFit="1" customWidth="1"/>
    <col min="16146" max="16146" width="9.140625" style="12" customWidth="1"/>
    <col min="16147" max="16147" width="10.140625" style="12" bestFit="1" customWidth="1"/>
    <col min="16148" max="16384" width="9.140625" style="12"/>
  </cols>
  <sheetData>
    <row r="1" spans="2:29">
      <c r="E1" s="5"/>
      <c r="F1" s="6"/>
      <c r="Q1" s="10"/>
      <c r="R1" s="10"/>
      <c r="X1" s="10"/>
      <c r="Y1" s="10"/>
    </row>
    <row r="2" spans="2:29" ht="39.950000000000003" customHeight="1">
      <c r="B2" s="427" t="s">
        <v>43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13"/>
      <c r="X2" s="13"/>
      <c r="Y2" s="13"/>
      <c r="Z2" s="13"/>
      <c r="AA2" s="13"/>
      <c r="AB2" s="13"/>
      <c r="AC2" s="13"/>
    </row>
    <row r="3" spans="2:29" ht="39.950000000000003" customHeight="1">
      <c r="B3" s="428" t="s">
        <v>44</v>
      </c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13"/>
      <c r="X3" s="13"/>
      <c r="Y3" s="13"/>
      <c r="Z3" s="13"/>
      <c r="AA3" s="13"/>
      <c r="AB3" s="13"/>
      <c r="AC3" s="13"/>
    </row>
    <row r="4" spans="2:29" ht="39.950000000000003" customHeight="1">
      <c r="B4" s="427" t="s">
        <v>340</v>
      </c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13"/>
      <c r="X4" s="13"/>
      <c r="Y4" s="13"/>
      <c r="Z4" s="13"/>
      <c r="AA4" s="13"/>
      <c r="AB4" s="13"/>
      <c r="AC4" s="13"/>
    </row>
    <row r="5" spans="2:29" ht="39.950000000000003" customHeight="1">
      <c r="B5" s="427" t="s">
        <v>886</v>
      </c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13"/>
      <c r="X5" s="13"/>
      <c r="Y5" s="13"/>
      <c r="Z5" s="13"/>
      <c r="AA5" s="13"/>
      <c r="AB5" s="13"/>
      <c r="AC5" s="13"/>
    </row>
    <row r="6" spans="2:29" ht="39.950000000000003" customHeight="1">
      <c r="B6" s="390" t="s">
        <v>875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</row>
    <row r="7" spans="2:29" ht="9.75" customHeight="1">
      <c r="B7" s="12"/>
      <c r="F7" s="6"/>
    </row>
    <row r="8" spans="2:29" ht="39.950000000000003" customHeight="1">
      <c r="B8" s="402" t="s">
        <v>884</v>
      </c>
      <c r="C8" s="402"/>
      <c r="D8" s="402"/>
      <c r="E8" s="402"/>
      <c r="F8" s="1">
        <v>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X8" s="15"/>
      <c r="Y8" s="15"/>
      <c r="Z8" s="15"/>
      <c r="AA8" s="15"/>
      <c r="AB8" s="15"/>
      <c r="AC8" s="15"/>
    </row>
    <row r="9" spans="2:29" ht="9.75" customHeight="1" thickBot="1">
      <c r="B9" s="12"/>
      <c r="F9" s="6"/>
    </row>
    <row r="10" spans="2:29" ht="18" customHeight="1">
      <c r="B10" s="429" t="s">
        <v>18</v>
      </c>
      <c r="C10" s="429" t="s">
        <v>357</v>
      </c>
      <c r="D10" s="429" t="s">
        <v>214</v>
      </c>
      <c r="E10" s="432" t="s">
        <v>45</v>
      </c>
      <c r="F10" s="435" t="s">
        <v>12</v>
      </c>
      <c r="G10" s="420" t="s">
        <v>266</v>
      </c>
      <c r="H10" s="438"/>
      <c r="I10" s="438"/>
      <c r="J10" s="439"/>
      <c r="K10" s="16"/>
      <c r="L10" s="449" t="s">
        <v>266</v>
      </c>
      <c r="M10" s="450"/>
      <c r="N10" s="450"/>
      <c r="O10" s="451"/>
      <c r="Q10" s="446" t="s">
        <v>358</v>
      </c>
      <c r="R10" s="420" t="s">
        <v>267</v>
      </c>
      <c r="S10" s="421"/>
      <c r="T10" s="421"/>
      <c r="U10" s="422"/>
      <c r="V10" s="443" t="s">
        <v>17</v>
      </c>
      <c r="X10" s="405" t="s">
        <v>358</v>
      </c>
      <c r="Y10" s="408" t="s">
        <v>267</v>
      </c>
      <c r="Z10" s="409"/>
      <c r="AA10" s="409"/>
      <c r="AB10" s="410"/>
      <c r="AC10" s="399" t="s">
        <v>17</v>
      </c>
    </row>
    <row r="11" spans="2:29" ht="19.5" customHeight="1">
      <c r="B11" s="430"/>
      <c r="C11" s="430"/>
      <c r="D11" s="430"/>
      <c r="E11" s="433"/>
      <c r="F11" s="436"/>
      <c r="G11" s="440"/>
      <c r="H11" s="441"/>
      <c r="I11" s="441"/>
      <c r="J11" s="442"/>
      <c r="K11" s="16"/>
      <c r="L11" s="452"/>
      <c r="M11" s="453"/>
      <c r="N11" s="453"/>
      <c r="O11" s="454"/>
      <c r="Q11" s="447"/>
      <c r="R11" s="423"/>
      <c r="S11" s="424"/>
      <c r="T11" s="424"/>
      <c r="U11" s="425"/>
      <c r="V11" s="444"/>
      <c r="X11" s="406"/>
      <c r="Y11" s="411"/>
      <c r="Z11" s="412"/>
      <c r="AA11" s="412"/>
      <c r="AB11" s="413"/>
      <c r="AC11" s="400"/>
    </row>
    <row r="12" spans="2:29" ht="24.95" customHeight="1" thickBot="1">
      <c r="B12" s="431"/>
      <c r="C12" s="431"/>
      <c r="D12" s="431"/>
      <c r="E12" s="434"/>
      <c r="F12" s="437"/>
      <c r="G12" s="17" t="s">
        <v>46</v>
      </c>
      <c r="H12" s="17" t="s">
        <v>47</v>
      </c>
      <c r="I12" s="17" t="s">
        <v>48</v>
      </c>
      <c r="J12" s="18" t="s">
        <v>49</v>
      </c>
      <c r="K12" s="19"/>
      <c r="L12" s="20" t="s">
        <v>46</v>
      </c>
      <c r="M12" s="21" t="s">
        <v>47</v>
      </c>
      <c r="N12" s="21" t="s">
        <v>48</v>
      </c>
      <c r="O12" s="22" t="s">
        <v>49</v>
      </c>
      <c r="Q12" s="448"/>
      <c r="R12" s="17" t="s">
        <v>46</v>
      </c>
      <c r="S12" s="17" t="s">
        <v>47</v>
      </c>
      <c r="T12" s="17" t="s">
        <v>48</v>
      </c>
      <c r="U12" s="18" t="s">
        <v>49</v>
      </c>
      <c r="V12" s="445"/>
      <c r="X12" s="407"/>
      <c r="Y12" s="21" t="s">
        <v>46</v>
      </c>
      <c r="Z12" s="21" t="s">
        <v>47</v>
      </c>
      <c r="AA12" s="21" t="s">
        <v>48</v>
      </c>
      <c r="AB12" s="22" t="s">
        <v>49</v>
      </c>
      <c r="AC12" s="401"/>
    </row>
    <row r="13" spans="2:29" ht="21" thickBot="1">
      <c r="B13" s="23"/>
      <c r="C13" s="24"/>
      <c r="D13" s="25"/>
      <c r="E13" s="26"/>
      <c r="F13" s="9"/>
      <c r="L13" s="27"/>
      <c r="M13" s="28"/>
      <c r="N13" s="28"/>
      <c r="O13" s="29"/>
    </row>
    <row r="14" spans="2:29" ht="39.950000000000003" customHeight="1">
      <c r="B14" s="30">
        <v>1</v>
      </c>
      <c r="C14" s="31"/>
      <c r="D14" s="32"/>
      <c r="E14" s="33" t="s">
        <v>341</v>
      </c>
      <c r="F14" s="34"/>
      <c r="G14" s="35"/>
      <c r="H14" s="35"/>
      <c r="I14" s="35"/>
      <c r="J14" s="36"/>
      <c r="K14" s="37"/>
      <c r="L14" s="38"/>
      <c r="M14" s="35"/>
      <c r="N14" s="35"/>
      <c r="O14" s="36"/>
      <c r="Q14" s="39"/>
      <c r="R14" s="40"/>
      <c r="S14" s="40"/>
      <c r="T14" s="40"/>
      <c r="U14" s="41">
        <f>ROUND(SUM(U15:U26),2)</f>
        <v>77399.350000000006</v>
      </c>
      <c r="V14" s="42">
        <f>SUM(V15:V26)</f>
        <v>2.710342349158603E-2</v>
      </c>
      <c r="X14" s="39"/>
      <c r="Y14" s="40"/>
      <c r="Z14" s="40"/>
      <c r="AA14" s="40"/>
      <c r="AB14" s="41">
        <f>ROUND(SUM(AB15:AB26),2)</f>
        <v>77399.350000000006</v>
      </c>
      <c r="AC14" s="42">
        <f>SUM(AC15:AC26)</f>
        <v>2.710342349158603E-2</v>
      </c>
    </row>
    <row r="15" spans="2:29" ht="39.950000000000003" customHeight="1">
      <c r="B15" s="43" t="s">
        <v>20</v>
      </c>
      <c r="C15" s="44" t="s">
        <v>673</v>
      </c>
      <c r="D15" s="45" t="s">
        <v>642</v>
      </c>
      <c r="E15" s="46" t="s">
        <v>649</v>
      </c>
      <c r="F15" s="47" t="s">
        <v>15</v>
      </c>
      <c r="G15" s="48">
        <v>0</v>
      </c>
      <c r="H15" s="48">
        <v>2211.41</v>
      </c>
      <c r="I15" s="48">
        <v>0</v>
      </c>
      <c r="J15" s="49">
        <f>SUM(G15:I15)</f>
        <v>2211.41</v>
      </c>
      <c r="K15" s="50"/>
      <c r="L15" s="51">
        <f>G15*(1-$F$8)</f>
        <v>0</v>
      </c>
      <c r="M15" s="52">
        <f t="shared" ref="M15:N26" si="0">H15*(1-$F$8)</f>
        <v>2211.41</v>
      </c>
      <c r="N15" s="52">
        <f t="shared" si="0"/>
        <v>0</v>
      </c>
      <c r="O15" s="49">
        <f>SUM(L15:N15)</f>
        <v>2211.41</v>
      </c>
      <c r="Q15" s="53">
        <v>9</v>
      </c>
      <c r="R15" s="54">
        <f t="shared" ref="R15:R26" si="1">ROUND(G15*Q15,2)</f>
        <v>0</v>
      </c>
      <c r="S15" s="54">
        <f t="shared" ref="S15:S26" si="2">ROUND(H15*Q15,2)</f>
        <v>19902.689999999999</v>
      </c>
      <c r="T15" s="54">
        <f t="shared" ref="T15:T26" si="3">ROUND(I15*Q15,2)</f>
        <v>0</v>
      </c>
      <c r="U15" s="49">
        <f>ROUND(SUM(R15:T15),2)</f>
        <v>19902.689999999999</v>
      </c>
      <c r="V15" s="55">
        <f t="shared" ref="V15:V26" si="4">+U15/$Q$432</f>
        <v>6.9694517549792681E-3</v>
      </c>
      <c r="X15" s="53">
        <v>9</v>
      </c>
      <c r="Y15" s="54">
        <f t="shared" ref="Y15:Y26" si="5">ROUND($X15*L15,2)</f>
        <v>0</v>
      </c>
      <c r="Z15" s="54">
        <f t="shared" ref="Z15:Z26" si="6">ROUND($X15*M15,2)</f>
        <v>19902.689999999999</v>
      </c>
      <c r="AA15" s="54">
        <f t="shared" ref="AA15:AA26" si="7">ROUND($X15*N15,2)</f>
        <v>0</v>
      </c>
      <c r="AB15" s="49">
        <f>ROUND(SUM(Y15:AA15),2)</f>
        <v>19902.689999999999</v>
      </c>
      <c r="AC15" s="55">
        <f>+AB15/$X$432</f>
        <v>6.9694517549792681E-3</v>
      </c>
    </row>
    <row r="16" spans="2:29" ht="39.950000000000003" customHeight="1">
      <c r="B16" s="43" t="s">
        <v>21</v>
      </c>
      <c r="C16" s="44" t="s">
        <v>673</v>
      </c>
      <c r="D16" s="45" t="s">
        <v>642</v>
      </c>
      <c r="E16" s="46" t="s">
        <v>346</v>
      </c>
      <c r="F16" s="47" t="s">
        <v>15</v>
      </c>
      <c r="G16" s="48">
        <v>0</v>
      </c>
      <c r="H16" s="48">
        <v>2211.41</v>
      </c>
      <c r="I16" s="48">
        <v>0</v>
      </c>
      <c r="J16" s="49">
        <f t="shared" ref="J16:J26" si="8">SUM(G16:I16)</f>
        <v>2211.41</v>
      </c>
      <c r="K16" s="50"/>
      <c r="L16" s="51">
        <f t="shared" ref="L16:L26" si="9">G16*(1-$F$8)</f>
        <v>0</v>
      </c>
      <c r="M16" s="52">
        <f t="shared" si="0"/>
        <v>2211.41</v>
      </c>
      <c r="N16" s="52">
        <f t="shared" si="0"/>
        <v>0</v>
      </c>
      <c r="O16" s="49">
        <f t="shared" ref="O16:O26" si="10">SUM(L16:N16)</f>
        <v>2211.41</v>
      </c>
      <c r="Q16" s="53">
        <v>1</v>
      </c>
      <c r="R16" s="54">
        <f t="shared" si="1"/>
        <v>0</v>
      </c>
      <c r="S16" s="54">
        <f t="shared" si="2"/>
        <v>2211.41</v>
      </c>
      <c r="T16" s="54">
        <f t="shared" si="3"/>
        <v>0</v>
      </c>
      <c r="U16" s="49">
        <f t="shared" ref="U16:U26" si="11">ROUND(SUM(R16:T16),2)</f>
        <v>2211.41</v>
      </c>
      <c r="V16" s="55">
        <f t="shared" si="4"/>
        <v>7.7438352833102977E-4</v>
      </c>
      <c r="X16" s="53">
        <v>1</v>
      </c>
      <c r="Y16" s="54">
        <f t="shared" si="5"/>
        <v>0</v>
      </c>
      <c r="Z16" s="54">
        <f t="shared" si="6"/>
        <v>2211.41</v>
      </c>
      <c r="AA16" s="54">
        <f t="shared" si="7"/>
        <v>0</v>
      </c>
      <c r="AB16" s="49">
        <f t="shared" ref="AB16:AB26" si="12">ROUND(SUM(Y16:AA16),2)</f>
        <v>2211.41</v>
      </c>
      <c r="AC16" s="55">
        <f t="shared" ref="AC16:AC26" si="13">+AB16/$X$432</f>
        <v>7.7438352833102977E-4</v>
      </c>
    </row>
    <row r="17" spans="2:29" ht="39.950000000000003" customHeight="1">
      <c r="B17" s="43" t="s">
        <v>333</v>
      </c>
      <c r="C17" s="44" t="s">
        <v>673</v>
      </c>
      <c r="D17" s="45" t="s">
        <v>642</v>
      </c>
      <c r="E17" s="46" t="s">
        <v>347</v>
      </c>
      <c r="F17" s="47" t="s">
        <v>15</v>
      </c>
      <c r="G17" s="48">
        <v>0</v>
      </c>
      <c r="H17" s="48">
        <v>2211.41</v>
      </c>
      <c r="I17" s="48">
        <v>0</v>
      </c>
      <c r="J17" s="49">
        <f t="shared" si="8"/>
        <v>2211.41</v>
      </c>
      <c r="K17" s="50"/>
      <c r="L17" s="51">
        <f t="shared" si="9"/>
        <v>0</v>
      </c>
      <c r="M17" s="52">
        <f t="shared" si="0"/>
        <v>2211.41</v>
      </c>
      <c r="N17" s="52">
        <f t="shared" si="0"/>
        <v>0</v>
      </c>
      <c r="O17" s="49">
        <f t="shared" si="10"/>
        <v>2211.41</v>
      </c>
      <c r="Q17" s="53">
        <v>8</v>
      </c>
      <c r="R17" s="54">
        <f t="shared" si="1"/>
        <v>0</v>
      </c>
      <c r="S17" s="54">
        <f t="shared" si="2"/>
        <v>17691.28</v>
      </c>
      <c r="T17" s="54">
        <f t="shared" si="3"/>
        <v>0</v>
      </c>
      <c r="U17" s="49">
        <f t="shared" si="11"/>
        <v>17691.28</v>
      </c>
      <c r="V17" s="55">
        <f t="shared" si="4"/>
        <v>6.1950682266482381E-3</v>
      </c>
      <c r="X17" s="53">
        <v>8</v>
      </c>
      <c r="Y17" s="54">
        <f t="shared" si="5"/>
        <v>0</v>
      </c>
      <c r="Z17" s="54">
        <f t="shared" si="6"/>
        <v>17691.28</v>
      </c>
      <c r="AA17" s="54">
        <f t="shared" si="7"/>
        <v>0</v>
      </c>
      <c r="AB17" s="49">
        <f t="shared" si="12"/>
        <v>17691.28</v>
      </c>
      <c r="AC17" s="55">
        <f t="shared" si="13"/>
        <v>6.1950682266482381E-3</v>
      </c>
    </row>
    <row r="18" spans="2:29" ht="39.950000000000003" customHeight="1">
      <c r="B18" s="43" t="s">
        <v>334</v>
      </c>
      <c r="C18" s="44" t="s">
        <v>673</v>
      </c>
      <c r="D18" s="45" t="s">
        <v>642</v>
      </c>
      <c r="E18" s="46" t="s">
        <v>435</v>
      </c>
      <c r="F18" s="47" t="s">
        <v>15</v>
      </c>
      <c r="G18" s="48">
        <v>0</v>
      </c>
      <c r="H18" s="48">
        <v>2211.41</v>
      </c>
      <c r="I18" s="48">
        <v>0</v>
      </c>
      <c r="J18" s="49">
        <f t="shared" si="8"/>
        <v>2211.41</v>
      </c>
      <c r="K18" s="50"/>
      <c r="L18" s="51">
        <f t="shared" si="9"/>
        <v>0</v>
      </c>
      <c r="M18" s="52">
        <f t="shared" si="0"/>
        <v>2211.41</v>
      </c>
      <c r="N18" s="52">
        <f t="shared" si="0"/>
        <v>0</v>
      </c>
      <c r="O18" s="49">
        <f t="shared" si="10"/>
        <v>2211.41</v>
      </c>
      <c r="Q18" s="53">
        <v>9</v>
      </c>
      <c r="R18" s="54">
        <f t="shared" si="1"/>
        <v>0</v>
      </c>
      <c r="S18" s="54">
        <f t="shared" si="2"/>
        <v>19902.689999999999</v>
      </c>
      <c r="T18" s="54">
        <f t="shared" si="3"/>
        <v>0</v>
      </c>
      <c r="U18" s="49">
        <f t="shared" si="11"/>
        <v>19902.689999999999</v>
      </c>
      <c r="V18" s="55">
        <f t="shared" si="4"/>
        <v>6.9694517549792681E-3</v>
      </c>
      <c r="X18" s="53">
        <v>9</v>
      </c>
      <c r="Y18" s="54">
        <f t="shared" si="5"/>
        <v>0</v>
      </c>
      <c r="Z18" s="54">
        <f t="shared" si="6"/>
        <v>19902.689999999999</v>
      </c>
      <c r="AA18" s="54">
        <f t="shared" si="7"/>
        <v>0</v>
      </c>
      <c r="AB18" s="49">
        <f t="shared" si="12"/>
        <v>19902.689999999999</v>
      </c>
      <c r="AC18" s="55">
        <f t="shared" si="13"/>
        <v>6.9694517549792681E-3</v>
      </c>
    </row>
    <row r="19" spans="2:29" ht="39.950000000000003" customHeight="1">
      <c r="B19" s="43" t="s">
        <v>335</v>
      </c>
      <c r="C19" s="44" t="s">
        <v>673</v>
      </c>
      <c r="D19" s="45" t="s">
        <v>642</v>
      </c>
      <c r="E19" s="56" t="s">
        <v>688</v>
      </c>
      <c r="F19" s="47" t="s">
        <v>15</v>
      </c>
      <c r="G19" s="48">
        <v>0</v>
      </c>
      <c r="H19" s="48">
        <v>2211.41</v>
      </c>
      <c r="I19" s="48">
        <v>0</v>
      </c>
      <c r="J19" s="49">
        <f t="shared" si="8"/>
        <v>2211.41</v>
      </c>
      <c r="K19" s="50"/>
      <c r="L19" s="51">
        <f t="shared" si="9"/>
        <v>0</v>
      </c>
      <c r="M19" s="52">
        <f t="shared" si="0"/>
        <v>2211.41</v>
      </c>
      <c r="N19" s="52">
        <f t="shared" si="0"/>
        <v>0</v>
      </c>
      <c r="O19" s="49">
        <f t="shared" si="10"/>
        <v>2211.41</v>
      </c>
      <c r="Q19" s="53">
        <v>1</v>
      </c>
      <c r="R19" s="54">
        <f t="shared" si="1"/>
        <v>0</v>
      </c>
      <c r="S19" s="54">
        <f t="shared" si="2"/>
        <v>2211.41</v>
      </c>
      <c r="T19" s="54">
        <f t="shared" si="3"/>
        <v>0</v>
      </c>
      <c r="U19" s="49">
        <f t="shared" si="11"/>
        <v>2211.41</v>
      </c>
      <c r="V19" s="55">
        <f t="shared" si="4"/>
        <v>7.7438352833102977E-4</v>
      </c>
      <c r="X19" s="53">
        <v>1</v>
      </c>
      <c r="Y19" s="54">
        <f t="shared" si="5"/>
        <v>0</v>
      </c>
      <c r="Z19" s="54">
        <f t="shared" si="6"/>
        <v>2211.41</v>
      </c>
      <c r="AA19" s="54">
        <f t="shared" si="7"/>
        <v>0</v>
      </c>
      <c r="AB19" s="49">
        <f t="shared" si="12"/>
        <v>2211.41</v>
      </c>
      <c r="AC19" s="55">
        <f t="shared" si="13"/>
        <v>7.7438352833102977E-4</v>
      </c>
    </row>
    <row r="20" spans="2:29" ht="39.950000000000003" customHeight="1">
      <c r="B20" s="43" t="s">
        <v>336</v>
      </c>
      <c r="C20" s="44" t="s">
        <v>673</v>
      </c>
      <c r="D20" s="45" t="s">
        <v>642</v>
      </c>
      <c r="E20" s="46" t="s">
        <v>348</v>
      </c>
      <c r="F20" s="47" t="s">
        <v>15</v>
      </c>
      <c r="G20" s="48">
        <v>0</v>
      </c>
      <c r="H20" s="48">
        <v>2211.41</v>
      </c>
      <c r="I20" s="48">
        <v>0</v>
      </c>
      <c r="J20" s="49">
        <f t="shared" si="8"/>
        <v>2211.41</v>
      </c>
      <c r="K20" s="50"/>
      <c r="L20" s="51">
        <f t="shared" si="9"/>
        <v>0</v>
      </c>
      <c r="M20" s="52">
        <f t="shared" si="0"/>
        <v>2211.41</v>
      </c>
      <c r="N20" s="52">
        <f t="shared" si="0"/>
        <v>0</v>
      </c>
      <c r="O20" s="49">
        <f t="shared" si="10"/>
        <v>2211.41</v>
      </c>
      <c r="Q20" s="53">
        <v>1</v>
      </c>
      <c r="R20" s="54">
        <f t="shared" si="1"/>
        <v>0</v>
      </c>
      <c r="S20" s="54">
        <f t="shared" si="2"/>
        <v>2211.41</v>
      </c>
      <c r="T20" s="54">
        <f t="shared" si="3"/>
        <v>0</v>
      </c>
      <c r="U20" s="49">
        <f t="shared" si="11"/>
        <v>2211.41</v>
      </c>
      <c r="V20" s="55">
        <f t="shared" si="4"/>
        <v>7.7438352833102977E-4</v>
      </c>
      <c r="X20" s="53">
        <v>1</v>
      </c>
      <c r="Y20" s="54">
        <f t="shared" si="5"/>
        <v>0</v>
      </c>
      <c r="Z20" s="54">
        <f t="shared" si="6"/>
        <v>2211.41</v>
      </c>
      <c r="AA20" s="54">
        <f t="shared" si="7"/>
        <v>0</v>
      </c>
      <c r="AB20" s="49">
        <f t="shared" si="12"/>
        <v>2211.41</v>
      </c>
      <c r="AC20" s="55">
        <f t="shared" si="13"/>
        <v>7.7438352833102977E-4</v>
      </c>
    </row>
    <row r="21" spans="2:29" ht="39.950000000000003" customHeight="1">
      <c r="B21" s="43" t="s">
        <v>342</v>
      </c>
      <c r="C21" s="44" t="s">
        <v>673</v>
      </c>
      <c r="D21" s="45" t="s">
        <v>642</v>
      </c>
      <c r="E21" s="46" t="s">
        <v>349</v>
      </c>
      <c r="F21" s="47" t="s">
        <v>15</v>
      </c>
      <c r="G21" s="48">
        <v>0</v>
      </c>
      <c r="H21" s="48">
        <v>2211.41</v>
      </c>
      <c r="I21" s="48">
        <v>0</v>
      </c>
      <c r="J21" s="49">
        <f t="shared" si="8"/>
        <v>2211.41</v>
      </c>
      <c r="K21" s="50"/>
      <c r="L21" s="51">
        <f t="shared" si="9"/>
        <v>0</v>
      </c>
      <c r="M21" s="52">
        <f t="shared" si="0"/>
        <v>2211.41</v>
      </c>
      <c r="N21" s="52">
        <f t="shared" si="0"/>
        <v>0</v>
      </c>
      <c r="O21" s="49">
        <f t="shared" si="10"/>
        <v>2211.41</v>
      </c>
      <c r="Q21" s="53">
        <v>1</v>
      </c>
      <c r="R21" s="54">
        <f t="shared" si="1"/>
        <v>0</v>
      </c>
      <c r="S21" s="54">
        <f t="shared" si="2"/>
        <v>2211.41</v>
      </c>
      <c r="T21" s="54">
        <f t="shared" si="3"/>
        <v>0</v>
      </c>
      <c r="U21" s="49">
        <f t="shared" si="11"/>
        <v>2211.41</v>
      </c>
      <c r="V21" s="55">
        <f t="shared" si="4"/>
        <v>7.7438352833102977E-4</v>
      </c>
      <c r="X21" s="53">
        <v>1</v>
      </c>
      <c r="Y21" s="54">
        <f t="shared" si="5"/>
        <v>0</v>
      </c>
      <c r="Z21" s="54">
        <f t="shared" si="6"/>
        <v>2211.41</v>
      </c>
      <c r="AA21" s="54">
        <f t="shared" si="7"/>
        <v>0</v>
      </c>
      <c r="AB21" s="49">
        <f t="shared" si="12"/>
        <v>2211.41</v>
      </c>
      <c r="AC21" s="55">
        <f t="shared" si="13"/>
        <v>7.7438352833102977E-4</v>
      </c>
    </row>
    <row r="22" spans="2:29" ht="39.950000000000003" customHeight="1">
      <c r="B22" s="43" t="s">
        <v>343</v>
      </c>
      <c r="C22" s="44" t="s">
        <v>673</v>
      </c>
      <c r="D22" s="45" t="s">
        <v>642</v>
      </c>
      <c r="E22" s="46" t="s">
        <v>689</v>
      </c>
      <c r="F22" s="47" t="s">
        <v>15</v>
      </c>
      <c r="G22" s="48">
        <v>0</v>
      </c>
      <c r="H22" s="48">
        <v>2211.41</v>
      </c>
      <c r="I22" s="48">
        <v>0</v>
      </c>
      <c r="J22" s="49">
        <f t="shared" si="8"/>
        <v>2211.41</v>
      </c>
      <c r="K22" s="50"/>
      <c r="L22" s="51">
        <f t="shared" si="9"/>
        <v>0</v>
      </c>
      <c r="M22" s="52">
        <f t="shared" si="0"/>
        <v>2211.41</v>
      </c>
      <c r="N22" s="52">
        <f t="shared" si="0"/>
        <v>0</v>
      </c>
      <c r="O22" s="49">
        <f t="shared" si="10"/>
        <v>2211.41</v>
      </c>
      <c r="Q22" s="53">
        <v>1</v>
      </c>
      <c r="R22" s="54">
        <f t="shared" si="1"/>
        <v>0</v>
      </c>
      <c r="S22" s="54">
        <f t="shared" si="2"/>
        <v>2211.41</v>
      </c>
      <c r="T22" s="54">
        <f t="shared" si="3"/>
        <v>0</v>
      </c>
      <c r="U22" s="49">
        <f t="shared" si="11"/>
        <v>2211.41</v>
      </c>
      <c r="V22" s="55">
        <f t="shared" si="4"/>
        <v>7.7438352833102977E-4</v>
      </c>
      <c r="X22" s="53">
        <v>1</v>
      </c>
      <c r="Y22" s="54">
        <f t="shared" si="5"/>
        <v>0</v>
      </c>
      <c r="Z22" s="54">
        <f t="shared" si="6"/>
        <v>2211.41</v>
      </c>
      <c r="AA22" s="54">
        <f t="shared" si="7"/>
        <v>0</v>
      </c>
      <c r="AB22" s="49">
        <f t="shared" si="12"/>
        <v>2211.41</v>
      </c>
      <c r="AC22" s="55">
        <f t="shared" si="13"/>
        <v>7.7438352833102977E-4</v>
      </c>
    </row>
    <row r="23" spans="2:29" ht="39.950000000000003" customHeight="1">
      <c r="B23" s="43" t="s">
        <v>344</v>
      </c>
      <c r="C23" s="44" t="s">
        <v>673</v>
      </c>
      <c r="D23" s="45" t="s">
        <v>642</v>
      </c>
      <c r="E23" s="46" t="s">
        <v>350</v>
      </c>
      <c r="F23" s="47" t="s">
        <v>15</v>
      </c>
      <c r="G23" s="48">
        <v>0</v>
      </c>
      <c r="H23" s="48">
        <v>2211.41</v>
      </c>
      <c r="I23" s="48">
        <v>0</v>
      </c>
      <c r="J23" s="49">
        <f t="shared" si="8"/>
        <v>2211.41</v>
      </c>
      <c r="K23" s="50"/>
      <c r="L23" s="51">
        <f t="shared" si="9"/>
        <v>0</v>
      </c>
      <c r="M23" s="52">
        <f t="shared" si="0"/>
        <v>2211.41</v>
      </c>
      <c r="N23" s="52">
        <f t="shared" si="0"/>
        <v>0</v>
      </c>
      <c r="O23" s="49">
        <f t="shared" si="10"/>
        <v>2211.41</v>
      </c>
      <c r="Q23" s="53">
        <v>1</v>
      </c>
      <c r="R23" s="54">
        <f t="shared" si="1"/>
        <v>0</v>
      </c>
      <c r="S23" s="54">
        <f t="shared" si="2"/>
        <v>2211.41</v>
      </c>
      <c r="T23" s="54">
        <f t="shared" si="3"/>
        <v>0</v>
      </c>
      <c r="U23" s="49">
        <f t="shared" si="11"/>
        <v>2211.41</v>
      </c>
      <c r="V23" s="55">
        <f t="shared" si="4"/>
        <v>7.7438352833102977E-4</v>
      </c>
      <c r="X23" s="53">
        <v>1</v>
      </c>
      <c r="Y23" s="54">
        <f t="shared" si="5"/>
        <v>0</v>
      </c>
      <c r="Z23" s="54">
        <f t="shared" si="6"/>
        <v>2211.41</v>
      </c>
      <c r="AA23" s="54">
        <f t="shared" si="7"/>
        <v>0</v>
      </c>
      <c r="AB23" s="49">
        <f t="shared" si="12"/>
        <v>2211.41</v>
      </c>
      <c r="AC23" s="55">
        <f t="shared" si="13"/>
        <v>7.7438352833102977E-4</v>
      </c>
    </row>
    <row r="24" spans="2:29" ht="39.950000000000003" customHeight="1">
      <c r="B24" s="43" t="s">
        <v>345</v>
      </c>
      <c r="C24" s="44" t="s">
        <v>673</v>
      </c>
      <c r="D24" s="45" t="s">
        <v>642</v>
      </c>
      <c r="E24" s="46" t="s">
        <v>351</v>
      </c>
      <c r="F24" s="47" t="s">
        <v>15</v>
      </c>
      <c r="G24" s="48">
        <v>0</v>
      </c>
      <c r="H24" s="48">
        <v>2211.41</v>
      </c>
      <c r="I24" s="48">
        <v>0</v>
      </c>
      <c r="J24" s="49">
        <f t="shared" si="8"/>
        <v>2211.41</v>
      </c>
      <c r="K24" s="50"/>
      <c r="L24" s="51">
        <f t="shared" si="9"/>
        <v>0</v>
      </c>
      <c r="M24" s="52">
        <f t="shared" si="0"/>
        <v>2211.41</v>
      </c>
      <c r="N24" s="52">
        <f t="shared" si="0"/>
        <v>0</v>
      </c>
      <c r="O24" s="49">
        <f t="shared" si="10"/>
        <v>2211.41</v>
      </c>
      <c r="Q24" s="53">
        <v>1</v>
      </c>
      <c r="R24" s="54">
        <f t="shared" si="1"/>
        <v>0</v>
      </c>
      <c r="S24" s="54">
        <f t="shared" si="2"/>
        <v>2211.41</v>
      </c>
      <c r="T24" s="54">
        <f t="shared" si="3"/>
        <v>0</v>
      </c>
      <c r="U24" s="49">
        <f t="shared" si="11"/>
        <v>2211.41</v>
      </c>
      <c r="V24" s="55">
        <f t="shared" si="4"/>
        <v>7.7438352833102977E-4</v>
      </c>
      <c r="X24" s="53">
        <v>1</v>
      </c>
      <c r="Y24" s="54">
        <f t="shared" si="5"/>
        <v>0</v>
      </c>
      <c r="Z24" s="54">
        <f t="shared" si="6"/>
        <v>2211.41</v>
      </c>
      <c r="AA24" s="54">
        <f t="shared" si="7"/>
        <v>0</v>
      </c>
      <c r="AB24" s="49">
        <f t="shared" si="12"/>
        <v>2211.41</v>
      </c>
      <c r="AC24" s="55">
        <f t="shared" si="13"/>
        <v>7.7438352833102977E-4</v>
      </c>
    </row>
    <row r="25" spans="2:29" ht="39.950000000000003" customHeight="1">
      <c r="B25" s="43" t="s">
        <v>354</v>
      </c>
      <c r="C25" s="44" t="s">
        <v>673</v>
      </c>
      <c r="D25" s="45" t="s">
        <v>642</v>
      </c>
      <c r="E25" s="46" t="s">
        <v>364</v>
      </c>
      <c r="F25" s="47" t="s">
        <v>15</v>
      </c>
      <c r="G25" s="48">
        <v>0</v>
      </c>
      <c r="H25" s="48">
        <v>2211.41</v>
      </c>
      <c r="I25" s="48">
        <v>0</v>
      </c>
      <c r="J25" s="49">
        <f t="shared" si="8"/>
        <v>2211.41</v>
      </c>
      <c r="K25" s="50"/>
      <c r="L25" s="51">
        <f t="shared" si="9"/>
        <v>0</v>
      </c>
      <c r="M25" s="52">
        <f t="shared" si="0"/>
        <v>2211.41</v>
      </c>
      <c r="N25" s="52">
        <f t="shared" si="0"/>
        <v>0</v>
      </c>
      <c r="O25" s="49">
        <f t="shared" si="10"/>
        <v>2211.41</v>
      </c>
      <c r="Q25" s="53">
        <v>1</v>
      </c>
      <c r="R25" s="54">
        <f t="shared" si="1"/>
        <v>0</v>
      </c>
      <c r="S25" s="54">
        <f t="shared" si="2"/>
        <v>2211.41</v>
      </c>
      <c r="T25" s="54">
        <f t="shared" si="3"/>
        <v>0</v>
      </c>
      <c r="U25" s="49">
        <f t="shared" si="11"/>
        <v>2211.41</v>
      </c>
      <c r="V25" s="55">
        <f t="shared" si="4"/>
        <v>7.7438352833102977E-4</v>
      </c>
      <c r="X25" s="53">
        <v>1</v>
      </c>
      <c r="Y25" s="54">
        <f t="shared" si="5"/>
        <v>0</v>
      </c>
      <c r="Z25" s="54">
        <f t="shared" si="6"/>
        <v>2211.41</v>
      </c>
      <c r="AA25" s="54">
        <f t="shared" si="7"/>
        <v>0</v>
      </c>
      <c r="AB25" s="49">
        <f t="shared" si="12"/>
        <v>2211.41</v>
      </c>
      <c r="AC25" s="55">
        <f t="shared" si="13"/>
        <v>7.7438352833102977E-4</v>
      </c>
    </row>
    <row r="26" spans="2:29" ht="39.950000000000003" customHeight="1">
      <c r="B26" s="43" t="s">
        <v>355</v>
      </c>
      <c r="C26" s="44" t="s">
        <v>673</v>
      </c>
      <c r="D26" s="45" t="s">
        <v>642</v>
      </c>
      <c r="E26" s="46" t="s">
        <v>436</v>
      </c>
      <c r="F26" s="47" t="s">
        <v>15</v>
      </c>
      <c r="G26" s="48">
        <v>0</v>
      </c>
      <c r="H26" s="48">
        <v>2211.41</v>
      </c>
      <c r="I26" s="48">
        <v>0</v>
      </c>
      <c r="J26" s="49">
        <f t="shared" si="8"/>
        <v>2211.41</v>
      </c>
      <c r="K26" s="50"/>
      <c r="L26" s="51">
        <f t="shared" si="9"/>
        <v>0</v>
      </c>
      <c r="M26" s="52">
        <f t="shared" si="0"/>
        <v>2211.41</v>
      </c>
      <c r="N26" s="52">
        <f t="shared" si="0"/>
        <v>0</v>
      </c>
      <c r="O26" s="49">
        <f t="shared" si="10"/>
        <v>2211.41</v>
      </c>
      <c r="Q26" s="53">
        <v>1</v>
      </c>
      <c r="R26" s="54">
        <f t="shared" si="1"/>
        <v>0</v>
      </c>
      <c r="S26" s="54">
        <f t="shared" si="2"/>
        <v>2211.41</v>
      </c>
      <c r="T26" s="54">
        <f t="shared" si="3"/>
        <v>0</v>
      </c>
      <c r="U26" s="49">
        <f t="shared" si="11"/>
        <v>2211.41</v>
      </c>
      <c r="V26" s="55">
        <f t="shared" si="4"/>
        <v>7.7438352833102977E-4</v>
      </c>
      <c r="X26" s="53">
        <v>1</v>
      </c>
      <c r="Y26" s="54">
        <f t="shared" si="5"/>
        <v>0</v>
      </c>
      <c r="Z26" s="54">
        <f t="shared" si="6"/>
        <v>2211.41</v>
      </c>
      <c r="AA26" s="54">
        <f t="shared" si="7"/>
        <v>0</v>
      </c>
      <c r="AB26" s="49">
        <f t="shared" si="12"/>
        <v>2211.41</v>
      </c>
      <c r="AC26" s="55">
        <f t="shared" si="13"/>
        <v>7.7438352833102977E-4</v>
      </c>
    </row>
    <row r="27" spans="2:29" ht="39.75" customHeight="1">
      <c r="B27" s="57">
        <v>2</v>
      </c>
      <c r="C27" s="58"/>
      <c r="D27" s="59"/>
      <c r="E27" s="60" t="s">
        <v>50</v>
      </c>
      <c r="F27" s="61"/>
      <c r="G27" s="62"/>
      <c r="H27" s="62"/>
      <c r="I27" s="62"/>
      <c r="J27" s="63"/>
      <c r="K27" s="37"/>
      <c r="L27" s="64"/>
      <c r="M27" s="65"/>
      <c r="N27" s="65"/>
      <c r="O27" s="63"/>
      <c r="Q27" s="66"/>
      <c r="R27" s="67"/>
      <c r="S27" s="67"/>
      <c r="T27" s="67"/>
      <c r="U27" s="68">
        <f>ROUND(U28+U56+U66+U68,2)</f>
        <v>64369.67</v>
      </c>
      <c r="V27" s="69">
        <f>V28+V56+V66+V68</f>
        <v>2.2540737435438944E-2</v>
      </c>
      <c r="X27" s="66"/>
      <c r="Y27" s="67"/>
      <c r="Z27" s="67"/>
      <c r="AA27" s="67"/>
      <c r="AB27" s="68">
        <f>ROUND(AB28+AB56+AB66+AB68,2)</f>
        <v>64369.67</v>
      </c>
      <c r="AC27" s="69">
        <f>AC28+AC56+AC66+AC68</f>
        <v>2.2540737435438944E-2</v>
      </c>
    </row>
    <row r="28" spans="2:29" ht="39.950000000000003" customHeight="1">
      <c r="B28" s="70" t="s">
        <v>22</v>
      </c>
      <c r="C28" s="71"/>
      <c r="D28" s="72"/>
      <c r="E28" s="73" t="s">
        <v>51</v>
      </c>
      <c r="F28" s="74"/>
      <c r="G28" s="75"/>
      <c r="H28" s="75"/>
      <c r="I28" s="75"/>
      <c r="J28" s="76"/>
      <c r="K28" s="37"/>
      <c r="L28" s="77"/>
      <c r="M28" s="78"/>
      <c r="N28" s="78"/>
      <c r="O28" s="76"/>
      <c r="Q28" s="79"/>
      <c r="R28" s="80"/>
      <c r="S28" s="80"/>
      <c r="T28" s="80"/>
      <c r="U28" s="81">
        <f>ROUND(U29+U40+U45+U47,2)</f>
        <v>22299</v>
      </c>
      <c r="V28" s="82">
        <f>V29+V40+V45+V47</f>
        <v>7.8085828942862853E-3</v>
      </c>
      <c r="X28" s="79"/>
      <c r="Y28" s="80"/>
      <c r="Z28" s="80"/>
      <c r="AA28" s="80"/>
      <c r="AB28" s="81">
        <f>ROUND(AB29+AB40+AB45+AB47,2)</f>
        <v>22299</v>
      </c>
      <c r="AC28" s="82">
        <f>AC29+AC40+AC45+AC47</f>
        <v>7.8085828942862853E-3</v>
      </c>
    </row>
    <row r="29" spans="2:29" ht="39.950000000000003" customHeight="1">
      <c r="B29" s="83" t="s">
        <v>52</v>
      </c>
      <c r="C29" s="84"/>
      <c r="D29" s="85"/>
      <c r="E29" s="86" t="s">
        <v>330</v>
      </c>
      <c r="F29" s="87"/>
      <c r="G29" s="88"/>
      <c r="H29" s="88"/>
      <c r="I29" s="88"/>
      <c r="J29" s="89"/>
      <c r="K29" s="37"/>
      <c r="L29" s="90"/>
      <c r="M29" s="91"/>
      <c r="N29" s="91"/>
      <c r="O29" s="89"/>
      <c r="Q29" s="92"/>
      <c r="R29" s="93"/>
      <c r="S29" s="93"/>
      <c r="T29" s="93"/>
      <c r="U29" s="94">
        <f>ROUND(SUM(U30:U39),2)</f>
        <v>8348.0499999999993</v>
      </c>
      <c r="V29" s="95">
        <f>SUM(V30:V39)</f>
        <v>2.9232898529372E-3</v>
      </c>
      <c r="X29" s="92"/>
      <c r="Y29" s="93"/>
      <c r="Z29" s="93"/>
      <c r="AA29" s="93"/>
      <c r="AB29" s="94">
        <f>ROUND(SUM(AB30:AB39),2)</f>
        <v>8348.0499999999993</v>
      </c>
      <c r="AC29" s="95">
        <f>SUM(AC30:AC39)</f>
        <v>2.9232898529372E-3</v>
      </c>
    </row>
    <row r="30" spans="2:29" ht="39.950000000000003" customHeight="1">
      <c r="B30" s="43" t="s">
        <v>53</v>
      </c>
      <c r="C30" s="44" t="s">
        <v>675</v>
      </c>
      <c r="D30" s="45" t="s">
        <v>686</v>
      </c>
      <c r="E30" s="46" t="s">
        <v>422</v>
      </c>
      <c r="F30" s="47" t="s">
        <v>15</v>
      </c>
      <c r="G30" s="48">
        <v>0</v>
      </c>
      <c r="H30" s="48">
        <v>597.37</v>
      </c>
      <c r="I30" s="48">
        <v>1028.76</v>
      </c>
      <c r="J30" s="49">
        <f t="shared" ref="J30" si="14">SUM(G30:I30)</f>
        <v>1626.13</v>
      </c>
      <c r="K30" s="50"/>
      <c r="L30" s="51">
        <f t="shared" ref="L30:L39" si="15">G30*(1-$F$8)</f>
        <v>0</v>
      </c>
      <c r="M30" s="52">
        <f t="shared" ref="M30:M39" si="16">H30*(1-$F$8)</f>
        <v>597.37</v>
      </c>
      <c r="N30" s="52">
        <f t="shared" ref="N30:N39" si="17">I30*(1-$F$8)</f>
        <v>1028.76</v>
      </c>
      <c r="O30" s="49">
        <f t="shared" ref="O30:O39" si="18">SUM(L30:N30)</f>
        <v>1626.13</v>
      </c>
      <c r="Q30" s="53">
        <v>1</v>
      </c>
      <c r="R30" s="54">
        <f t="shared" ref="R30:R39" si="19">ROUND(G30*Q30,2)</f>
        <v>0</v>
      </c>
      <c r="S30" s="54">
        <f t="shared" ref="S30:S39" si="20">ROUND(H30*Q30,2)</f>
        <v>597.37</v>
      </c>
      <c r="T30" s="54">
        <f t="shared" ref="T30:T39" si="21">ROUND(I30*Q30,2)</f>
        <v>1028.76</v>
      </c>
      <c r="U30" s="49">
        <f t="shared" ref="U30" si="22">ROUND(SUM(R30:T30),2)</f>
        <v>1626.13</v>
      </c>
      <c r="V30" s="55">
        <f t="shared" ref="V30:V39" si="23">+U30/$Q$432</f>
        <v>5.6943230198151296E-4</v>
      </c>
      <c r="X30" s="53">
        <v>1</v>
      </c>
      <c r="Y30" s="54">
        <f t="shared" ref="Y30:Y39" si="24">ROUND($X30*L30,2)</f>
        <v>0</v>
      </c>
      <c r="Z30" s="54">
        <f t="shared" ref="Z30:Z39" si="25">ROUND($X30*M30,2)</f>
        <v>597.37</v>
      </c>
      <c r="AA30" s="54">
        <f t="shared" ref="AA30:AA39" si="26">ROUND($X30*N30,2)</f>
        <v>1028.76</v>
      </c>
      <c r="AB30" s="49">
        <f t="shared" ref="AB30:AB39" si="27">ROUND(SUM(Y30:AA30),2)</f>
        <v>1626.13</v>
      </c>
      <c r="AC30" s="55">
        <f t="shared" ref="AC30:AC39" si="28">+AB30/$X$432</f>
        <v>5.6943230198151296E-4</v>
      </c>
    </row>
    <row r="31" spans="2:29" ht="39.950000000000003" customHeight="1">
      <c r="B31" s="43" t="s">
        <v>54</v>
      </c>
      <c r="C31" s="44" t="s">
        <v>675</v>
      </c>
      <c r="D31" s="45" t="s">
        <v>686</v>
      </c>
      <c r="E31" s="46" t="s">
        <v>423</v>
      </c>
      <c r="F31" s="47" t="s">
        <v>15</v>
      </c>
      <c r="G31" s="48">
        <v>0</v>
      </c>
      <c r="H31" s="48">
        <v>597.37</v>
      </c>
      <c r="I31" s="48">
        <v>1028.76</v>
      </c>
      <c r="J31" s="49">
        <f t="shared" ref="J31:J39" si="29">SUM(G31:I31)</f>
        <v>1626.13</v>
      </c>
      <c r="K31" s="50"/>
      <c r="L31" s="51">
        <f t="shared" si="15"/>
        <v>0</v>
      </c>
      <c r="M31" s="52">
        <f t="shared" si="16"/>
        <v>597.37</v>
      </c>
      <c r="N31" s="52">
        <f t="shared" si="17"/>
        <v>1028.76</v>
      </c>
      <c r="O31" s="49">
        <f t="shared" si="18"/>
        <v>1626.13</v>
      </c>
      <c r="Q31" s="53">
        <v>1</v>
      </c>
      <c r="R31" s="54">
        <f t="shared" si="19"/>
        <v>0</v>
      </c>
      <c r="S31" s="54">
        <f t="shared" si="20"/>
        <v>597.37</v>
      </c>
      <c r="T31" s="54">
        <f t="shared" si="21"/>
        <v>1028.76</v>
      </c>
      <c r="U31" s="49">
        <f t="shared" ref="U31:U39" si="30">ROUND(SUM(R31:T31),2)</f>
        <v>1626.13</v>
      </c>
      <c r="V31" s="55">
        <f t="shared" si="23"/>
        <v>5.6943230198151296E-4</v>
      </c>
      <c r="X31" s="53">
        <v>1</v>
      </c>
      <c r="Y31" s="54">
        <f t="shared" si="24"/>
        <v>0</v>
      </c>
      <c r="Z31" s="54">
        <f t="shared" si="25"/>
        <v>597.37</v>
      </c>
      <c r="AA31" s="54">
        <f t="shared" si="26"/>
        <v>1028.76</v>
      </c>
      <c r="AB31" s="49">
        <f t="shared" si="27"/>
        <v>1626.13</v>
      </c>
      <c r="AC31" s="55">
        <f t="shared" si="28"/>
        <v>5.6943230198151296E-4</v>
      </c>
    </row>
    <row r="32" spans="2:29" ht="39.950000000000003" customHeight="1">
      <c r="B32" s="43" t="s">
        <v>421</v>
      </c>
      <c r="C32" s="44" t="s">
        <v>666</v>
      </c>
      <c r="D32" s="45">
        <v>100860</v>
      </c>
      <c r="E32" s="46" t="s">
        <v>438</v>
      </c>
      <c r="F32" s="47" t="s">
        <v>15</v>
      </c>
      <c r="G32" s="48">
        <v>87.940000000000012</v>
      </c>
      <c r="H32" s="48">
        <v>16.670000000000002</v>
      </c>
      <c r="I32" s="48">
        <v>0</v>
      </c>
      <c r="J32" s="49">
        <f t="shared" si="29"/>
        <v>104.61000000000001</v>
      </c>
      <c r="K32" s="50"/>
      <c r="L32" s="51">
        <f t="shared" si="15"/>
        <v>87.940000000000012</v>
      </c>
      <c r="M32" s="52">
        <f t="shared" si="16"/>
        <v>16.670000000000002</v>
      </c>
      <c r="N32" s="52">
        <f t="shared" si="17"/>
        <v>0</v>
      </c>
      <c r="O32" s="49">
        <f t="shared" si="18"/>
        <v>104.61000000000001</v>
      </c>
      <c r="Q32" s="53">
        <v>4</v>
      </c>
      <c r="R32" s="54">
        <f t="shared" si="19"/>
        <v>351.76</v>
      </c>
      <c r="S32" s="54">
        <f t="shared" si="20"/>
        <v>66.680000000000007</v>
      </c>
      <c r="T32" s="54">
        <f t="shared" si="21"/>
        <v>0</v>
      </c>
      <c r="U32" s="49">
        <f t="shared" si="30"/>
        <v>418.44</v>
      </c>
      <c r="V32" s="55">
        <f t="shared" si="23"/>
        <v>1.4652780063164955E-4</v>
      </c>
      <c r="X32" s="53">
        <v>4</v>
      </c>
      <c r="Y32" s="54">
        <f t="shared" si="24"/>
        <v>351.76</v>
      </c>
      <c r="Z32" s="54">
        <f t="shared" si="25"/>
        <v>66.680000000000007</v>
      </c>
      <c r="AA32" s="54">
        <f t="shared" si="26"/>
        <v>0</v>
      </c>
      <c r="AB32" s="49">
        <f t="shared" si="27"/>
        <v>418.44</v>
      </c>
      <c r="AC32" s="55">
        <f t="shared" si="28"/>
        <v>1.4652780063164955E-4</v>
      </c>
    </row>
    <row r="33" spans="1:29" ht="39.950000000000003" customHeight="1">
      <c r="B33" s="43" t="s">
        <v>424</v>
      </c>
      <c r="C33" s="44" t="s">
        <v>675</v>
      </c>
      <c r="D33" s="45" t="s">
        <v>686</v>
      </c>
      <c r="E33" s="46" t="s">
        <v>447</v>
      </c>
      <c r="F33" s="47" t="s">
        <v>15</v>
      </c>
      <c r="G33" s="48">
        <v>2.84</v>
      </c>
      <c r="H33" s="48">
        <v>79.919999999999987</v>
      </c>
      <c r="I33" s="48">
        <v>0</v>
      </c>
      <c r="J33" s="49">
        <f t="shared" si="29"/>
        <v>82.759999999999991</v>
      </c>
      <c r="K33" s="50"/>
      <c r="L33" s="51">
        <f t="shared" si="15"/>
        <v>2.84</v>
      </c>
      <c r="M33" s="52">
        <f t="shared" si="16"/>
        <v>79.919999999999987</v>
      </c>
      <c r="N33" s="52">
        <f t="shared" si="17"/>
        <v>0</v>
      </c>
      <c r="O33" s="49">
        <f t="shared" si="18"/>
        <v>82.759999999999991</v>
      </c>
      <c r="Q33" s="53">
        <v>1</v>
      </c>
      <c r="R33" s="54">
        <f t="shared" si="19"/>
        <v>2.84</v>
      </c>
      <c r="S33" s="54">
        <f t="shared" si="20"/>
        <v>79.92</v>
      </c>
      <c r="T33" s="54">
        <f t="shared" si="21"/>
        <v>0</v>
      </c>
      <c r="U33" s="49">
        <f t="shared" si="30"/>
        <v>82.76</v>
      </c>
      <c r="V33" s="55">
        <f t="shared" si="23"/>
        <v>2.8980596454151891E-5</v>
      </c>
      <c r="X33" s="53">
        <v>1</v>
      </c>
      <c r="Y33" s="54">
        <f t="shared" si="24"/>
        <v>2.84</v>
      </c>
      <c r="Z33" s="54">
        <f t="shared" si="25"/>
        <v>79.92</v>
      </c>
      <c r="AA33" s="54">
        <f t="shared" si="26"/>
        <v>0</v>
      </c>
      <c r="AB33" s="49">
        <f t="shared" si="27"/>
        <v>82.76</v>
      </c>
      <c r="AC33" s="55">
        <f t="shared" si="28"/>
        <v>2.8980596454151891E-5</v>
      </c>
    </row>
    <row r="34" spans="1:29" ht="39.950000000000003" customHeight="1">
      <c r="B34" s="43" t="s">
        <v>439</v>
      </c>
      <c r="C34" s="44" t="s">
        <v>675</v>
      </c>
      <c r="D34" s="45" t="s">
        <v>686</v>
      </c>
      <c r="E34" s="46" t="s">
        <v>442</v>
      </c>
      <c r="F34" s="47" t="s">
        <v>62</v>
      </c>
      <c r="G34" s="48">
        <v>3.21</v>
      </c>
      <c r="H34" s="48">
        <v>7.33</v>
      </c>
      <c r="I34" s="48">
        <v>0</v>
      </c>
      <c r="J34" s="49">
        <f t="shared" si="29"/>
        <v>10.54</v>
      </c>
      <c r="K34" s="50"/>
      <c r="L34" s="51">
        <f t="shared" si="15"/>
        <v>3.21</v>
      </c>
      <c r="M34" s="52">
        <f t="shared" si="16"/>
        <v>7.33</v>
      </c>
      <c r="N34" s="52">
        <f t="shared" si="17"/>
        <v>0</v>
      </c>
      <c r="O34" s="49">
        <f t="shared" si="18"/>
        <v>10.54</v>
      </c>
      <c r="Q34" s="53">
        <v>106</v>
      </c>
      <c r="R34" s="54">
        <f t="shared" si="19"/>
        <v>340.26</v>
      </c>
      <c r="S34" s="54">
        <f t="shared" si="20"/>
        <v>776.98</v>
      </c>
      <c r="T34" s="54">
        <f t="shared" si="21"/>
        <v>0</v>
      </c>
      <c r="U34" s="49">
        <f t="shared" si="30"/>
        <v>1117.24</v>
      </c>
      <c r="V34" s="55">
        <f t="shared" si="23"/>
        <v>3.9123104860363286E-4</v>
      </c>
      <c r="X34" s="53">
        <v>106</v>
      </c>
      <c r="Y34" s="54">
        <f t="shared" si="24"/>
        <v>340.26</v>
      </c>
      <c r="Z34" s="54">
        <f t="shared" si="25"/>
        <v>776.98</v>
      </c>
      <c r="AA34" s="54">
        <f t="shared" si="26"/>
        <v>0</v>
      </c>
      <c r="AB34" s="49">
        <f t="shared" si="27"/>
        <v>1117.24</v>
      </c>
      <c r="AC34" s="55">
        <f t="shared" si="28"/>
        <v>3.9123104860363286E-4</v>
      </c>
    </row>
    <row r="35" spans="1:29" ht="39.950000000000003" customHeight="1">
      <c r="B35" s="43" t="s">
        <v>440</v>
      </c>
      <c r="C35" s="44" t="s">
        <v>666</v>
      </c>
      <c r="D35" s="45">
        <v>97010</v>
      </c>
      <c r="E35" s="46" t="s">
        <v>448</v>
      </c>
      <c r="F35" s="47" t="s">
        <v>14</v>
      </c>
      <c r="G35" s="48">
        <v>60.2</v>
      </c>
      <c r="H35" s="48">
        <v>18</v>
      </c>
      <c r="I35" s="48">
        <v>0.31</v>
      </c>
      <c r="J35" s="49">
        <f t="shared" si="29"/>
        <v>78.510000000000005</v>
      </c>
      <c r="K35" s="50"/>
      <c r="L35" s="51">
        <f t="shared" si="15"/>
        <v>60.2</v>
      </c>
      <c r="M35" s="52">
        <f t="shared" si="16"/>
        <v>18</v>
      </c>
      <c r="N35" s="52">
        <f t="shared" si="17"/>
        <v>0.31</v>
      </c>
      <c r="O35" s="49">
        <f t="shared" si="18"/>
        <v>78.510000000000005</v>
      </c>
      <c r="Q35" s="53">
        <v>8</v>
      </c>
      <c r="R35" s="54">
        <f t="shared" si="19"/>
        <v>481.6</v>
      </c>
      <c r="S35" s="54">
        <f t="shared" si="20"/>
        <v>144</v>
      </c>
      <c r="T35" s="54">
        <f t="shared" si="21"/>
        <v>2.48</v>
      </c>
      <c r="U35" s="49">
        <f t="shared" si="30"/>
        <v>628.08000000000004</v>
      </c>
      <c r="V35" s="55">
        <f t="shared" si="23"/>
        <v>2.1993877502324456E-4</v>
      </c>
      <c r="X35" s="53">
        <v>8</v>
      </c>
      <c r="Y35" s="54">
        <f t="shared" si="24"/>
        <v>481.6</v>
      </c>
      <c r="Z35" s="54">
        <f t="shared" si="25"/>
        <v>144</v>
      </c>
      <c r="AA35" s="54">
        <f t="shared" si="26"/>
        <v>2.48</v>
      </c>
      <c r="AB35" s="49">
        <f t="shared" si="27"/>
        <v>628.08000000000004</v>
      </c>
      <c r="AC35" s="55">
        <f t="shared" si="28"/>
        <v>2.1993877502324456E-4</v>
      </c>
    </row>
    <row r="36" spans="1:29" ht="39.950000000000003" customHeight="1">
      <c r="B36" s="43" t="s">
        <v>441</v>
      </c>
      <c r="C36" s="44" t="s">
        <v>666</v>
      </c>
      <c r="D36" s="45">
        <v>99861</v>
      </c>
      <c r="E36" s="46" t="s">
        <v>449</v>
      </c>
      <c r="F36" s="47" t="s">
        <v>62</v>
      </c>
      <c r="G36" s="48">
        <v>228.06</v>
      </c>
      <c r="H36" s="48">
        <v>413.33000000000004</v>
      </c>
      <c r="I36" s="48">
        <v>0</v>
      </c>
      <c r="J36" s="49">
        <f t="shared" si="29"/>
        <v>641.3900000000001</v>
      </c>
      <c r="K36" s="50"/>
      <c r="L36" s="51">
        <f t="shared" si="15"/>
        <v>228.06</v>
      </c>
      <c r="M36" s="52">
        <f t="shared" si="16"/>
        <v>413.33000000000004</v>
      </c>
      <c r="N36" s="52">
        <f t="shared" si="17"/>
        <v>0</v>
      </c>
      <c r="O36" s="49">
        <f t="shared" si="18"/>
        <v>641.3900000000001</v>
      </c>
      <c r="Q36" s="53">
        <v>1</v>
      </c>
      <c r="R36" s="54">
        <f t="shared" si="19"/>
        <v>228.06</v>
      </c>
      <c r="S36" s="54">
        <f t="shared" si="20"/>
        <v>413.33</v>
      </c>
      <c r="T36" s="54">
        <f t="shared" si="21"/>
        <v>0</v>
      </c>
      <c r="U36" s="49">
        <f t="shared" si="30"/>
        <v>641.39</v>
      </c>
      <c r="V36" s="55">
        <f t="shared" si="23"/>
        <v>2.2459962251967713E-4</v>
      </c>
      <c r="X36" s="53">
        <v>1</v>
      </c>
      <c r="Y36" s="54">
        <f t="shared" si="24"/>
        <v>228.06</v>
      </c>
      <c r="Z36" s="54">
        <f t="shared" si="25"/>
        <v>413.33</v>
      </c>
      <c r="AA36" s="54">
        <f t="shared" si="26"/>
        <v>0</v>
      </c>
      <c r="AB36" s="49">
        <f t="shared" si="27"/>
        <v>641.39</v>
      </c>
      <c r="AC36" s="55">
        <f t="shared" si="28"/>
        <v>2.2459962251967713E-4</v>
      </c>
    </row>
    <row r="37" spans="1:29" ht="39.950000000000003" customHeight="1">
      <c r="B37" s="43" t="s">
        <v>446</v>
      </c>
      <c r="C37" s="44" t="s">
        <v>675</v>
      </c>
      <c r="D37" s="45" t="s">
        <v>612</v>
      </c>
      <c r="E37" s="46" t="s">
        <v>443</v>
      </c>
      <c r="F37" s="47" t="s">
        <v>62</v>
      </c>
      <c r="G37" s="48">
        <v>51.589999999999989</v>
      </c>
      <c r="H37" s="48">
        <v>25.68</v>
      </c>
      <c r="I37" s="48">
        <v>3.01</v>
      </c>
      <c r="J37" s="49">
        <f t="shared" si="29"/>
        <v>80.279999999999987</v>
      </c>
      <c r="K37" s="50"/>
      <c r="L37" s="51">
        <f t="shared" si="15"/>
        <v>51.589999999999989</v>
      </c>
      <c r="M37" s="52">
        <f t="shared" si="16"/>
        <v>25.68</v>
      </c>
      <c r="N37" s="52">
        <f t="shared" si="17"/>
        <v>3.01</v>
      </c>
      <c r="O37" s="49">
        <f t="shared" si="18"/>
        <v>80.279999999999987</v>
      </c>
      <c r="Q37" s="53">
        <v>5</v>
      </c>
      <c r="R37" s="54">
        <f t="shared" si="19"/>
        <v>257.95</v>
      </c>
      <c r="S37" s="54">
        <f t="shared" si="20"/>
        <v>128.4</v>
      </c>
      <c r="T37" s="54">
        <f t="shared" si="21"/>
        <v>15.05</v>
      </c>
      <c r="U37" s="49">
        <f t="shared" si="30"/>
        <v>401.4</v>
      </c>
      <c r="V37" s="55">
        <f t="shared" si="23"/>
        <v>1.4056079527182899E-4</v>
      </c>
      <c r="X37" s="53">
        <v>5</v>
      </c>
      <c r="Y37" s="54">
        <f t="shared" si="24"/>
        <v>257.95</v>
      </c>
      <c r="Z37" s="54">
        <f t="shared" si="25"/>
        <v>128.4</v>
      </c>
      <c r="AA37" s="54">
        <f t="shared" si="26"/>
        <v>15.05</v>
      </c>
      <c r="AB37" s="49">
        <f t="shared" si="27"/>
        <v>401.4</v>
      </c>
      <c r="AC37" s="55">
        <f t="shared" si="28"/>
        <v>1.4056079527182899E-4</v>
      </c>
    </row>
    <row r="38" spans="1:29" ht="39.950000000000003" customHeight="1">
      <c r="B38" s="43" t="s">
        <v>450</v>
      </c>
      <c r="C38" s="44" t="s">
        <v>675</v>
      </c>
      <c r="D38" s="45" t="s">
        <v>686</v>
      </c>
      <c r="E38" s="46" t="s">
        <v>444</v>
      </c>
      <c r="F38" s="47" t="s">
        <v>62</v>
      </c>
      <c r="G38" s="48">
        <v>0</v>
      </c>
      <c r="H38" s="48">
        <v>23.5</v>
      </c>
      <c r="I38" s="48">
        <v>0</v>
      </c>
      <c r="J38" s="49">
        <f t="shared" si="29"/>
        <v>23.5</v>
      </c>
      <c r="K38" s="50"/>
      <c r="L38" s="51">
        <f t="shared" si="15"/>
        <v>0</v>
      </c>
      <c r="M38" s="52">
        <f t="shared" si="16"/>
        <v>23.5</v>
      </c>
      <c r="N38" s="52">
        <f t="shared" si="17"/>
        <v>0</v>
      </c>
      <c r="O38" s="49">
        <f t="shared" si="18"/>
        <v>23.5</v>
      </c>
      <c r="Q38" s="53">
        <v>40</v>
      </c>
      <c r="R38" s="54">
        <f t="shared" si="19"/>
        <v>0</v>
      </c>
      <c r="S38" s="54">
        <f t="shared" si="20"/>
        <v>940</v>
      </c>
      <c r="T38" s="54">
        <f t="shared" si="21"/>
        <v>0</v>
      </c>
      <c r="U38" s="49">
        <f t="shared" si="30"/>
        <v>940</v>
      </c>
      <c r="V38" s="55">
        <f t="shared" si="23"/>
        <v>3.2916578862859805E-4</v>
      </c>
      <c r="X38" s="53">
        <v>40</v>
      </c>
      <c r="Y38" s="54">
        <f t="shared" si="24"/>
        <v>0</v>
      </c>
      <c r="Z38" s="54">
        <f t="shared" si="25"/>
        <v>940</v>
      </c>
      <c r="AA38" s="54">
        <f t="shared" si="26"/>
        <v>0</v>
      </c>
      <c r="AB38" s="49">
        <f t="shared" si="27"/>
        <v>940</v>
      </c>
      <c r="AC38" s="55">
        <f t="shared" si="28"/>
        <v>3.2916578862859805E-4</v>
      </c>
    </row>
    <row r="39" spans="1:29" ht="39.950000000000003" customHeight="1">
      <c r="B39" s="43" t="s">
        <v>451</v>
      </c>
      <c r="C39" s="44" t="s">
        <v>675</v>
      </c>
      <c r="D39" s="45" t="s">
        <v>686</v>
      </c>
      <c r="E39" s="46" t="s">
        <v>445</v>
      </c>
      <c r="F39" s="47" t="s">
        <v>62</v>
      </c>
      <c r="G39" s="48">
        <v>0</v>
      </c>
      <c r="H39" s="48">
        <v>20.46</v>
      </c>
      <c r="I39" s="48">
        <v>0</v>
      </c>
      <c r="J39" s="49">
        <f t="shared" si="29"/>
        <v>20.46</v>
      </c>
      <c r="K39" s="50"/>
      <c r="L39" s="51">
        <f t="shared" si="15"/>
        <v>0</v>
      </c>
      <c r="M39" s="52">
        <f t="shared" si="16"/>
        <v>20.46</v>
      </c>
      <c r="N39" s="52">
        <f t="shared" si="17"/>
        <v>0</v>
      </c>
      <c r="O39" s="49">
        <f t="shared" si="18"/>
        <v>20.46</v>
      </c>
      <c r="Q39" s="53">
        <v>42.35</v>
      </c>
      <c r="R39" s="54">
        <f t="shared" si="19"/>
        <v>0</v>
      </c>
      <c r="S39" s="54">
        <f t="shared" si="20"/>
        <v>866.48</v>
      </c>
      <c r="T39" s="54">
        <f t="shared" si="21"/>
        <v>0</v>
      </c>
      <c r="U39" s="49">
        <f t="shared" si="30"/>
        <v>866.48</v>
      </c>
      <c r="V39" s="55">
        <f t="shared" si="23"/>
        <v>3.034208218413911E-4</v>
      </c>
      <c r="X39" s="53">
        <v>42.35</v>
      </c>
      <c r="Y39" s="54">
        <f t="shared" si="24"/>
        <v>0</v>
      </c>
      <c r="Z39" s="54">
        <f t="shared" si="25"/>
        <v>866.48</v>
      </c>
      <c r="AA39" s="54">
        <f t="shared" si="26"/>
        <v>0</v>
      </c>
      <c r="AB39" s="49">
        <f t="shared" si="27"/>
        <v>866.48</v>
      </c>
      <c r="AC39" s="55">
        <f t="shared" si="28"/>
        <v>3.034208218413911E-4</v>
      </c>
    </row>
    <row r="40" spans="1:29" ht="39.950000000000003" customHeight="1">
      <c r="B40" s="83" t="s">
        <v>55</v>
      </c>
      <c r="C40" s="84"/>
      <c r="D40" s="85"/>
      <c r="E40" s="86" t="s">
        <v>56</v>
      </c>
      <c r="F40" s="87"/>
      <c r="G40" s="88"/>
      <c r="H40" s="88"/>
      <c r="I40" s="88"/>
      <c r="J40" s="89"/>
      <c r="K40" s="37"/>
      <c r="L40" s="90"/>
      <c r="M40" s="91"/>
      <c r="N40" s="91"/>
      <c r="O40" s="89"/>
      <c r="Q40" s="92"/>
      <c r="R40" s="93"/>
      <c r="S40" s="93"/>
      <c r="T40" s="93"/>
      <c r="U40" s="94">
        <f>U41+U43</f>
        <v>0</v>
      </c>
      <c r="V40" s="95">
        <f>V41+V43</f>
        <v>0</v>
      </c>
      <c r="X40" s="92"/>
      <c r="Y40" s="93"/>
      <c r="Z40" s="93"/>
      <c r="AA40" s="93"/>
      <c r="AB40" s="94">
        <f>AB41+AB43</f>
        <v>0</v>
      </c>
      <c r="AC40" s="95">
        <f>AC41+AC43</f>
        <v>0</v>
      </c>
    </row>
    <row r="41" spans="1:29" s="96" customFormat="1" ht="39.950000000000003" customHeight="1">
      <c r="B41" s="83" t="s">
        <v>57</v>
      </c>
      <c r="C41" s="84"/>
      <c r="D41" s="85"/>
      <c r="E41" s="97" t="s">
        <v>58</v>
      </c>
      <c r="F41" s="98"/>
      <c r="G41" s="88"/>
      <c r="H41" s="88"/>
      <c r="I41" s="88"/>
      <c r="J41" s="89"/>
      <c r="K41" s="37"/>
      <c r="L41" s="90"/>
      <c r="M41" s="91"/>
      <c r="N41" s="91"/>
      <c r="O41" s="89"/>
      <c r="P41" s="99"/>
      <c r="Q41" s="92"/>
      <c r="R41" s="88"/>
      <c r="S41" s="88"/>
      <c r="T41" s="88"/>
      <c r="U41" s="89">
        <f>SUM(U42)</f>
        <v>0</v>
      </c>
      <c r="V41" s="100">
        <f>SUM(V42)</f>
        <v>0</v>
      </c>
      <c r="X41" s="92"/>
      <c r="Y41" s="88"/>
      <c r="Z41" s="88"/>
      <c r="AA41" s="88"/>
      <c r="AB41" s="89">
        <f>SUM(AB42)</f>
        <v>0</v>
      </c>
      <c r="AC41" s="100">
        <f>SUM(AC42)</f>
        <v>0</v>
      </c>
    </row>
    <row r="42" spans="1:29" ht="39.950000000000003" customHeight="1">
      <c r="B42" s="43" t="s">
        <v>352</v>
      </c>
      <c r="C42" s="44" t="s">
        <v>685</v>
      </c>
      <c r="D42" s="45" t="s">
        <v>686</v>
      </c>
      <c r="E42" s="46" t="s">
        <v>426</v>
      </c>
      <c r="F42" s="47" t="s">
        <v>15</v>
      </c>
      <c r="G42" s="48">
        <v>0</v>
      </c>
      <c r="H42" s="48">
        <v>0</v>
      </c>
      <c r="I42" s="48">
        <v>0</v>
      </c>
      <c r="J42" s="49">
        <f t="shared" ref="J42" si="31">SUM(G42:I42)</f>
        <v>0</v>
      </c>
      <c r="K42" s="50"/>
      <c r="L42" s="51">
        <f>G42*(1-$F$8)</f>
        <v>0</v>
      </c>
      <c r="M42" s="52">
        <f t="shared" ref="M42" si="32">H42*(1-$F$8)</f>
        <v>0</v>
      </c>
      <c r="N42" s="52">
        <f t="shared" ref="N42" si="33">I42*(1-$F$8)</f>
        <v>0</v>
      </c>
      <c r="O42" s="49">
        <f t="shared" ref="O42" si="34">SUM(L42:N42)</f>
        <v>0</v>
      </c>
      <c r="Q42" s="53">
        <v>1</v>
      </c>
      <c r="R42" s="54">
        <f>ROUND(G42*Q42,2)</f>
        <v>0</v>
      </c>
      <c r="S42" s="54">
        <f>ROUND(H42*Q42,2)</f>
        <v>0</v>
      </c>
      <c r="T42" s="54">
        <f>ROUND(I42*Q42,2)</f>
        <v>0</v>
      </c>
      <c r="U42" s="49">
        <f t="shared" ref="U42" si="35">ROUND(SUM(R42:T42),2)</f>
        <v>0</v>
      </c>
      <c r="V42" s="55">
        <f>+U42/$Q$432</f>
        <v>0</v>
      </c>
      <c r="X42" s="53">
        <v>1</v>
      </c>
      <c r="Y42" s="54">
        <f>ROUND($X42*L42,2)</f>
        <v>0</v>
      </c>
      <c r="Z42" s="54">
        <f>ROUND($X42*M42,2)</f>
        <v>0</v>
      </c>
      <c r="AA42" s="54">
        <f>ROUND($X42*N42,2)</f>
        <v>0</v>
      </c>
      <c r="AB42" s="49">
        <f t="shared" ref="AB42" si="36">ROUND(SUM(Y42:AA42),2)</f>
        <v>0</v>
      </c>
      <c r="AC42" s="55">
        <f>+AB42/$X$432</f>
        <v>0</v>
      </c>
    </row>
    <row r="43" spans="1:29" s="96" customFormat="1" ht="39.950000000000003" customHeight="1">
      <c r="B43" s="101" t="s">
        <v>59</v>
      </c>
      <c r="C43" s="84"/>
      <c r="D43" s="85"/>
      <c r="E43" s="97" t="s">
        <v>19</v>
      </c>
      <c r="F43" s="98"/>
      <c r="G43" s="88"/>
      <c r="H43" s="88"/>
      <c r="I43" s="88"/>
      <c r="J43" s="89"/>
      <c r="K43" s="37"/>
      <c r="L43" s="90"/>
      <c r="M43" s="91"/>
      <c r="N43" s="91"/>
      <c r="O43" s="89"/>
      <c r="P43" s="99"/>
      <c r="Q43" s="92"/>
      <c r="R43" s="88"/>
      <c r="S43" s="88"/>
      <c r="T43" s="88"/>
      <c r="U43" s="89">
        <f>SUM(U44)</f>
        <v>0</v>
      </c>
      <c r="V43" s="100">
        <f>SUM(V44)</f>
        <v>0</v>
      </c>
      <c r="X43" s="92"/>
      <c r="Y43" s="88"/>
      <c r="Z43" s="88"/>
      <c r="AA43" s="88"/>
      <c r="AB43" s="89">
        <f>SUM(AB44)</f>
        <v>0</v>
      </c>
      <c r="AC43" s="100">
        <f>SUM(AC44)</f>
        <v>0</v>
      </c>
    </row>
    <row r="44" spans="1:29" ht="39.950000000000003" customHeight="1">
      <c r="A44" s="102"/>
      <c r="B44" s="43" t="s">
        <v>492</v>
      </c>
      <c r="C44" s="44" t="s">
        <v>685</v>
      </c>
      <c r="D44" s="45" t="s">
        <v>686</v>
      </c>
      <c r="E44" s="46" t="s">
        <v>359</v>
      </c>
      <c r="F44" s="47" t="s">
        <v>15</v>
      </c>
      <c r="G44" s="48">
        <v>0</v>
      </c>
      <c r="H44" s="48">
        <v>0</v>
      </c>
      <c r="I44" s="48">
        <v>0</v>
      </c>
      <c r="J44" s="49">
        <f t="shared" ref="J44" si="37">SUM(G44:I44)</f>
        <v>0</v>
      </c>
      <c r="K44" s="50"/>
      <c r="L44" s="51">
        <f>G44*(1-$F$8)</f>
        <v>0</v>
      </c>
      <c r="M44" s="52">
        <f t="shared" ref="M44" si="38">H44*(1-$F$8)</f>
        <v>0</v>
      </c>
      <c r="N44" s="52">
        <f t="shared" ref="N44" si="39">I44*(1-$F$8)</f>
        <v>0</v>
      </c>
      <c r="O44" s="49">
        <f t="shared" ref="O44" si="40">SUM(L44:N44)</f>
        <v>0</v>
      </c>
      <c r="Q44" s="53">
        <v>1</v>
      </c>
      <c r="R44" s="54">
        <f>ROUND(G44*Q44,2)</f>
        <v>0</v>
      </c>
      <c r="S44" s="54">
        <f>ROUND(H44*Q44,2)</f>
        <v>0</v>
      </c>
      <c r="T44" s="54">
        <f>ROUND(I44*Q44,2)</f>
        <v>0</v>
      </c>
      <c r="U44" s="49">
        <f t="shared" ref="U44" si="41">ROUND(SUM(R44:T44),2)</f>
        <v>0</v>
      </c>
      <c r="V44" s="55">
        <f>+U44/$Q$432</f>
        <v>0</v>
      </c>
      <c r="X44" s="53">
        <v>1</v>
      </c>
      <c r="Y44" s="54">
        <f>ROUND($X44*L44,2)</f>
        <v>0</v>
      </c>
      <c r="Z44" s="54">
        <f>ROUND($X44*M44,2)</f>
        <v>0</v>
      </c>
      <c r="AA44" s="54">
        <f>ROUND($X44*N44,2)</f>
        <v>0</v>
      </c>
      <c r="AB44" s="49">
        <f t="shared" ref="AB44" si="42">ROUND(SUM(Y44:AA44),2)</f>
        <v>0</v>
      </c>
      <c r="AC44" s="55">
        <f>+AB44/$X$432</f>
        <v>0</v>
      </c>
    </row>
    <row r="45" spans="1:29" ht="39.950000000000003" customHeight="1">
      <c r="B45" s="83" t="s">
        <v>60</v>
      </c>
      <c r="C45" s="84"/>
      <c r="D45" s="85"/>
      <c r="E45" s="86" t="s">
        <v>61</v>
      </c>
      <c r="F45" s="87"/>
      <c r="G45" s="88"/>
      <c r="H45" s="88"/>
      <c r="I45" s="88"/>
      <c r="J45" s="89"/>
      <c r="K45" s="37"/>
      <c r="L45" s="90"/>
      <c r="M45" s="91"/>
      <c r="N45" s="91"/>
      <c r="O45" s="89"/>
      <c r="Q45" s="92"/>
      <c r="R45" s="93"/>
      <c r="S45" s="93"/>
      <c r="T45" s="93"/>
      <c r="U45" s="94">
        <f>ROUND(SUM(U46),2)</f>
        <v>874.74</v>
      </c>
      <c r="V45" s="95">
        <f>SUM(V46)</f>
        <v>3.0631327866487222E-4</v>
      </c>
      <c r="X45" s="92"/>
      <c r="Y45" s="93"/>
      <c r="Z45" s="93"/>
      <c r="AA45" s="93"/>
      <c r="AB45" s="94">
        <f>ROUND(SUM(AB46),2)</f>
        <v>874.74</v>
      </c>
      <c r="AC45" s="95">
        <f>SUM(AC46)</f>
        <v>3.0631327866487222E-4</v>
      </c>
    </row>
    <row r="46" spans="1:29" ht="39.950000000000003" customHeight="1">
      <c r="B46" s="43" t="s">
        <v>437</v>
      </c>
      <c r="C46" s="44" t="s">
        <v>666</v>
      </c>
      <c r="D46" s="45" t="s">
        <v>643</v>
      </c>
      <c r="E46" s="46" t="s">
        <v>425</v>
      </c>
      <c r="F46" s="47" t="s">
        <v>62</v>
      </c>
      <c r="G46" s="48">
        <v>289.60999999999996</v>
      </c>
      <c r="H46" s="48">
        <v>76.819999999999993</v>
      </c>
      <c r="I46" s="48">
        <v>5.8</v>
      </c>
      <c r="J46" s="49">
        <f t="shared" ref="J46" si="43">SUM(G46:I46)</f>
        <v>372.22999999999996</v>
      </c>
      <c r="K46" s="50"/>
      <c r="L46" s="51">
        <f>G46*(1-$F$8)</f>
        <v>289.60999999999996</v>
      </c>
      <c r="M46" s="52">
        <f t="shared" ref="M46" si="44">H46*(1-$F$8)</f>
        <v>76.819999999999993</v>
      </c>
      <c r="N46" s="52">
        <f t="shared" ref="N46" si="45">I46*(1-$F$8)</f>
        <v>5.8</v>
      </c>
      <c r="O46" s="49">
        <f t="shared" ref="O46" si="46">SUM(L46:N46)</f>
        <v>372.22999999999996</v>
      </c>
      <c r="Q46" s="53">
        <v>2.35</v>
      </c>
      <c r="R46" s="54">
        <f>ROUND(G46*Q46,2)</f>
        <v>680.58</v>
      </c>
      <c r="S46" s="54">
        <f>ROUND(H46*Q46,2)</f>
        <v>180.53</v>
      </c>
      <c r="T46" s="54">
        <f>ROUND(I46*Q46,2)</f>
        <v>13.63</v>
      </c>
      <c r="U46" s="49">
        <f t="shared" ref="U46" si="47">ROUND(SUM(R46:T46),2)</f>
        <v>874.74</v>
      </c>
      <c r="V46" s="55">
        <f>+U46/$Q$432</f>
        <v>3.0631327866487222E-4</v>
      </c>
      <c r="X46" s="53">
        <v>2.35</v>
      </c>
      <c r="Y46" s="54">
        <f>ROUND($X46*L46,2)</f>
        <v>680.58</v>
      </c>
      <c r="Z46" s="54">
        <f>ROUND($X46*M46,2)</f>
        <v>180.53</v>
      </c>
      <c r="AA46" s="54">
        <f>ROUND($X46*N46,2)</f>
        <v>13.63</v>
      </c>
      <c r="AB46" s="49">
        <f t="shared" ref="AB46" si="48">ROUND(SUM(Y46:AA46),2)</f>
        <v>874.74</v>
      </c>
      <c r="AC46" s="55">
        <f>+AB46/$X$432</f>
        <v>3.0631327866487222E-4</v>
      </c>
    </row>
    <row r="47" spans="1:29" ht="39.950000000000003" customHeight="1">
      <c r="B47" s="83" t="s">
        <v>63</v>
      </c>
      <c r="C47" s="84"/>
      <c r="D47" s="85"/>
      <c r="E47" s="86" t="s">
        <v>356</v>
      </c>
      <c r="F47" s="87"/>
      <c r="G47" s="88"/>
      <c r="H47" s="88"/>
      <c r="I47" s="88"/>
      <c r="J47" s="89"/>
      <c r="K47" s="37"/>
      <c r="L47" s="90"/>
      <c r="M47" s="91"/>
      <c r="N47" s="91"/>
      <c r="O47" s="89"/>
      <c r="Q47" s="92"/>
      <c r="R47" s="93"/>
      <c r="S47" s="93"/>
      <c r="T47" s="93"/>
      <c r="U47" s="94">
        <f>ROUND(SUM(U48:U55),2)</f>
        <v>13076.21</v>
      </c>
      <c r="V47" s="95">
        <f>SUM(V48:V55)</f>
        <v>4.578979762684213E-3</v>
      </c>
      <c r="X47" s="92"/>
      <c r="Y47" s="93"/>
      <c r="Z47" s="93"/>
      <c r="AA47" s="93"/>
      <c r="AB47" s="94">
        <f>ROUND(SUM(AB48:AB55),2)</f>
        <v>13076.21</v>
      </c>
      <c r="AC47" s="95">
        <f>SUM(AC48:AC55)</f>
        <v>4.578979762684213E-3</v>
      </c>
    </row>
    <row r="48" spans="1:29" ht="39.75" customHeight="1">
      <c r="B48" s="43" t="s">
        <v>64</v>
      </c>
      <c r="C48" s="44" t="s">
        <v>673</v>
      </c>
      <c r="D48" s="45" t="s">
        <v>644</v>
      </c>
      <c r="E48" s="46" t="s">
        <v>690</v>
      </c>
      <c r="F48" s="47" t="s">
        <v>15</v>
      </c>
      <c r="G48" s="48">
        <v>77.72</v>
      </c>
      <c r="H48" s="48">
        <v>81.210000000000008</v>
      </c>
      <c r="I48" s="48">
        <v>0</v>
      </c>
      <c r="J48" s="49">
        <f t="shared" ref="J48" si="49">SUM(G48:I48)</f>
        <v>158.93</v>
      </c>
      <c r="K48" s="50"/>
      <c r="L48" s="51">
        <f t="shared" ref="L48:L65" si="50">G48*(1-$F$8)</f>
        <v>77.72</v>
      </c>
      <c r="M48" s="52">
        <f t="shared" ref="M48:M65" si="51">H48*(1-$F$8)</f>
        <v>81.210000000000008</v>
      </c>
      <c r="N48" s="52">
        <f t="shared" ref="N48:N65" si="52">I48*(1-$F$8)</f>
        <v>0</v>
      </c>
      <c r="O48" s="49">
        <f t="shared" ref="O48:O55" si="53">SUM(L48:N48)</f>
        <v>158.93</v>
      </c>
      <c r="Q48" s="53">
        <v>1</v>
      </c>
      <c r="R48" s="54">
        <f t="shared" ref="R48:R55" si="54">ROUND(G48*Q48,2)</f>
        <v>77.72</v>
      </c>
      <c r="S48" s="54">
        <f t="shared" ref="S48:S55" si="55">ROUND(H48*Q48,2)</f>
        <v>81.209999999999994</v>
      </c>
      <c r="T48" s="54">
        <f t="shared" ref="T48:T55" si="56">ROUND(I48*Q48,2)</f>
        <v>0</v>
      </c>
      <c r="U48" s="49">
        <f t="shared" ref="U48" si="57">ROUND(SUM(R48:T48),2)</f>
        <v>158.93</v>
      </c>
      <c r="V48" s="55">
        <f t="shared" ref="V48:V55" si="58">+U48/$Q$432</f>
        <v>5.5653530624194781E-5</v>
      </c>
      <c r="X48" s="53">
        <v>1</v>
      </c>
      <c r="Y48" s="54">
        <f t="shared" ref="Y48:AA55" si="59">ROUND($X48*L48,2)</f>
        <v>77.72</v>
      </c>
      <c r="Z48" s="54">
        <f t="shared" si="59"/>
        <v>81.209999999999994</v>
      </c>
      <c r="AA48" s="54">
        <f t="shared" si="59"/>
        <v>0</v>
      </c>
      <c r="AB48" s="49">
        <f t="shared" ref="AB48:AB55" si="60">ROUND(SUM(Y48:AA48),2)</f>
        <v>158.93</v>
      </c>
      <c r="AC48" s="55">
        <f t="shared" ref="AC48:AC55" si="61">+AB48/$X$432</f>
        <v>5.5653530624194781E-5</v>
      </c>
    </row>
    <row r="49" spans="2:29" ht="39.950000000000003" customHeight="1">
      <c r="B49" s="43" t="s">
        <v>65</v>
      </c>
      <c r="C49" s="44" t="s">
        <v>673</v>
      </c>
      <c r="D49" s="45" t="s">
        <v>662</v>
      </c>
      <c r="E49" s="46" t="s">
        <v>691</v>
      </c>
      <c r="F49" s="47" t="s">
        <v>15</v>
      </c>
      <c r="G49" s="48">
        <v>19.28</v>
      </c>
      <c r="H49" s="48">
        <v>2.0299999999999998</v>
      </c>
      <c r="I49" s="48">
        <v>0</v>
      </c>
      <c r="J49" s="49">
        <f t="shared" ref="J49:J55" si="62">SUM(G49:I49)</f>
        <v>21.310000000000002</v>
      </c>
      <c r="K49" s="50"/>
      <c r="L49" s="51">
        <f t="shared" si="50"/>
        <v>19.28</v>
      </c>
      <c r="M49" s="52">
        <f t="shared" si="51"/>
        <v>2.0299999999999998</v>
      </c>
      <c r="N49" s="52">
        <f t="shared" si="52"/>
        <v>0</v>
      </c>
      <c r="O49" s="49">
        <f t="shared" si="53"/>
        <v>21.310000000000002</v>
      </c>
      <c r="Q49" s="53">
        <v>4</v>
      </c>
      <c r="R49" s="54">
        <f t="shared" si="54"/>
        <v>77.12</v>
      </c>
      <c r="S49" s="54">
        <f t="shared" si="55"/>
        <v>8.1199999999999992</v>
      </c>
      <c r="T49" s="54">
        <f t="shared" si="56"/>
        <v>0</v>
      </c>
      <c r="U49" s="49">
        <f t="shared" ref="U49:U55" si="63">ROUND(SUM(R49:T49),2)</f>
        <v>85.24</v>
      </c>
      <c r="V49" s="55">
        <f t="shared" si="58"/>
        <v>2.9849033853937975E-5</v>
      </c>
      <c r="X49" s="53">
        <v>4</v>
      </c>
      <c r="Y49" s="54">
        <f t="shared" si="59"/>
        <v>77.12</v>
      </c>
      <c r="Z49" s="54">
        <f t="shared" si="59"/>
        <v>8.1199999999999992</v>
      </c>
      <c r="AA49" s="54">
        <f t="shared" si="59"/>
        <v>0</v>
      </c>
      <c r="AB49" s="49">
        <f t="shared" si="60"/>
        <v>85.24</v>
      </c>
      <c r="AC49" s="55">
        <f t="shared" si="61"/>
        <v>2.9849033853937975E-5</v>
      </c>
    </row>
    <row r="50" spans="2:29" ht="39.950000000000003" customHeight="1">
      <c r="B50" s="43" t="s">
        <v>66</v>
      </c>
      <c r="C50" s="44" t="s">
        <v>666</v>
      </c>
      <c r="D50" s="45" t="s">
        <v>629</v>
      </c>
      <c r="E50" s="46" t="s">
        <v>67</v>
      </c>
      <c r="F50" s="47" t="s">
        <v>15</v>
      </c>
      <c r="G50" s="48">
        <v>0</v>
      </c>
      <c r="H50" s="48">
        <v>81.210000000000008</v>
      </c>
      <c r="I50" s="48">
        <v>0</v>
      </c>
      <c r="J50" s="49">
        <f t="shared" si="62"/>
        <v>81.210000000000008</v>
      </c>
      <c r="K50" s="50"/>
      <c r="L50" s="51">
        <f t="shared" si="50"/>
        <v>0</v>
      </c>
      <c r="M50" s="52">
        <f t="shared" si="51"/>
        <v>81.210000000000008</v>
      </c>
      <c r="N50" s="52">
        <f t="shared" si="52"/>
        <v>0</v>
      </c>
      <c r="O50" s="49">
        <f t="shared" si="53"/>
        <v>81.210000000000008</v>
      </c>
      <c r="Q50" s="53">
        <v>4</v>
      </c>
      <c r="R50" s="54">
        <f t="shared" si="54"/>
        <v>0</v>
      </c>
      <c r="S50" s="54">
        <f t="shared" si="55"/>
        <v>324.83999999999997</v>
      </c>
      <c r="T50" s="54">
        <f t="shared" si="56"/>
        <v>0</v>
      </c>
      <c r="U50" s="49">
        <f t="shared" si="63"/>
        <v>324.83999999999997</v>
      </c>
      <c r="V50" s="55">
        <f t="shared" si="58"/>
        <v>1.1375129231714232E-4</v>
      </c>
      <c r="X50" s="53">
        <v>4</v>
      </c>
      <c r="Y50" s="54">
        <f t="shared" si="59"/>
        <v>0</v>
      </c>
      <c r="Z50" s="54">
        <f t="shared" si="59"/>
        <v>324.83999999999997</v>
      </c>
      <c r="AA50" s="54">
        <f t="shared" si="59"/>
        <v>0</v>
      </c>
      <c r="AB50" s="49">
        <f t="shared" si="60"/>
        <v>324.83999999999997</v>
      </c>
      <c r="AC50" s="55">
        <f t="shared" si="61"/>
        <v>1.1375129231714232E-4</v>
      </c>
    </row>
    <row r="51" spans="2:29" ht="40.5" customHeight="1">
      <c r="B51" s="43" t="s">
        <v>353</v>
      </c>
      <c r="C51" s="44" t="s">
        <v>675</v>
      </c>
      <c r="D51" s="45" t="s">
        <v>686</v>
      </c>
      <c r="E51" s="46" t="s">
        <v>692</v>
      </c>
      <c r="F51" s="47" t="s">
        <v>15</v>
      </c>
      <c r="G51" s="48">
        <v>0</v>
      </c>
      <c r="H51" s="48">
        <v>608.64</v>
      </c>
      <c r="I51" s="48">
        <v>0</v>
      </c>
      <c r="J51" s="49">
        <f t="shared" si="62"/>
        <v>608.64</v>
      </c>
      <c r="K51" s="50"/>
      <c r="L51" s="51">
        <f t="shared" si="50"/>
        <v>0</v>
      </c>
      <c r="M51" s="52">
        <f t="shared" si="51"/>
        <v>608.64</v>
      </c>
      <c r="N51" s="52">
        <f t="shared" si="52"/>
        <v>0</v>
      </c>
      <c r="O51" s="49">
        <f t="shared" si="53"/>
        <v>608.64</v>
      </c>
      <c r="Q51" s="53">
        <v>1</v>
      </c>
      <c r="R51" s="54">
        <f t="shared" si="54"/>
        <v>0</v>
      </c>
      <c r="S51" s="54">
        <f t="shared" si="55"/>
        <v>608.64</v>
      </c>
      <c r="T51" s="54">
        <f t="shared" si="56"/>
        <v>0</v>
      </c>
      <c r="U51" s="49">
        <f t="shared" si="63"/>
        <v>608.64</v>
      </c>
      <c r="V51" s="55">
        <f t="shared" si="58"/>
        <v>2.1313134637330843E-4</v>
      </c>
      <c r="X51" s="53">
        <v>1</v>
      </c>
      <c r="Y51" s="54">
        <f t="shared" si="59"/>
        <v>0</v>
      </c>
      <c r="Z51" s="54">
        <f t="shared" si="59"/>
        <v>608.64</v>
      </c>
      <c r="AA51" s="54">
        <f t="shared" si="59"/>
        <v>0</v>
      </c>
      <c r="AB51" s="49">
        <f t="shared" si="60"/>
        <v>608.64</v>
      </c>
      <c r="AC51" s="55">
        <f t="shared" si="61"/>
        <v>2.1313134637330843E-4</v>
      </c>
    </row>
    <row r="52" spans="2:29" ht="38.25" customHeight="1">
      <c r="B52" s="43" t="s">
        <v>365</v>
      </c>
      <c r="C52" s="44" t="s">
        <v>675</v>
      </c>
      <c r="D52" s="45" t="s">
        <v>686</v>
      </c>
      <c r="E52" s="46" t="s">
        <v>434</v>
      </c>
      <c r="F52" s="47" t="s">
        <v>15</v>
      </c>
      <c r="G52" s="48">
        <v>0</v>
      </c>
      <c r="H52" s="48">
        <v>2739.12</v>
      </c>
      <c r="I52" s="48">
        <v>0</v>
      </c>
      <c r="J52" s="49">
        <f t="shared" si="62"/>
        <v>2739.12</v>
      </c>
      <c r="K52" s="50"/>
      <c r="L52" s="51">
        <f t="shared" si="50"/>
        <v>0</v>
      </c>
      <c r="M52" s="52">
        <f t="shared" si="51"/>
        <v>2739.12</v>
      </c>
      <c r="N52" s="52">
        <f t="shared" si="52"/>
        <v>0</v>
      </c>
      <c r="O52" s="49">
        <f t="shared" si="53"/>
        <v>2739.12</v>
      </c>
      <c r="Q52" s="53">
        <v>1</v>
      </c>
      <c r="R52" s="54">
        <f t="shared" si="54"/>
        <v>0</v>
      </c>
      <c r="S52" s="54">
        <f t="shared" si="55"/>
        <v>2739.12</v>
      </c>
      <c r="T52" s="54">
        <f t="shared" si="56"/>
        <v>0</v>
      </c>
      <c r="U52" s="49">
        <f t="shared" si="63"/>
        <v>2739.12</v>
      </c>
      <c r="V52" s="55">
        <f t="shared" si="58"/>
        <v>9.5917510100889942E-4</v>
      </c>
      <c r="X52" s="53">
        <v>1</v>
      </c>
      <c r="Y52" s="54">
        <f t="shared" si="59"/>
        <v>0</v>
      </c>
      <c r="Z52" s="54">
        <f t="shared" si="59"/>
        <v>2739.12</v>
      </c>
      <c r="AA52" s="54">
        <f t="shared" si="59"/>
        <v>0</v>
      </c>
      <c r="AB52" s="49">
        <f t="shared" si="60"/>
        <v>2739.12</v>
      </c>
      <c r="AC52" s="55">
        <f t="shared" si="61"/>
        <v>9.5917510100889942E-4</v>
      </c>
    </row>
    <row r="53" spans="2:29" ht="39.75" customHeight="1">
      <c r="B53" s="43" t="s">
        <v>366</v>
      </c>
      <c r="C53" s="44" t="s">
        <v>675</v>
      </c>
      <c r="D53" s="45" t="s">
        <v>686</v>
      </c>
      <c r="E53" s="56" t="s">
        <v>433</v>
      </c>
      <c r="F53" s="103" t="s">
        <v>15</v>
      </c>
      <c r="G53" s="48">
        <v>0</v>
      </c>
      <c r="H53" s="48">
        <v>1002.04</v>
      </c>
      <c r="I53" s="48">
        <v>0</v>
      </c>
      <c r="J53" s="49">
        <f t="shared" si="62"/>
        <v>1002.04</v>
      </c>
      <c r="K53" s="50"/>
      <c r="L53" s="51">
        <f t="shared" si="50"/>
        <v>0</v>
      </c>
      <c r="M53" s="52">
        <f t="shared" si="51"/>
        <v>1002.04</v>
      </c>
      <c r="N53" s="52">
        <f t="shared" si="52"/>
        <v>0</v>
      </c>
      <c r="O53" s="49">
        <f t="shared" si="53"/>
        <v>1002.04</v>
      </c>
      <c r="Q53" s="53">
        <v>1</v>
      </c>
      <c r="R53" s="54">
        <f t="shared" si="54"/>
        <v>0</v>
      </c>
      <c r="S53" s="54">
        <f t="shared" si="55"/>
        <v>1002.04</v>
      </c>
      <c r="T53" s="54">
        <f t="shared" si="56"/>
        <v>0</v>
      </c>
      <c r="U53" s="49">
        <f t="shared" si="63"/>
        <v>1002.04</v>
      </c>
      <c r="V53" s="55">
        <f t="shared" si="58"/>
        <v>3.5089073067808555E-4</v>
      </c>
      <c r="X53" s="53">
        <v>1</v>
      </c>
      <c r="Y53" s="54">
        <f t="shared" si="59"/>
        <v>0</v>
      </c>
      <c r="Z53" s="54">
        <f t="shared" si="59"/>
        <v>1002.04</v>
      </c>
      <c r="AA53" s="54">
        <f t="shared" si="59"/>
        <v>0</v>
      </c>
      <c r="AB53" s="49">
        <f t="shared" si="60"/>
        <v>1002.04</v>
      </c>
      <c r="AC53" s="55">
        <f t="shared" si="61"/>
        <v>3.5089073067808555E-4</v>
      </c>
    </row>
    <row r="54" spans="2:29" ht="39.75" customHeight="1">
      <c r="B54" s="43" t="s">
        <v>459</v>
      </c>
      <c r="C54" s="44" t="s">
        <v>675</v>
      </c>
      <c r="D54" s="45" t="s">
        <v>686</v>
      </c>
      <c r="E54" s="56" t="s">
        <v>432</v>
      </c>
      <c r="F54" s="103" t="s">
        <v>15</v>
      </c>
      <c r="G54" s="48">
        <v>0</v>
      </c>
      <c r="H54" s="48">
        <v>1002.04</v>
      </c>
      <c r="I54" s="48">
        <v>0</v>
      </c>
      <c r="J54" s="49">
        <f t="shared" si="62"/>
        <v>1002.04</v>
      </c>
      <c r="K54" s="50"/>
      <c r="L54" s="51">
        <f t="shared" si="50"/>
        <v>0</v>
      </c>
      <c r="M54" s="52">
        <f t="shared" si="51"/>
        <v>1002.04</v>
      </c>
      <c r="N54" s="52">
        <f t="shared" si="52"/>
        <v>0</v>
      </c>
      <c r="O54" s="49">
        <f t="shared" si="53"/>
        <v>1002.04</v>
      </c>
      <c r="Q54" s="53">
        <v>1</v>
      </c>
      <c r="R54" s="54">
        <f t="shared" si="54"/>
        <v>0</v>
      </c>
      <c r="S54" s="54">
        <f t="shared" si="55"/>
        <v>1002.04</v>
      </c>
      <c r="T54" s="54">
        <f t="shared" si="56"/>
        <v>0</v>
      </c>
      <c r="U54" s="49">
        <f t="shared" si="63"/>
        <v>1002.04</v>
      </c>
      <c r="V54" s="55">
        <f t="shared" si="58"/>
        <v>3.5089073067808555E-4</v>
      </c>
      <c r="X54" s="53">
        <v>1</v>
      </c>
      <c r="Y54" s="54">
        <f t="shared" si="59"/>
        <v>0</v>
      </c>
      <c r="Z54" s="54">
        <f t="shared" si="59"/>
        <v>1002.04</v>
      </c>
      <c r="AA54" s="54">
        <f t="shared" si="59"/>
        <v>0</v>
      </c>
      <c r="AB54" s="49">
        <f t="shared" si="60"/>
        <v>1002.04</v>
      </c>
      <c r="AC54" s="55">
        <f t="shared" si="61"/>
        <v>3.5089073067808555E-4</v>
      </c>
    </row>
    <row r="55" spans="2:29" ht="39.75" customHeight="1">
      <c r="B55" s="43" t="s">
        <v>460</v>
      </c>
      <c r="C55" s="44" t="s">
        <v>675</v>
      </c>
      <c r="D55" s="45" t="s">
        <v>686</v>
      </c>
      <c r="E55" s="56" t="s">
        <v>693</v>
      </c>
      <c r="F55" s="103" t="s">
        <v>15</v>
      </c>
      <c r="G55" s="48">
        <v>0</v>
      </c>
      <c r="H55" s="48">
        <v>894.42000000000007</v>
      </c>
      <c r="I55" s="48">
        <v>0</v>
      </c>
      <c r="J55" s="49">
        <f t="shared" si="62"/>
        <v>894.42000000000007</v>
      </c>
      <c r="K55" s="50"/>
      <c r="L55" s="51">
        <f t="shared" si="50"/>
        <v>0</v>
      </c>
      <c r="M55" s="52">
        <f t="shared" si="51"/>
        <v>894.42000000000007</v>
      </c>
      <c r="N55" s="52">
        <f t="shared" si="52"/>
        <v>0</v>
      </c>
      <c r="O55" s="49">
        <f t="shared" si="53"/>
        <v>894.42000000000007</v>
      </c>
      <c r="Q55" s="53">
        <v>8</v>
      </c>
      <c r="R55" s="54">
        <f t="shared" si="54"/>
        <v>0</v>
      </c>
      <c r="S55" s="54">
        <f t="shared" si="55"/>
        <v>7155.36</v>
      </c>
      <c r="T55" s="54">
        <f t="shared" si="56"/>
        <v>0</v>
      </c>
      <c r="U55" s="49">
        <f t="shared" si="63"/>
        <v>7155.36</v>
      </c>
      <c r="V55" s="55">
        <f t="shared" si="58"/>
        <v>2.505637997150559E-3</v>
      </c>
      <c r="X55" s="53">
        <v>8</v>
      </c>
      <c r="Y55" s="54">
        <f t="shared" si="59"/>
        <v>0</v>
      </c>
      <c r="Z55" s="54">
        <f t="shared" si="59"/>
        <v>7155.36</v>
      </c>
      <c r="AA55" s="54">
        <f t="shared" si="59"/>
        <v>0</v>
      </c>
      <c r="AB55" s="49">
        <f t="shared" si="60"/>
        <v>7155.36</v>
      </c>
      <c r="AC55" s="55">
        <f t="shared" si="61"/>
        <v>2.505637997150559E-3</v>
      </c>
    </row>
    <row r="56" spans="2:29" ht="39.950000000000003" customHeight="1">
      <c r="B56" s="104" t="s">
        <v>23</v>
      </c>
      <c r="C56" s="105"/>
      <c r="D56" s="106"/>
      <c r="E56" s="107" t="s">
        <v>68</v>
      </c>
      <c r="F56" s="108"/>
      <c r="G56" s="109"/>
      <c r="H56" s="109"/>
      <c r="I56" s="109"/>
      <c r="J56" s="110"/>
      <c r="K56" s="37"/>
      <c r="L56" s="111">
        <f t="shared" si="50"/>
        <v>0</v>
      </c>
      <c r="M56" s="112">
        <f t="shared" si="51"/>
        <v>0</v>
      </c>
      <c r="N56" s="112">
        <f t="shared" si="52"/>
        <v>0</v>
      </c>
      <c r="O56" s="110"/>
      <c r="Q56" s="113"/>
      <c r="R56" s="80"/>
      <c r="S56" s="80"/>
      <c r="T56" s="80"/>
      <c r="U56" s="81">
        <f>ROUND(SUM(U57:U65),2)</f>
        <v>26177.38</v>
      </c>
      <c r="V56" s="82">
        <f>SUM(V57:V65)</f>
        <v>9.1666999275856285E-3</v>
      </c>
      <c r="X56" s="113"/>
      <c r="Y56" s="80"/>
      <c r="Z56" s="80"/>
      <c r="AA56" s="80"/>
      <c r="AB56" s="81">
        <f>ROUND(SUM(AB57:AB65),2)</f>
        <v>26177.38</v>
      </c>
      <c r="AC56" s="82">
        <f>SUM(AC57:AC65)</f>
        <v>9.1666999275856285E-3</v>
      </c>
    </row>
    <row r="57" spans="2:29" ht="39.950000000000003" customHeight="1">
      <c r="B57" s="43" t="s">
        <v>69</v>
      </c>
      <c r="C57" s="44" t="s">
        <v>666</v>
      </c>
      <c r="D57" s="45">
        <v>97622</v>
      </c>
      <c r="E57" s="46" t="s">
        <v>70</v>
      </c>
      <c r="F57" s="114" t="s">
        <v>71</v>
      </c>
      <c r="G57" s="48">
        <v>0</v>
      </c>
      <c r="H57" s="48">
        <v>63.2</v>
      </c>
      <c r="I57" s="48">
        <v>0</v>
      </c>
      <c r="J57" s="49">
        <f t="shared" ref="J57" si="64">SUM(G57:I57)</f>
        <v>63.2</v>
      </c>
      <c r="K57" s="50"/>
      <c r="L57" s="51">
        <f t="shared" si="50"/>
        <v>0</v>
      </c>
      <c r="M57" s="52">
        <f t="shared" si="51"/>
        <v>63.2</v>
      </c>
      <c r="N57" s="52">
        <f t="shared" si="52"/>
        <v>0</v>
      </c>
      <c r="O57" s="49">
        <f t="shared" ref="O57:O65" si="65">SUM(L57:N57)</f>
        <v>63.2</v>
      </c>
      <c r="Q57" s="115">
        <v>14.79</v>
      </c>
      <c r="R57" s="54">
        <f t="shared" ref="R57:R65" si="66">ROUND(G57*Q57,2)</f>
        <v>0</v>
      </c>
      <c r="S57" s="54">
        <f t="shared" ref="S57:S65" si="67">ROUND(H57*Q57,2)</f>
        <v>934.73</v>
      </c>
      <c r="T57" s="54">
        <f t="shared" ref="T57:T65" si="68">ROUND(I57*Q57,2)</f>
        <v>0</v>
      </c>
      <c r="U57" s="49">
        <f t="shared" ref="U57" si="69">ROUND(SUM(R57:T57),2)</f>
        <v>934.73</v>
      </c>
      <c r="V57" s="55">
        <f>U57/$Q$432</f>
        <v>3.2732035915405261E-4</v>
      </c>
      <c r="X57" s="115">
        <v>14.79</v>
      </c>
      <c r="Y57" s="54">
        <f t="shared" ref="Y57:Y65" si="70">ROUND($X57*L57,2)</f>
        <v>0</v>
      </c>
      <c r="Z57" s="54">
        <f t="shared" ref="Z57:Z65" si="71">ROUND($X57*M57,2)</f>
        <v>934.73</v>
      </c>
      <c r="AA57" s="54">
        <f t="shared" ref="AA57:AA65" si="72">ROUND($X57*N57,2)</f>
        <v>0</v>
      </c>
      <c r="AB57" s="49">
        <f t="shared" ref="AB57:AB65" si="73">ROUND(SUM(Y57:AA57),2)</f>
        <v>934.73</v>
      </c>
      <c r="AC57" s="55">
        <f t="shared" ref="AC57:AC65" si="74">+AB57/$X$432</f>
        <v>3.2732035915405261E-4</v>
      </c>
    </row>
    <row r="58" spans="2:29" ht="39.950000000000003" customHeight="1">
      <c r="B58" s="43" t="s">
        <v>72</v>
      </c>
      <c r="C58" s="44" t="s">
        <v>666</v>
      </c>
      <c r="D58" s="45">
        <v>97629</v>
      </c>
      <c r="E58" s="46" t="s">
        <v>73</v>
      </c>
      <c r="F58" s="114" t="s">
        <v>71</v>
      </c>
      <c r="G58" s="48">
        <v>0</v>
      </c>
      <c r="H58" s="48">
        <v>85.72</v>
      </c>
      <c r="I58" s="48">
        <v>51.79</v>
      </c>
      <c r="J58" s="49">
        <f t="shared" ref="J58:J65" si="75">SUM(G58:I58)</f>
        <v>137.51</v>
      </c>
      <c r="K58" s="50"/>
      <c r="L58" s="51">
        <f t="shared" si="50"/>
        <v>0</v>
      </c>
      <c r="M58" s="52">
        <f t="shared" si="51"/>
        <v>85.72</v>
      </c>
      <c r="N58" s="52">
        <f t="shared" si="52"/>
        <v>51.79</v>
      </c>
      <c r="O58" s="49">
        <f t="shared" si="65"/>
        <v>137.51</v>
      </c>
      <c r="Q58" s="53">
        <v>1.66</v>
      </c>
      <c r="R58" s="54">
        <f t="shared" si="66"/>
        <v>0</v>
      </c>
      <c r="S58" s="54">
        <f t="shared" si="67"/>
        <v>142.30000000000001</v>
      </c>
      <c r="T58" s="54">
        <f t="shared" si="68"/>
        <v>85.97</v>
      </c>
      <c r="U58" s="49">
        <f t="shared" ref="U58:U65" si="76">ROUND(SUM(R58:T58),2)</f>
        <v>228.27</v>
      </c>
      <c r="V58" s="55">
        <f t="shared" ref="V58:V75" si="77">U58/$Q$432</f>
        <v>7.9934760181117108E-5</v>
      </c>
      <c r="X58" s="53">
        <v>1.66</v>
      </c>
      <c r="Y58" s="54">
        <f t="shared" si="70"/>
        <v>0</v>
      </c>
      <c r="Z58" s="54">
        <f t="shared" si="71"/>
        <v>142.30000000000001</v>
      </c>
      <c r="AA58" s="54">
        <f t="shared" si="72"/>
        <v>85.97</v>
      </c>
      <c r="AB58" s="49">
        <f t="shared" si="73"/>
        <v>228.27</v>
      </c>
      <c r="AC58" s="55">
        <f t="shared" si="74"/>
        <v>7.9934760181117108E-5</v>
      </c>
    </row>
    <row r="59" spans="2:29" ht="39.950000000000003" customHeight="1">
      <c r="B59" s="43" t="s">
        <v>74</v>
      </c>
      <c r="C59" s="44" t="s">
        <v>666</v>
      </c>
      <c r="D59" s="45">
        <v>97629</v>
      </c>
      <c r="E59" s="46" t="s">
        <v>263</v>
      </c>
      <c r="F59" s="114" t="s">
        <v>71</v>
      </c>
      <c r="G59" s="48">
        <v>0</v>
      </c>
      <c r="H59" s="48">
        <v>85.72</v>
      </c>
      <c r="I59" s="48">
        <v>51.79</v>
      </c>
      <c r="J59" s="49">
        <f t="shared" si="75"/>
        <v>137.51</v>
      </c>
      <c r="K59" s="50"/>
      <c r="L59" s="51">
        <f t="shared" si="50"/>
        <v>0</v>
      </c>
      <c r="M59" s="52">
        <f t="shared" si="51"/>
        <v>85.72</v>
      </c>
      <c r="N59" s="52">
        <f t="shared" si="52"/>
        <v>51.79</v>
      </c>
      <c r="O59" s="49">
        <f t="shared" si="65"/>
        <v>137.51</v>
      </c>
      <c r="Q59" s="53">
        <v>8.5500000000000007</v>
      </c>
      <c r="R59" s="54">
        <f t="shared" si="66"/>
        <v>0</v>
      </c>
      <c r="S59" s="54">
        <f t="shared" si="67"/>
        <v>732.91</v>
      </c>
      <c r="T59" s="54">
        <f t="shared" si="68"/>
        <v>442.8</v>
      </c>
      <c r="U59" s="49">
        <f t="shared" si="76"/>
        <v>1175.71</v>
      </c>
      <c r="V59" s="55">
        <f t="shared" si="77"/>
        <v>4.1170586100907345E-4</v>
      </c>
      <c r="X59" s="53">
        <v>8.5500000000000007</v>
      </c>
      <c r="Y59" s="54">
        <f t="shared" si="70"/>
        <v>0</v>
      </c>
      <c r="Z59" s="54">
        <f t="shared" si="71"/>
        <v>732.91</v>
      </c>
      <c r="AA59" s="54">
        <f t="shared" si="72"/>
        <v>442.8</v>
      </c>
      <c r="AB59" s="49">
        <f t="shared" si="73"/>
        <v>1175.71</v>
      </c>
      <c r="AC59" s="55">
        <f t="shared" si="74"/>
        <v>4.1170586100907345E-4</v>
      </c>
    </row>
    <row r="60" spans="2:29" ht="39.950000000000003" customHeight="1">
      <c r="B60" s="43" t="s">
        <v>461</v>
      </c>
      <c r="C60" s="44" t="s">
        <v>666</v>
      </c>
      <c r="D60" s="45">
        <v>97638</v>
      </c>
      <c r="E60" s="46" t="s">
        <v>543</v>
      </c>
      <c r="F60" s="47" t="s">
        <v>600</v>
      </c>
      <c r="G60" s="48">
        <v>0</v>
      </c>
      <c r="H60" s="48">
        <v>8.4</v>
      </c>
      <c r="I60" s="48">
        <v>0</v>
      </c>
      <c r="J60" s="49">
        <f t="shared" si="75"/>
        <v>8.4</v>
      </c>
      <c r="K60" s="50"/>
      <c r="L60" s="51">
        <f t="shared" si="50"/>
        <v>0</v>
      </c>
      <c r="M60" s="52">
        <f t="shared" si="51"/>
        <v>8.4</v>
      </c>
      <c r="N60" s="52">
        <f t="shared" si="52"/>
        <v>0</v>
      </c>
      <c r="O60" s="49">
        <f t="shared" si="65"/>
        <v>8.4</v>
      </c>
      <c r="Q60" s="53">
        <v>407</v>
      </c>
      <c r="R60" s="54">
        <f t="shared" si="66"/>
        <v>0</v>
      </c>
      <c r="S60" s="54">
        <f t="shared" si="67"/>
        <v>3418.8</v>
      </c>
      <c r="T60" s="54">
        <f t="shared" si="68"/>
        <v>0</v>
      </c>
      <c r="U60" s="49">
        <f t="shared" si="76"/>
        <v>3418.8</v>
      </c>
      <c r="V60" s="55">
        <f t="shared" si="77"/>
        <v>1.1971829767696289E-3</v>
      </c>
      <c r="X60" s="53">
        <v>407</v>
      </c>
      <c r="Y60" s="54">
        <f t="shared" si="70"/>
        <v>0</v>
      </c>
      <c r="Z60" s="54">
        <f t="shared" si="71"/>
        <v>3418.8</v>
      </c>
      <c r="AA60" s="54">
        <f t="shared" si="72"/>
        <v>0</v>
      </c>
      <c r="AB60" s="49">
        <f t="shared" si="73"/>
        <v>3418.8</v>
      </c>
      <c r="AC60" s="55">
        <f t="shared" si="74"/>
        <v>1.1971829767696289E-3</v>
      </c>
    </row>
    <row r="61" spans="2:29" ht="39.950000000000003" customHeight="1">
      <c r="B61" s="43" t="s">
        <v>462</v>
      </c>
      <c r="C61" s="44" t="s">
        <v>667</v>
      </c>
      <c r="D61" s="45">
        <v>1608144</v>
      </c>
      <c r="E61" s="46" t="s">
        <v>601</v>
      </c>
      <c r="F61" s="114" t="s">
        <v>14</v>
      </c>
      <c r="G61" s="48">
        <v>179.18</v>
      </c>
      <c r="H61" s="48">
        <v>24.14</v>
      </c>
      <c r="I61" s="48">
        <v>0</v>
      </c>
      <c r="J61" s="49">
        <f t="shared" si="75"/>
        <v>203.32</v>
      </c>
      <c r="K61" s="50"/>
      <c r="L61" s="51">
        <f t="shared" si="50"/>
        <v>179.18</v>
      </c>
      <c r="M61" s="52">
        <f t="shared" si="51"/>
        <v>24.14</v>
      </c>
      <c r="N61" s="52">
        <f t="shared" si="52"/>
        <v>0</v>
      </c>
      <c r="O61" s="49">
        <f t="shared" si="65"/>
        <v>203.32</v>
      </c>
      <c r="Q61" s="53">
        <v>50.400000000000013</v>
      </c>
      <c r="R61" s="54">
        <f t="shared" si="66"/>
        <v>9030.67</v>
      </c>
      <c r="S61" s="54">
        <f t="shared" si="67"/>
        <v>1216.6600000000001</v>
      </c>
      <c r="T61" s="54">
        <f t="shared" si="68"/>
        <v>0</v>
      </c>
      <c r="U61" s="49">
        <f t="shared" si="76"/>
        <v>10247.33</v>
      </c>
      <c r="V61" s="55">
        <f t="shared" si="77"/>
        <v>3.5883728306249914E-3</v>
      </c>
      <c r="X61" s="53">
        <v>50.400000000000013</v>
      </c>
      <c r="Y61" s="54">
        <f t="shared" si="70"/>
        <v>9030.67</v>
      </c>
      <c r="Z61" s="54">
        <f t="shared" si="71"/>
        <v>1216.6600000000001</v>
      </c>
      <c r="AA61" s="54">
        <f t="shared" si="72"/>
        <v>0</v>
      </c>
      <c r="AB61" s="49">
        <f t="shared" si="73"/>
        <v>10247.33</v>
      </c>
      <c r="AC61" s="55">
        <f t="shared" si="74"/>
        <v>3.5883728306249914E-3</v>
      </c>
    </row>
    <row r="62" spans="2:29" ht="39.950000000000003" customHeight="1">
      <c r="B62" s="43" t="s">
        <v>463</v>
      </c>
      <c r="C62" s="44" t="s">
        <v>666</v>
      </c>
      <c r="D62" s="45">
        <v>90436</v>
      </c>
      <c r="E62" s="56" t="s">
        <v>694</v>
      </c>
      <c r="F62" s="114" t="s">
        <v>15</v>
      </c>
      <c r="G62" s="48">
        <v>0</v>
      </c>
      <c r="H62" s="48">
        <v>16.600000000000001</v>
      </c>
      <c r="I62" s="48">
        <v>0</v>
      </c>
      <c r="J62" s="49">
        <f t="shared" si="75"/>
        <v>16.600000000000001</v>
      </c>
      <c r="K62" s="50"/>
      <c r="L62" s="51">
        <f t="shared" si="50"/>
        <v>0</v>
      </c>
      <c r="M62" s="52">
        <f t="shared" si="51"/>
        <v>16.600000000000001</v>
      </c>
      <c r="N62" s="52">
        <f t="shared" si="52"/>
        <v>0</v>
      </c>
      <c r="O62" s="49">
        <f t="shared" si="65"/>
        <v>16.600000000000001</v>
      </c>
      <c r="Q62" s="53">
        <v>312</v>
      </c>
      <c r="R62" s="54">
        <f t="shared" si="66"/>
        <v>0</v>
      </c>
      <c r="S62" s="54">
        <f t="shared" si="67"/>
        <v>5179.2</v>
      </c>
      <c r="T62" s="54">
        <f t="shared" si="68"/>
        <v>0</v>
      </c>
      <c r="U62" s="49">
        <f t="shared" si="76"/>
        <v>5179.2</v>
      </c>
      <c r="V62" s="55">
        <f t="shared" si="77"/>
        <v>1.8136334600693991E-3</v>
      </c>
      <c r="X62" s="53">
        <v>312</v>
      </c>
      <c r="Y62" s="54">
        <f t="shared" si="70"/>
        <v>0</v>
      </c>
      <c r="Z62" s="54">
        <f t="shared" si="71"/>
        <v>5179.2</v>
      </c>
      <c r="AA62" s="54">
        <f t="shared" si="72"/>
        <v>0</v>
      </c>
      <c r="AB62" s="49">
        <f t="shared" si="73"/>
        <v>5179.2</v>
      </c>
      <c r="AC62" s="55">
        <f t="shared" si="74"/>
        <v>1.8136334600693991E-3</v>
      </c>
    </row>
    <row r="63" spans="2:29" ht="39.950000000000003" customHeight="1">
      <c r="B63" s="43" t="s">
        <v>464</v>
      </c>
      <c r="C63" s="44" t="s">
        <v>667</v>
      </c>
      <c r="D63" s="45">
        <v>1608148</v>
      </c>
      <c r="E63" s="46" t="s">
        <v>544</v>
      </c>
      <c r="F63" s="114" t="s">
        <v>14</v>
      </c>
      <c r="G63" s="48">
        <v>422</v>
      </c>
      <c r="H63" s="48">
        <v>48.28</v>
      </c>
      <c r="I63" s="48">
        <v>0</v>
      </c>
      <c r="J63" s="49">
        <f t="shared" si="75"/>
        <v>470.28</v>
      </c>
      <c r="K63" s="50"/>
      <c r="L63" s="51">
        <f t="shared" si="50"/>
        <v>422</v>
      </c>
      <c r="M63" s="52">
        <f t="shared" si="51"/>
        <v>48.28</v>
      </c>
      <c r="N63" s="52">
        <f t="shared" si="52"/>
        <v>0</v>
      </c>
      <c r="O63" s="49">
        <f t="shared" si="65"/>
        <v>470.28</v>
      </c>
      <c r="Q63" s="53">
        <v>4.4000000000000012</v>
      </c>
      <c r="R63" s="54">
        <f t="shared" si="66"/>
        <v>1856.8</v>
      </c>
      <c r="S63" s="54">
        <f t="shared" si="67"/>
        <v>212.43</v>
      </c>
      <c r="T63" s="54">
        <f t="shared" si="68"/>
        <v>0</v>
      </c>
      <c r="U63" s="49">
        <f t="shared" si="76"/>
        <v>2069.23</v>
      </c>
      <c r="V63" s="55">
        <f t="shared" si="77"/>
        <v>7.2459545191909999E-4</v>
      </c>
      <c r="X63" s="53">
        <v>4.4000000000000012</v>
      </c>
      <c r="Y63" s="54">
        <f t="shared" si="70"/>
        <v>1856.8</v>
      </c>
      <c r="Z63" s="54">
        <f t="shared" si="71"/>
        <v>212.43</v>
      </c>
      <c r="AA63" s="54">
        <f t="shared" si="72"/>
        <v>0</v>
      </c>
      <c r="AB63" s="49">
        <f t="shared" si="73"/>
        <v>2069.23</v>
      </c>
      <c r="AC63" s="55">
        <f t="shared" si="74"/>
        <v>7.2459545191909999E-4</v>
      </c>
    </row>
    <row r="64" spans="2:29" ht="39.950000000000003" customHeight="1">
      <c r="B64" s="43" t="s">
        <v>465</v>
      </c>
      <c r="C64" s="44" t="s">
        <v>675</v>
      </c>
      <c r="D64" s="45" t="s">
        <v>686</v>
      </c>
      <c r="E64" s="116" t="s">
        <v>695</v>
      </c>
      <c r="F64" s="117" t="s">
        <v>71</v>
      </c>
      <c r="G64" s="48">
        <v>0</v>
      </c>
      <c r="H64" s="48">
        <v>26.37</v>
      </c>
      <c r="I64" s="48">
        <v>0</v>
      </c>
      <c r="J64" s="49">
        <f t="shared" si="75"/>
        <v>26.37</v>
      </c>
      <c r="K64" s="50"/>
      <c r="L64" s="51">
        <f t="shared" si="50"/>
        <v>0</v>
      </c>
      <c r="M64" s="52">
        <f t="shared" si="51"/>
        <v>26.37</v>
      </c>
      <c r="N64" s="52">
        <f t="shared" si="52"/>
        <v>0</v>
      </c>
      <c r="O64" s="49">
        <f t="shared" si="65"/>
        <v>26.37</v>
      </c>
      <c r="Q64" s="53">
        <v>27.49</v>
      </c>
      <c r="R64" s="54">
        <f t="shared" si="66"/>
        <v>0</v>
      </c>
      <c r="S64" s="54">
        <f t="shared" si="67"/>
        <v>724.91</v>
      </c>
      <c r="T64" s="54">
        <f t="shared" si="68"/>
        <v>0</v>
      </c>
      <c r="U64" s="49">
        <f t="shared" si="76"/>
        <v>724.91</v>
      </c>
      <c r="V64" s="55">
        <f t="shared" si="77"/>
        <v>2.5384635301569893E-4</v>
      </c>
      <c r="X64" s="53">
        <v>27.49</v>
      </c>
      <c r="Y64" s="54">
        <f t="shared" si="70"/>
        <v>0</v>
      </c>
      <c r="Z64" s="54">
        <f t="shared" si="71"/>
        <v>724.91</v>
      </c>
      <c r="AA64" s="54">
        <f t="shared" si="72"/>
        <v>0</v>
      </c>
      <c r="AB64" s="49">
        <f t="shared" si="73"/>
        <v>724.91</v>
      </c>
      <c r="AC64" s="55">
        <f t="shared" si="74"/>
        <v>2.5384635301569893E-4</v>
      </c>
    </row>
    <row r="65" spans="2:29" ht="39.950000000000003" customHeight="1">
      <c r="B65" s="43" t="s">
        <v>466</v>
      </c>
      <c r="C65" s="44" t="s">
        <v>669</v>
      </c>
      <c r="D65" s="45" t="s">
        <v>686</v>
      </c>
      <c r="E65" s="116" t="s">
        <v>696</v>
      </c>
      <c r="F65" s="114" t="s">
        <v>71</v>
      </c>
      <c r="G65" s="48">
        <v>0</v>
      </c>
      <c r="H65" s="48">
        <v>80</v>
      </c>
      <c r="I65" s="48">
        <v>0</v>
      </c>
      <c r="J65" s="49">
        <f t="shared" si="75"/>
        <v>80</v>
      </c>
      <c r="K65" s="50"/>
      <c r="L65" s="51">
        <f t="shared" si="50"/>
        <v>0</v>
      </c>
      <c r="M65" s="52">
        <f t="shared" si="51"/>
        <v>80</v>
      </c>
      <c r="N65" s="52">
        <f t="shared" si="52"/>
        <v>0</v>
      </c>
      <c r="O65" s="49">
        <f t="shared" si="65"/>
        <v>80</v>
      </c>
      <c r="Q65" s="53">
        <v>27.490000000000002</v>
      </c>
      <c r="R65" s="54">
        <f t="shared" si="66"/>
        <v>0</v>
      </c>
      <c r="S65" s="54">
        <f t="shared" si="67"/>
        <v>2199.1999999999998</v>
      </c>
      <c r="T65" s="54">
        <f t="shared" si="68"/>
        <v>0</v>
      </c>
      <c r="U65" s="49">
        <f t="shared" si="76"/>
        <v>2199.1999999999998</v>
      </c>
      <c r="V65" s="55">
        <f t="shared" si="77"/>
        <v>7.7010787484256679E-4</v>
      </c>
      <c r="X65" s="53">
        <v>27.490000000000002</v>
      </c>
      <c r="Y65" s="54">
        <f t="shared" si="70"/>
        <v>0</v>
      </c>
      <c r="Z65" s="54">
        <f t="shared" si="71"/>
        <v>2199.1999999999998</v>
      </c>
      <c r="AA65" s="54">
        <f t="shared" si="72"/>
        <v>0</v>
      </c>
      <c r="AB65" s="49">
        <f t="shared" si="73"/>
        <v>2199.1999999999998</v>
      </c>
      <c r="AC65" s="55">
        <f t="shared" si="74"/>
        <v>7.7010787484256679E-4</v>
      </c>
    </row>
    <row r="66" spans="2:29" ht="39.950000000000003" customHeight="1">
      <c r="B66" s="104" t="s">
        <v>24</v>
      </c>
      <c r="C66" s="105"/>
      <c r="D66" s="106"/>
      <c r="E66" s="118" t="s">
        <v>602</v>
      </c>
      <c r="F66" s="118"/>
      <c r="G66" s="118"/>
      <c r="H66" s="118"/>
      <c r="I66" s="118"/>
      <c r="J66" s="119"/>
      <c r="K66" s="120"/>
      <c r="L66" s="121"/>
      <c r="M66" s="122"/>
      <c r="N66" s="122"/>
      <c r="O66" s="119"/>
      <c r="Q66" s="123"/>
      <c r="R66" s="124"/>
      <c r="S66" s="124"/>
      <c r="T66" s="124"/>
      <c r="U66" s="125">
        <f>ROUND(SUM(U67),2)</f>
        <v>9642.24</v>
      </c>
      <c r="V66" s="126">
        <f>SUM(V67)</f>
        <v>3.3764846103683122E-3</v>
      </c>
      <c r="X66" s="123"/>
      <c r="Y66" s="124"/>
      <c r="Z66" s="124"/>
      <c r="AA66" s="124"/>
      <c r="AB66" s="125">
        <f>ROUND(SUM(AB67),2)</f>
        <v>9642.24</v>
      </c>
      <c r="AC66" s="126">
        <f>SUM(AC67)</f>
        <v>3.3764846103683122E-3</v>
      </c>
    </row>
    <row r="67" spans="2:29" ht="39.75" customHeight="1">
      <c r="B67" s="43" t="s">
        <v>75</v>
      </c>
      <c r="C67" s="44" t="s">
        <v>666</v>
      </c>
      <c r="D67" s="45">
        <v>97062</v>
      </c>
      <c r="E67" s="46" t="s">
        <v>545</v>
      </c>
      <c r="F67" s="47" t="s">
        <v>600</v>
      </c>
      <c r="G67" s="48">
        <v>2.74</v>
      </c>
      <c r="H67" s="48">
        <v>3.74</v>
      </c>
      <c r="I67" s="48">
        <v>0</v>
      </c>
      <c r="J67" s="49">
        <f t="shared" ref="J67" si="78">SUM(G67:I67)</f>
        <v>6.48</v>
      </c>
      <c r="K67" s="50"/>
      <c r="L67" s="51">
        <f>G67*(1-$F$8)</f>
        <v>2.74</v>
      </c>
      <c r="M67" s="52">
        <f t="shared" ref="M67" si="79">H67*(1-$F$8)</f>
        <v>3.74</v>
      </c>
      <c r="N67" s="52">
        <f t="shared" ref="N67" si="80">I67*(1-$F$8)</f>
        <v>0</v>
      </c>
      <c r="O67" s="49">
        <f t="shared" ref="O67" si="81">SUM(L67:N67)</f>
        <v>6.48</v>
      </c>
      <c r="Q67" s="53">
        <v>1488</v>
      </c>
      <c r="R67" s="54">
        <f>ROUND(G67*Q67,2)</f>
        <v>4077.12</v>
      </c>
      <c r="S67" s="54">
        <f>ROUND(H67*Q67,2)</f>
        <v>5565.12</v>
      </c>
      <c r="T67" s="54">
        <f>ROUND(I67*Q67,2)</f>
        <v>0</v>
      </c>
      <c r="U67" s="49">
        <f t="shared" ref="U67" si="82">ROUND(SUM(R67:T67),2)</f>
        <v>9642.24</v>
      </c>
      <c r="V67" s="55">
        <f t="shared" si="77"/>
        <v>3.3764846103683122E-3</v>
      </c>
      <c r="X67" s="53">
        <v>1488</v>
      </c>
      <c r="Y67" s="54">
        <f>ROUND($X67*L67,2)</f>
        <v>4077.12</v>
      </c>
      <c r="Z67" s="54">
        <f>ROUND($X67*M67,2)</f>
        <v>5565.12</v>
      </c>
      <c r="AA67" s="54">
        <f>ROUND($X67*N67,2)</f>
        <v>0</v>
      </c>
      <c r="AB67" s="49">
        <f t="shared" ref="AB67" si="83">ROUND(SUM(Y67:AA67),2)</f>
        <v>9642.24</v>
      </c>
      <c r="AC67" s="55">
        <f>+AB67/$X$432</f>
        <v>3.3764846103683122E-3</v>
      </c>
    </row>
    <row r="68" spans="2:29" ht="39.950000000000003" customHeight="1">
      <c r="B68" s="104" t="s">
        <v>546</v>
      </c>
      <c r="C68" s="105"/>
      <c r="D68" s="106"/>
      <c r="E68" s="118" t="s">
        <v>547</v>
      </c>
      <c r="F68" s="118"/>
      <c r="G68" s="118"/>
      <c r="H68" s="118"/>
      <c r="I68" s="118"/>
      <c r="J68" s="119"/>
      <c r="K68" s="120"/>
      <c r="L68" s="121"/>
      <c r="M68" s="122"/>
      <c r="N68" s="122"/>
      <c r="O68" s="119"/>
      <c r="Q68" s="123"/>
      <c r="R68" s="124"/>
      <c r="S68" s="124"/>
      <c r="T68" s="124"/>
      <c r="U68" s="125">
        <f>ROUND(SUM(U69:U75),2)</f>
        <v>6251.05</v>
      </c>
      <c r="V68" s="126">
        <f>SUM(V69:V75)</f>
        <v>2.188970003198721E-3</v>
      </c>
      <c r="X68" s="123"/>
      <c r="Y68" s="124"/>
      <c r="Z68" s="124"/>
      <c r="AA68" s="124"/>
      <c r="AB68" s="125">
        <f>ROUND(SUM(AB69:AB75),2)</f>
        <v>6251.05</v>
      </c>
      <c r="AC68" s="126">
        <f>SUM(AC69:AC75)</f>
        <v>2.188970003198721E-3</v>
      </c>
    </row>
    <row r="69" spans="2:29" ht="39.75" customHeight="1">
      <c r="B69" s="43" t="s">
        <v>548</v>
      </c>
      <c r="C69" s="44" t="s">
        <v>666</v>
      </c>
      <c r="D69" s="45">
        <v>97662</v>
      </c>
      <c r="E69" s="46" t="s">
        <v>697</v>
      </c>
      <c r="F69" s="47" t="s">
        <v>556</v>
      </c>
      <c r="G69" s="48">
        <v>0</v>
      </c>
      <c r="H69" s="48">
        <v>0.55000000000000004</v>
      </c>
      <c r="I69" s="48">
        <v>0</v>
      </c>
      <c r="J69" s="49">
        <f t="shared" ref="J69" si="84">SUM(G69:I69)</f>
        <v>0.55000000000000004</v>
      </c>
      <c r="K69" s="50"/>
      <c r="L69" s="51">
        <f t="shared" ref="L69:L75" si="85">G69*(1-$F$8)</f>
        <v>0</v>
      </c>
      <c r="M69" s="52">
        <f t="shared" ref="M69:M75" si="86">H69*(1-$F$8)</f>
        <v>0.55000000000000004</v>
      </c>
      <c r="N69" s="52">
        <f t="shared" ref="N69:N75" si="87">I69*(1-$F$8)</f>
        <v>0</v>
      </c>
      <c r="O69" s="49">
        <f t="shared" ref="O69:O75" si="88">SUM(L69:N69)</f>
        <v>0.55000000000000004</v>
      </c>
      <c r="Q69" s="53">
        <v>98</v>
      </c>
      <c r="R69" s="54">
        <f t="shared" ref="R69:R75" si="89">ROUND(G69*Q69,2)</f>
        <v>0</v>
      </c>
      <c r="S69" s="54">
        <f t="shared" ref="S69:S75" si="90">ROUND(H69*Q69,2)</f>
        <v>53.9</v>
      </c>
      <c r="T69" s="54">
        <f t="shared" ref="T69:T75" si="91">ROUND(I69*Q69,2)</f>
        <v>0</v>
      </c>
      <c r="U69" s="49">
        <f t="shared" ref="U69" si="92">ROUND(SUM(R69:T69),2)</f>
        <v>53.9</v>
      </c>
      <c r="V69" s="55">
        <f t="shared" si="77"/>
        <v>1.8874506390512164E-5</v>
      </c>
      <c r="X69" s="53">
        <v>98</v>
      </c>
      <c r="Y69" s="54">
        <f t="shared" ref="Y69:AA75" si="93">ROUND($X69*L69,2)</f>
        <v>0</v>
      </c>
      <c r="Z69" s="54">
        <f t="shared" si="93"/>
        <v>53.9</v>
      </c>
      <c r="AA69" s="54">
        <f t="shared" si="93"/>
        <v>0</v>
      </c>
      <c r="AB69" s="49">
        <f t="shared" ref="AB69:AB75" si="94">ROUND(SUM(Y69:AA69),2)</f>
        <v>53.9</v>
      </c>
      <c r="AC69" s="55">
        <f t="shared" ref="AC69:AC75" si="95">+AB69/$X$432</f>
        <v>1.8874506390512164E-5</v>
      </c>
    </row>
    <row r="70" spans="2:29" ht="39.75" customHeight="1">
      <c r="B70" s="43" t="s">
        <v>549</v>
      </c>
      <c r="C70" s="44" t="s">
        <v>675</v>
      </c>
      <c r="D70" s="45">
        <v>97662</v>
      </c>
      <c r="E70" s="46" t="s">
        <v>698</v>
      </c>
      <c r="F70" s="47" t="s">
        <v>556</v>
      </c>
      <c r="G70" s="48">
        <v>0</v>
      </c>
      <c r="H70" s="48">
        <v>0.58000000000000007</v>
      </c>
      <c r="I70" s="48">
        <v>0</v>
      </c>
      <c r="J70" s="49">
        <f t="shared" ref="J70:J75" si="96">SUM(G70:I70)</f>
        <v>0.58000000000000007</v>
      </c>
      <c r="K70" s="50"/>
      <c r="L70" s="51">
        <f t="shared" si="85"/>
        <v>0</v>
      </c>
      <c r="M70" s="52">
        <f t="shared" si="86"/>
        <v>0.58000000000000007</v>
      </c>
      <c r="N70" s="52">
        <f t="shared" si="87"/>
        <v>0</v>
      </c>
      <c r="O70" s="49">
        <f t="shared" si="88"/>
        <v>0.58000000000000007</v>
      </c>
      <c r="Q70" s="53">
        <v>252</v>
      </c>
      <c r="R70" s="54">
        <f t="shared" si="89"/>
        <v>0</v>
      </c>
      <c r="S70" s="54">
        <f t="shared" si="90"/>
        <v>146.16</v>
      </c>
      <c r="T70" s="54">
        <f t="shared" si="91"/>
        <v>0</v>
      </c>
      <c r="U70" s="49">
        <f t="shared" ref="U70:U75" si="97">ROUND(SUM(R70:T70),2)</f>
        <v>146.16</v>
      </c>
      <c r="V70" s="55">
        <f t="shared" si="77"/>
        <v>5.1181778368038186E-5</v>
      </c>
      <c r="X70" s="53">
        <v>252</v>
      </c>
      <c r="Y70" s="54">
        <f t="shared" si="93"/>
        <v>0</v>
      </c>
      <c r="Z70" s="54">
        <f t="shared" si="93"/>
        <v>146.16</v>
      </c>
      <c r="AA70" s="54">
        <f t="shared" si="93"/>
        <v>0</v>
      </c>
      <c r="AB70" s="49">
        <f t="shared" si="94"/>
        <v>146.16</v>
      </c>
      <c r="AC70" s="55">
        <f t="shared" si="95"/>
        <v>5.1181778368038186E-5</v>
      </c>
    </row>
    <row r="71" spans="2:29" ht="39.75" customHeight="1">
      <c r="B71" s="43" t="s">
        <v>550</v>
      </c>
      <c r="C71" s="44" t="s">
        <v>666</v>
      </c>
      <c r="D71" s="45">
        <v>97661</v>
      </c>
      <c r="E71" s="46" t="s">
        <v>699</v>
      </c>
      <c r="F71" s="47" t="s">
        <v>556</v>
      </c>
      <c r="G71" s="48">
        <v>0</v>
      </c>
      <c r="H71" s="48">
        <v>0.77</v>
      </c>
      <c r="I71" s="48">
        <v>0</v>
      </c>
      <c r="J71" s="49">
        <f t="shared" si="96"/>
        <v>0.77</v>
      </c>
      <c r="K71" s="50"/>
      <c r="L71" s="51">
        <f t="shared" si="85"/>
        <v>0</v>
      </c>
      <c r="M71" s="52">
        <f t="shared" si="86"/>
        <v>0.77</v>
      </c>
      <c r="N71" s="52">
        <f t="shared" si="87"/>
        <v>0</v>
      </c>
      <c r="O71" s="49">
        <f t="shared" si="88"/>
        <v>0.77</v>
      </c>
      <c r="Q71" s="53">
        <v>1290</v>
      </c>
      <c r="R71" s="54">
        <f t="shared" si="89"/>
        <v>0</v>
      </c>
      <c r="S71" s="54">
        <f t="shared" si="90"/>
        <v>993.3</v>
      </c>
      <c r="T71" s="54">
        <f t="shared" si="91"/>
        <v>0</v>
      </c>
      <c r="U71" s="49">
        <f t="shared" si="97"/>
        <v>993.3</v>
      </c>
      <c r="V71" s="55">
        <f t="shared" si="77"/>
        <v>3.4783018919658134E-4</v>
      </c>
      <c r="X71" s="53">
        <v>1290</v>
      </c>
      <c r="Y71" s="54">
        <f t="shared" si="93"/>
        <v>0</v>
      </c>
      <c r="Z71" s="54">
        <f t="shared" si="93"/>
        <v>993.3</v>
      </c>
      <c r="AA71" s="54">
        <f t="shared" si="93"/>
        <v>0</v>
      </c>
      <c r="AB71" s="49">
        <f t="shared" si="94"/>
        <v>993.3</v>
      </c>
      <c r="AC71" s="55">
        <f t="shared" si="95"/>
        <v>3.4783018919658134E-4</v>
      </c>
    </row>
    <row r="72" spans="2:29" ht="39.75" customHeight="1">
      <c r="B72" s="43" t="s">
        <v>551</v>
      </c>
      <c r="C72" s="44" t="s">
        <v>666</v>
      </c>
      <c r="D72" s="45">
        <v>97660</v>
      </c>
      <c r="E72" s="46" t="s">
        <v>700</v>
      </c>
      <c r="F72" s="47" t="s">
        <v>557</v>
      </c>
      <c r="G72" s="48">
        <v>0</v>
      </c>
      <c r="H72" s="48">
        <v>0.77</v>
      </c>
      <c r="I72" s="48">
        <v>0</v>
      </c>
      <c r="J72" s="49">
        <f t="shared" si="96"/>
        <v>0.77</v>
      </c>
      <c r="K72" s="50"/>
      <c r="L72" s="51">
        <f t="shared" si="85"/>
        <v>0</v>
      </c>
      <c r="M72" s="52">
        <f t="shared" si="86"/>
        <v>0.77</v>
      </c>
      <c r="N72" s="52">
        <f t="shared" si="87"/>
        <v>0</v>
      </c>
      <c r="O72" s="49">
        <f t="shared" si="88"/>
        <v>0.77</v>
      </c>
      <c r="Q72" s="53">
        <v>101</v>
      </c>
      <c r="R72" s="54">
        <f t="shared" si="89"/>
        <v>0</v>
      </c>
      <c r="S72" s="54">
        <f t="shared" si="90"/>
        <v>77.77</v>
      </c>
      <c r="T72" s="54">
        <f t="shared" si="91"/>
        <v>0</v>
      </c>
      <c r="U72" s="49">
        <f t="shared" si="97"/>
        <v>77.77</v>
      </c>
      <c r="V72" s="55">
        <f t="shared" si="77"/>
        <v>2.7233216363453265E-5</v>
      </c>
      <c r="X72" s="53">
        <v>101</v>
      </c>
      <c r="Y72" s="54">
        <f t="shared" si="93"/>
        <v>0</v>
      </c>
      <c r="Z72" s="54">
        <f t="shared" si="93"/>
        <v>77.77</v>
      </c>
      <c r="AA72" s="54">
        <f t="shared" si="93"/>
        <v>0</v>
      </c>
      <c r="AB72" s="49">
        <f t="shared" si="94"/>
        <v>77.77</v>
      </c>
      <c r="AC72" s="55">
        <f t="shared" si="95"/>
        <v>2.7233216363453265E-5</v>
      </c>
    </row>
    <row r="73" spans="2:29" ht="39.75" customHeight="1">
      <c r="B73" s="43" t="s">
        <v>552</v>
      </c>
      <c r="C73" s="44" t="s">
        <v>666</v>
      </c>
      <c r="D73" s="45">
        <v>97665</v>
      </c>
      <c r="E73" s="46" t="s">
        <v>553</v>
      </c>
      <c r="F73" s="47" t="s">
        <v>557</v>
      </c>
      <c r="G73" s="48">
        <v>0</v>
      </c>
      <c r="H73" s="48">
        <v>1.49</v>
      </c>
      <c r="I73" s="48">
        <v>0</v>
      </c>
      <c r="J73" s="49">
        <f t="shared" si="96"/>
        <v>1.49</v>
      </c>
      <c r="K73" s="50"/>
      <c r="L73" s="51">
        <f t="shared" si="85"/>
        <v>0</v>
      </c>
      <c r="M73" s="52">
        <f t="shared" si="86"/>
        <v>1.49</v>
      </c>
      <c r="N73" s="52">
        <f t="shared" si="87"/>
        <v>0</v>
      </c>
      <c r="O73" s="49">
        <f t="shared" si="88"/>
        <v>1.49</v>
      </c>
      <c r="Q73" s="53">
        <v>204</v>
      </c>
      <c r="R73" s="54">
        <f t="shared" si="89"/>
        <v>0</v>
      </c>
      <c r="S73" s="54">
        <f t="shared" si="90"/>
        <v>303.95999999999998</v>
      </c>
      <c r="T73" s="54">
        <f t="shared" si="91"/>
        <v>0</v>
      </c>
      <c r="U73" s="49">
        <f t="shared" si="97"/>
        <v>303.95999999999998</v>
      </c>
      <c r="V73" s="55">
        <f t="shared" si="77"/>
        <v>1.0643960969313687E-4</v>
      </c>
      <c r="X73" s="53">
        <v>204</v>
      </c>
      <c r="Y73" s="54">
        <f t="shared" si="93"/>
        <v>0</v>
      </c>
      <c r="Z73" s="54">
        <f t="shared" si="93"/>
        <v>303.95999999999998</v>
      </c>
      <c r="AA73" s="54">
        <f t="shared" si="93"/>
        <v>0</v>
      </c>
      <c r="AB73" s="49">
        <f t="shared" si="94"/>
        <v>303.95999999999998</v>
      </c>
      <c r="AC73" s="55">
        <f t="shared" si="95"/>
        <v>1.0643960969313687E-4</v>
      </c>
    </row>
    <row r="74" spans="2:29" ht="39.75" customHeight="1">
      <c r="B74" s="43" t="s">
        <v>554</v>
      </c>
      <c r="C74" s="44" t="s">
        <v>666</v>
      </c>
      <c r="D74" s="45">
        <v>97661</v>
      </c>
      <c r="E74" s="46" t="s">
        <v>701</v>
      </c>
      <c r="F74" s="47" t="s">
        <v>556</v>
      </c>
      <c r="G74" s="48">
        <v>0</v>
      </c>
      <c r="H74" s="48">
        <v>0.77</v>
      </c>
      <c r="I74" s="48">
        <v>0</v>
      </c>
      <c r="J74" s="49">
        <f t="shared" si="96"/>
        <v>0.77</v>
      </c>
      <c r="K74" s="50"/>
      <c r="L74" s="51">
        <f t="shared" si="85"/>
        <v>0</v>
      </c>
      <c r="M74" s="52">
        <f t="shared" si="86"/>
        <v>0.77</v>
      </c>
      <c r="N74" s="52">
        <f t="shared" si="87"/>
        <v>0</v>
      </c>
      <c r="O74" s="49">
        <f t="shared" si="88"/>
        <v>0.77</v>
      </c>
      <c r="Q74" s="53">
        <v>5760</v>
      </c>
      <c r="R74" s="54">
        <f t="shared" si="89"/>
        <v>0</v>
      </c>
      <c r="S74" s="54">
        <f t="shared" si="90"/>
        <v>4435.2</v>
      </c>
      <c r="T74" s="54">
        <f t="shared" si="91"/>
        <v>0</v>
      </c>
      <c r="U74" s="49">
        <f t="shared" si="97"/>
        <v>4435.2</v>
      </c>
      <c r="V74" s="55">
        <f t="shared" si="77"/>
        <v>1.5531022401335725E-3</v>
      </c>
      <c r="X74" s="53">
        <v>5760</v>
      </c>
      <c r="Y74" s="54">
        <f t="shared" si="93"/>
        <v>0</v>
      </c>
      <c r="Z74" s="54">
        <f t="shared" si="93"/>
        <v>4435.2</v>
      </c>
      <c r="AA74" s="54">
        <f t="shared" si="93"/>
        <v>0</v>
      </c>
      <c r="AB74" s="49">
        <f t="shared" si="94"/>
        <v>4435.2</v>
      </c>
      <c r="AC74" s="55">
        <f t="shared" si="95"/>
        <v>1.5531022401335725E-3</v>
      </c>
    </row>
    <row r="75" spans="2:29" ht="39.75" customHeight="1">
      <c r="B75" s="43" t="s">
        <v>555</v>
      </c>
      <c r="C75" s="44" t="s">
        <v>675</v>
      </c>
      <c r="D75" s="45" t="s">
        <v>686</v>
      </c>
      <c r="E75" s="46" t="s">
        <v>702</v>
      </c>
      <c r="F75" s="47" t="s">
        <v>557</v>
      </c>
      <c r="G75" s="48">
        <v>0</v>
      </c>
      <c r="H75" s="48">
        <v>120.38</v>
      </c>
      <c r="I75" s="48">
        <v>0</v>
      </c>
      <c r="J75" s="49">
        <f t="shared" si="96"/>
        <v>120.38</v>
      </c>
      <c r="K75" s="50"/>
      <c r="L75" s="51">
        <f t="shared" si="85"/>
        <v>0</v>
      </c>
      <c r="M75" s="52">
        <f t="shared" si="86"/>
        <v>120.38</v>
      </c>
      <c r="N75" s="52">
        <f t="shared" si="87"/>
        <v>0</v>
      </c>
      <c r="O75" s="49">
        <f t="shared" si="88"/>
        <v>120.38</v>
      </c>
      <c r="Q75" s="53">
        <v>2</v>
      </c>
      <c r="R75" s="54">
        <f t="shared" si="89"/>
        <v>0</v>
      </c>
      <c r="S75" s="54">
        <f t="shared" si="90"/>
        <v>240.76</v>
      </c>
      <c r="T75" s="54">
        <f t="shared" si="91"/>
        <v>0</v>
      </c>
      <c r="U75" s="49">
        <f t="shared" si="97"/>
        <v>240.76</v>
      </c>
      <c r="V75" s="55">
        <f t="shared" si="77"/>
        <v>8.4308463053426881E-5</v>
      </c>
      <c r="X75" s="53">
        <v>2</v>
      </c>
      <c r="Y75" s="54">
        <f t="shared" si="93"/>
        <v>0</v>
      </c>
      <c r="Z75" s="54">
        <f t="shared" si="93"/>
        <v>240.76</v>
      </c>
      <c r="AA75" s="54">
        <f t="shared" si="93"/>
        <v>0</v>
      </c>
      <c r="AB75" s="49">
        <f t="shared" si="94"/>
        <v>240.76</v>
      </c>
      <c r="AC75" s="55">
        <f t="shared" si="95"/>
        <v>8.4308463053426881E-5</v>
      </c>
    </row>
    <row r="76" spans="2:29" ht="39.950000000000003" customHeight="1">
      <c r="B76" s="57">
        <v>3</v>
      </c>
      <c r="C76" s="58"/>
      <c r="D76" s="59"/>
      <c r="E76" s="60" t="s">
        <v>76</v>
      </c>
      <c r="F76" s="61"/>
      <c r="G76" s="62"/>
      <c r="H76" s="62"/>
      <c r="I76" s="62"/>
      <c r="J76" s="63"/>
      <c r="K76" s="37"/>
      <c r="L76" s="64"/>
      <c r="M76" s="65"/>
      <c r="N76" s="65"/>
      <c r="O76" s="63"/>
      <c r="Q76" s="66"/>
      <c r="R76" s="67"/>
      <c r="S76" s="67"/>
      <c r="T76" s="67"/>
      <c r="U76" s="68">
        <f>ROUND(U77+U84,2)</f>
        <v>58516.28</v>
      </c>
      <c r="V76" s="69">
        <f>V77+V84</f>
        <v>2.0491018567884958E-2</v>
      </c>
      <c r="X76" s="66"/>
      <c r="Y76" s="67"/>
      <c r="Z76" s="67"/>
      <c r="AA76" s="67"/>
      <c r="AB76" s="68">
        <f>ROUND(AB77+AB84,2)</f>
        <v>58516.28</v>
      </c>
      <c r="AC76" s="69">
        <f>AC77+AC84</f>
        <v>2.0491018567884958E-2</v>
      </c>
    </row>
    <row r="77" spans="2:29" s="96" customFormat="1" ht="39.950000000000003" customHeight="1">
      <c r="B77" s="127" t="s">
        <v>25</v>
      </c>
      <c r="C77" s="128"/>
      <c r="D77" s="129"/>
      <c r="E77" s="130" t="s">
        <v>77</v>
      </c>
      <c r="F77" s="131"/>
      <c r="G77" s="75"/>
      <c r="H77" s="75"/>
      <c r="I77" s="75"/>
      <c r="J77" s="76"/>
      <c r="K77" s="37"/>
      <c r="L77" s="77"/>
      <c r="M77" s="78"/>
      <c r="N77" s="78"/>
      <c r="O77" s="76"/>
      <c r="P77" s="99"/>
      <c r="Q77" s="79"/>
      <c r="R77" s="75"/>
      <c r="S77" s="75"/>
      <c r="T77" s="75"/>
      <c r="U77" s="76">
        <f>ROUND(SUM(U78:U83),2)</f>
        <v>51280.88</v>
      </c>
      <c r="V77" s="82">
        <f>SUM(V78:V83)</f>
        <v>1.7957352454009045E-2</v>
      </c>
      <c r="X77" s="79"/>
      <c r="Y77" s="75"/>
      <c r="Z77" s="75"/>
      <c r="AA77" s="75"/>
      <c r="AB77" s="76">
        <f>ROUND(SUM(AB78:AB83),2)</f>
        <v>51280.88</v>
      </c>
      <c r="AC77" s="82">
        <f>SUM(AC78:AC83)</f>
        <v>1.7957352454009045E-2</v>
      </c>
    </row>
    <row r="78" spans="2:29" ht="40.5" customHeight="1">
      <c r="B78" s="132" t="s">
        <v>78</v>
      </c>
      <c r="C78" s="44" t="s">
        <v>666</v>
      </c>
      <c r="D78" s="45">
        <v>93358</v>
      </c>
      <c r="E78" s="116" t="s">
        <v>876</v>
      </c>
      <c r="F78" s="117" t="s">
        <v>71</v>
      </c>
      <c r="G78" s="48">
        <v>0</v>
      </c>
      <c r="H78" s="48">
        <v>96.72</v>
      </c>
      <c r="I78" s="48">
        <v>0</v>
      </c>
      <c r="J78" s="49">
        <f t="shared" ref="J78" si="98">SUM(G78:I78)</f>
        <v>96.72</v>
      </c>
      <c r="K78" s="50"/>
      <c r="L78" s="51">
        <f t="shared" ref="L78:L83" si="99">G78*(1-$F$8)</f>
        <v>0</v>
      </c>
      <c r="M78" s="52">
        <f t="shared" ref="M78:M83" si="100">H78*(1-$F$8)</f>
        <v>96.72</v>
      </c>
      <c r="N78" s="52">
        <f t="shared" ref="N78:N83" si="101">I78*(1-$F$8)</f>
        <v>0</v>
      </c>
      <c r="O78" s="49">
        <f t="shared" ref="O78:O83" si="102">SUM(L78:N78)</f>
        <v>96.72</v>
      </c>
      <c r="Q78" s="53">
        <v>95.9</v>
      </c>
      <c r="R78" s="54">
        <f t="shared" ref="R78:R83" si="103">ROUND(G78*Q78,2)</f>
        <v>0</v>
      </c>
      <c r="S78" s="54">
        <f t="shared" ref="S78:S83" si="104">ROUND(H78*Q78,2)</f>
        <v>9275.4500000000007</v>
      </c>
      <c r="T78" s="54">
        <f t="shared" ref="T78:T83" si="105">ROUND(I78*Q78,2)</f>
        <v>0</v>
      </c>
      <c r="U78" s="49">
        <f t="shared" ref="U78:U83" si="106">ROUND(SUM(R78:T78),2)</f>
        <v>9275.4500000000007</v>
      </c>
      <c r="V78" s="55">
        <f t="shared" ref="V78:V83" si="107">U78/$Q$432</f>
        <v>3.2480434192926916E-3</v>
      </c>
      <c r="X78" s="53">
        <v>95.9</v>
      </c>
      <c r="Y78" s="54">
        <f t="shared" ref="Y78:AA83" si="108">ROUND($X78*L78,2)</f>
        <v>0</v>
      </c>
      <c r="Z78" s="54">
        <f t="shared" si="108"/>
        <v>9275.4500000000007</v>
      </c>
      <c r="AA78" s="54">
        <f t="shared" si="108"/>
        <v>0</v>
      </c>
      <c r="AB78" s="49">
        <f t="shared" ref="AB78:AB83" si="109">ROUND(SUM(Y78:AA78),2)</f>
        <v>9275.4500000000007</v>
      </c>
      <c r="AC78" s="55">
        <f t="shared" ref="AC78:AC83" si="110">+AB78/$X$432</f>
        <v>3.2480434192926916E-3</v>
      </c>
    </row>
    <row r="79" spans="2:29" ht="60" customHeight="1">
      <c r="B79" s="132" t="s">
        <v>79</v>
      </c>
      <c r="C79" s="44" t="s">
        <v>666</v>
      </c>
      <c r="D79" s="45">
        <v>90100</v>
      </c>
      <c r="E79" s="46" t="s">
        <v>80</v>
      </c>
      <c r="F79" s="47" t="s">
        <v>603</v>
      </c>
      <c r="G79" s="48">
        <v>0</v>
      </c>
      <c r="H79" s="48">
        <v>2.69</v>
      </c>
      <c r="I79" s="48">
        <v>10.16</v>
      </c>
      <c r="J79" s="49">
        <f t="shared" ref="J79:J83" si="111">SUM(G79:I79)</f>
        <v>12.85</v>
      </c>
      <c r="K79" s="50"/>
      <c r="L79" s="51">
        <f t="shared" si="99"/>
        <v>0</v>
      </c>
      <c r="M79" s="52">
        <f t="shared" si="100"/>
        <v>2.69</v>
      </c>
      <c r="N79" s="52">
        <f t="shared" si="101"/>
        <v>10.16</v>
      </c>
      <c r="O79" s="49">
        <f t="shared" si="102"/>
        <v>12.85</v>
      </c>
      <c r="Q79" s="53">
        <v>297.60000000000002</v>
      </c>
      <c r="R79" s="54">
        <f t="shared" si="103"/>
        <v>0</v>
      </c>
      <c r="S79" s="54">
        <f t="shared" si="104"/>
        <v>800.54</v>
      </c>
      <c r="T79" s="54">
        <f t="shared" si="105"/>
        <v>3023.62</v>
      </c>
      <c r="U79" s="49">
        <f t="shared" si="106"/>
        <v>3824.16</v>
      </c>
      <c r="V79" s="55">
        <f t="shared" si="107"/>
        <v>1.3391304704701485E-3</v>
      </c>
      <c r="X79" s="53">
        <v>297.60000000000002</v>
      </c>
      <c r="Y79" s="54">
        <f t="shared" si="108"/>
        <v>0</v>
      </c>
      <c r="Z79" s="54">
        <f t="shared" si="108"/>
        <v>800.54</v>
      </c>
      <c r="AA79" s="54">
        <f t="shared" si="108"/>
        <v>3023.62</v>
      </c>
      <c r="AB79" s="49">
        <f t="shared" si="109"/>
        <v>3824.16</v>
      </c>
      <c r="AC79" s="55">
        <f t="shared" si="110"/>
        <v>1.3391304704701485E-3</v>
      </c>
    </row>
    <row r="80" spans="2:29" ht="39.950000000000003" customHeight="1">
      <c r="B80" s="132" t="s">
        <v>81</v>
      </c>
      <c r="C80" s="44" t="s">
        <v>666</v>
      </c>
      <c r="D80" s="45">
        <v>96995</v>
      </c>
      <c r="E80" s="116" t="s">
        <v>84</v>
      </c>
      <c r="F80" s="117" t="s">
        <v>71</v>
      </c>
      <c r="G80" s="48">
        <v>0</v>
      </c>
      <c r="H80" s="48">
        <v>58.64</v>
      </c>
      <c r="I80" s="48">
        <v>0</v>
      </c>
      <c r="J80" s="49">
        <f t="shared" si="111"/>
        <v>58.64</v>
      </c>
      <c r="K80" s="50"/>
      <c r="L80" s="51">
        <f t="shared" si="99"/>
        <v>0</v>
      </c>
      <c r="M80" s="52">
        <f t="shared" si="100"/>
        <v>58.64</v>
      </c>
      <c r="N80" s="52">
        <f t="shared" si="101"/>
        <v>0</v>
      </c>
      <c r="O80" s="49">
        <f t="shared" si="102"/>
        <v>58.64</v>
      </c>
      <c r="Q80" s="53">
        <v>135.58000000000001</v>
      </c>
      <c r="R80" s="54">
        <f t="shared" si="103"/>
        <v>0</v>
      </c>
      <c r="S80" s="54">
        <f t="shared" si="104"/>
        <v>7950.41</v>
      </c>
      <c r="T80" s="54">
        <f t="shared" si="105"/>
        <v>0</v>
      </c>
      <c r="U80" s="49">
        <f t="shared" si="106"/>
        <v>7950.41</v>
      </c>
      <c r="V80" s="55">
        <f t="shared" si="107"/>
        <v>2.7840457208198853E-3</v>
      </c>
      <c r="X80" s="53">
        <v>135.58000000000001</v>
      </c>
      <c r="Y80" s="54">
        <f t="shared" si="108"/>
        <v>0</v>
      </c>
      <c r="Z80" s="54">
        <f t="shared" si="108"/>
        <v>7950.41</v>
      </c>
      <c r="AA80" s="54">
        <f t="shared" si="108"/>
        <v>0</v>
      </c>
      <c r="AB80" s="49">
        <f t="shared" si="109"/>
        <v>7950.41</v>
      </c>
      <c r="AC80" s="55">
        <f t="shared" si="110"/>
        <v>2.7840457208198853E-3</v>
      </c>
    </row>
    <row r="81" spans="2:29" ht="60" customHeight="1">
      <c r="B81" s="132" t="s">
        <v>82</v>
      </c>
      <c r="C81" s="44" t="s">
        <v>666</v>
      </c>
      <c r="D81" s="45">
        <v>100981</v>
      </c>
      <c r="E81" s="116" t="s">
        <v>878</v>
      </c>
      <c r="F81" s="117" t="s">
        <v>71</v>
      </c>
      <c r="G81" s="48">
        <v>0</v>
      </c>
      <c r="H81" s="48">
        <v>0</v>
      </c>
      <c r="I81" s="48">
        <v>8.74</v>
      </c>
      <c r="J81" s="49">
        <f t="shared" si="111"/>
        <v>8.74</v>
      </c>
      <c r="K81" s="50"/>
      <c r="L81" s="51">
        <f t="shared" si="99"/>
        <v>0</v>
      </c>
      <c r="M81" s="52">
        <f t="shared" si="100"/>
        <v>0</v>
      </c>
      <c r="N81" s="52">
        <f t="shared" si="101"/>
        <v>8.74</v>
      </c>
      <c r="O81" s="49">
        <f t="shared" si="102"/>
        <v>8.74</v>
      </c>
      <c r="Q81" s="53">
        <v>386.92</v>
      </c>
      <c r="R81" s="54">
        <f t="shared" si="103"/>
        <v>0</v>
      </c>
      <c r="S81" s="54">
        <f t="shared" si="104"/>
        <v>0</v>
      </c>
      <c r="T81" s="54">
        <f t="shared" si="105"/>
        <v>3381.68</v>
      </c>
      <c r="U81" s="49">
        <f t="shared" si="106"/>
        <v>3381.68</v>
      </c>
      <c r="V81" s="55">
        <f t="shared" si="107"/>
        <v>1.1841844298825079E-3</v>
      </c>
      <c r="X81" s="53">
        <v>386.92</v>
      </c>
      <c r="Y81" s="54">
        <f t="shared" si="108"/>
        <v>0</v>
      </c>
      <c r="Z81" s="54">
        <f t="shared" si="108"/>
        <v>0</v>
      </c>
      <c r="AA81" s="54">
        <f t="shared" si="108"/>
        <v>3381.68</v>
      </c>
      <c r="AB81" s="49">
        <f t="shared" si="109"/>
        <v>3381.68</v>
      </c>
      <c r="AC81" s="55">
        <f t="shared" si="110"/>
        <v>1.1841844298825079E-3</v>
      </c>
    </row>
    <row r="82" spans="2:29" ht="60" customHeight="1">
      <c r="B82" s="132" t="s">
        <v>83</v>
      </c>
      <c r="C82" s="44" t="s">
        <v>666</v>
      </c>
      <c r="D82" s="45">
        <v>97914</v>
      </c>
      <c r="E82" s="116" t="s">
        <v>877</v>
      </c>
      <c r="F82" s="117" t="s">
        <v>86</v>
      </c>
      <c r="G82" s="48">
        <v>0</v>
      </c>
      <c r="H82" s="48">
        <v>0</v>
      </c>
      <c r="I82" s="48">
        <v>2.7800000000000002</v>
      </c>
      <c r="J82" s="49">
        <f t="shared" si="111"/>
        <v>2.7800000000000002</v>
      </c>
      <c r="K82" s="50"/>
      <c r="L82" s="51">
        <f t="shared" si="99"/>
        <v>0</v>
      </c>
      <c r="M82" s="52">
        <f t="shared" si="100"/>
        <v>0</v>
      </c>
      <c r="N82" s="52">
        <f t="shared" si="101"/>
        <v>2.7800000000000002</v>
      </c>
      <c r="O82" s="49">
        <f t="shared" si="102"/>
        <v>2.7800000000000002</v>
      </c>
      <c r="Q82" s="53">
        <v>5674.65</v>
      </c>
      <c r="R82" s="54">
        <f t="shared" si="103"/>
        <v>0</v>
      </c>
      <c r="S82" s="54">
        <f t="shared" si="104"/>
        <v>0</v>
      </c>
      <c r="T82" s="54">
        <f t="shared" si="105"/>
        <v>15775.53</v>
      </c>
      <c r="U82" s="49">
        <f t="shared" si="106"/>
        <v>15775.53</v>
      </c>
      <c r="V82" s="55">
        <f t="shared" si="107"/>
        <v>5.5242178441320296E-3</v>
      </c>
      <c r="X82" s="53">
        <v>5674.65</v>
      </c>
      <c r="Y82" s="54">
        <f t="shared" si="108"/>
        <v>0</v>
      </c>
      <c r="Z82" s="54">
        <f t="shared" si="108"/>
        <v>0</v>
      </c>
      <c r="AA82" s="54">
        <f t="shared" si="108"/>
        <v>15775.53</v>
      </c>
      <c r="AB82" s="49">
        <f t="shared" si="109"/>
        <v>15775.53</v>
      </c>
      <c r="AC82" s="55">
        <f t="shared" si="110"/>
        <v>5.5242178441320296E-3</v>
      </c>
    </row>
    <row r="83" spans="2:29" ht="39.950000000000003" customHeight="1">
      <c r="B83" s="132" t="s">
        <v>85</v>
      </c>
      <c r="C83" s="44" t="s">
        <v>668</v>
      </c>
      <c r="D83" s="45" t="s">
        <v>650</v>
      </c>
      <c r="E83" s="116" t="s">
        <v>651</v>
      </c>
      <c r="F83" s="117" t="s">
        <v>71</v>
      </c>
      <c r="G83" s="48">
        <v>0</v>
      </c>
      <c r="H83" s="48">
        <v>0</v>
      </c>
      <c r="I83" s="48">
        <v>28.62</v>
      </c>
      <c r="J83" s="49">
        <f t="shared" si="111"/>
        <v>28.62</v>
      </c>
      <c r="K83" s="50"/>
      <c r="L83" s="51">
        <f t="shared" si="99"/>
        <v>0</v>
      </c>
      <c r="M83" s="52">
        <f t="shared" si="100"/>
        <v>0</v>
      </c>
      <c r="N83" s="52">
        <f t="shared" si="101"/>
        <v>28.62</v>
      </c>
      <c r="O83" s="49">
        <f t="shared" si="102"/>
        <v>28.62</v>
      </c>
      <c r="Q83" s="53">
        <v>386.92</v>
      </c>
      <c r="R83" s="54">
        <f t="shared" si="103"/>
        <v>0</v>
      </c>
      <c r="S83" s="54">
        <f t="shared" si="104"/>
        <v>0</v>
      </c>
      <c r="T83" s="54">
        <f t="shared" si="105"/>
        <v>11073.65</v>
      </c>
      <c r="U83" s="49">
        <f t="shared" si="106"/>
        <v>11073.65</v>
      </c>
      <c r="V83" s="55">
        <f t="shared" si="107"/>
        <v>3.8777305694117819E-3</v>
      </c>
      <c r="X83" s="53">
        <v>386.92</v>
      </c>
      <c r="Y83" s="54">
        <f t="shared" si="108"/>
        <v>0</v>
      </c>
      <c r="Z83" s="54">
        <f t="shared" si="108"/>
        <v>0</v>
      </c>
      <c r="AA83" s="54">
        <f t="shared" si="108"/>
        <v>11073.65</v>
      </c>
      <c r="AB83" s="49">
        <f t="shared" si="109"/>
        <v>11073.65</v>
      </c>
      <c r="AC83" s="55">
        <f t="shared" si="110"/>
        <v>3.8777305694117819E-3</v>
      </c>
    </row>
    <row r="84" spans="2:29" s="96" customFormat="1" ht="39.950000000000003" customHeight="1">
      <c r="B84" s="127" t="s">
        <v>26</v>
      </c>
      <c r="C84" s="128"/>
      <c r="D84" s="129"/>
      <c r="E84" s="130" t="s">
        <v>87</v>
      </c>
      <c r="F84" s="131"/>
      <c r="G84" s="75"/>
      <c r="H84" s="75"/>
      <c r="I84" s="75"/>
      <c r="J84" s="76"/>
      <c r="K84" s="37"/>
      <c r="L84" s="77"/>
      <c r="M84" s="78"/>
      <c r="N84" s="78"/>
      <c r="O84" s="76"/>
      <c r="P84" s="99"/>
      <c r="Q84" s="79"/>
      <c r="R84" s="75"/>
      <c r="S84" s="75"/>
      <c r="T84" s="75"/>
      <c r="U84" s="76">
        <f>ROUND(SUM(U85),2)</f>
        <v>7235.4</v>
      </c>
      <c r="V84" s="133">
        <f>SUM(V85)</f>
        <v>2.533666113875913E-3</v>
      </c>
      <c r="X84" s="79"/>
      <c r="Y84" s="75"/>
      <c r="Z84" s="75"/>
      <c r="AA84" s="75"/>
      <c r="AB84" s="76">
        <f>ROUND(SUM(AB85),2)</f>
        <v>7235.4</v>
      </c>
      <c r="AC84" s="133">
        <f>SUM(AC85)</f>
        <v>2.533666113875913E-3</v>
      </c>
    </row>
    <row r="85" spans="2:29" ht="39.950000000000003" customHeight="1">
      <c r="B85" s="134" t="s">
        <v>88</v>
      </c>
      <c r="C85" s="135"/>
      <c r="D85" s="136"/>
      <c r="E85" s="137" t="s">
        <v>89</v>
      </c>
      <c r="F85" s="138"/>
      <c r="G85" s="88"/>
      <c r="H85" s="88"/>
      <c r="I85" s="88"/>
      <c r="J85" s="89"/>
      <c r="K85" s="37"/>
      <c r="L85" s="90"/>
      <c r="M85" s="91"/>
      <c r="N85" s="91"/>
      <c r="O85" s="89"/>
      <c r="Q85" s="92"/>
      <c r="R85" s="88"/>
      <c r="S85" s="88"/>
      <c r="T85" s="88"/>
      <c r="U85" s="89">
        <f>ROUND(SUM(U86),2)</f>
        <v>7235.4</v>
      </c>
      <c r="V85" s="95">
        <f>SUM(V86)</f>
        <v>2.533666113875913E-3</v>
      </c>
      <c r="X85" s="92"/>
      <c r="Y85" s="88"/>
      <c r="Z85" s="88"/>
      <c r="AA85" s="88"/>
      <c r="AB85" s="89">
        <f>ROUND(SUM(AB86),2)</f>
        <v>7235.4</v>
      </c>
      <c r="AC85" s="95">
        <f>SUM(AC86)</f>
        <v>2.533666113875913E-3</v>
      </c>
    </row>
    <row r="86" spans="2:29" ht="39.950000000000003" customHeight="1">
      <c r="B86" s="43" t="s">
        <v>652</v>
      </c>
      <c r="C86" s="44" t="s">
        <v>666</v>
      </c>
      <c r="D86" s="45">
        <v>100324</v>
      </c>
      <c r="E86" s="46" t="s">
        <v>427</v>
      </c>
      <c r="F86" s="117" t="s">
        <v>71</v>
      </c>
      <c r="G86" s="48">
        <v>78.89</v>
      </c>
      <c r="H86" s="48">
        <v>37.520000000000003</v>
      </c>
      <c r="I86" s="48">
        <v>0.29000000000000004</v>
      </c>
      <c r="J86" s="49">
        <f t="shared" ref="J86" si="112">SUM(G86:I86)</f>
        <v>116.7</v>
      </c>
      <c r="K86" s="50"/>
      <c r="L86" s="51">
        <f>G86*(1-$F$8)</f>
        <v>78.89</v>
      </c>
      <c r="M86" s="52">
        <f t="shared" ref="M86" si="113">H86*(1-$F$8)</f>
        <v>37.520000000000003</v>
      </c>
      <c r="N86" s="52">
        <f t="shared" ref="N86" si="114">I86*(1-$F$8)</f>
        <v>0.29000000000000004</v>
      </c>
      <c r="O86" s="49">
        <f t="shared" ref="O86" si="115">SUM(L86:N86)</f>
        <v>116.7</v>
      </c>
      <c r="Q86" s="53">
        <v>62</v>
      </c>
      <c r="R86" s="54">
        <f>ROUND(G86*Q86,2)</f>
        <v>4891.18</v>
      </c>
      <c r="S86" s="54">
        <f>ROUND(H86*Q86,2)</f>
        <v>2326.2399999999998</v>
      </c>
      <c r="T86" s="54">
        <f>ROUND(I86*Q86,2)</f>
        <v>17.98</v>
      </c>
      <c r="U86" s="49">
        <f t="shared" ref="U86" si="116">ROUND(SUM(R86:T86),2)</f>
        <v>7235.4</v>
      </c>
      <c r="V86" s="55">
        <f t="shared" ref="V86" si="117">U86/$Q$432</f>
        <v>2.533666113875913E-3</v>
      </c>
      <c r="X86" s="53">
        <v>62</v>
      </c>
      <c r="Y86" s="54">
        <f>ROUND($X86*L86,2)</f>
        <v>4891.18</v>
      </c>
      <c r="Z86" s="54">
        <f>ROUND($X86*M86,2)</f>
        <v>2326.2399999999998</v>
      </c>
      <c r="AA86" s="54">
        <f>ROUND($X86*N86,2)</f>
        <v>17.98</v>
      </c>
      <c r="AB86" s="49">
        <f t="shared" ref="AB86" si="118">ROUND(SUM(Y86:AA86),2)</f>
        <v>7235.4</v>
      </c>
      <c r="AC86" s="55">
        <f>+AB86/$X$432</f>
        <v>2.533666113875913E-3</v>
      </c>
    </row>
    <row r="87" spans="2:29" ht="39.950000000000003" customHeight="1">
      <c r="B87" s="57">
        <v>4</v>
      </c>
      <c r="C87" s="58"/>
      <c r="D87" s="59"/>
      <c r="E87" s="60" t="s">
        <v>90</v>
      </c>
      <c r="F87" s="61"/>
      <c r="G87" s="62"/>
      <c r="H87" s="62"/>
      <c r="I87" s="62"/>
      <c r="J87" s="63"/>
      <c r="K87" s="37"/>
      <c r="L87" s="64"/>
      <c r="M87" s="65"/>
      <c r="N87" s="65"/>
      <c r="O87" s="63"/>
      <c r="Q87" s="66"/>
      <c r="R87" s="67"/>
      <c r="S87" s="67"/>
      <c r="T87" s="67"/>
      <c r="U87" s="68">
        <f>SUBTOTAL(9,U88:U88)</f>
        <v>0</v>
      </c>
      <c r="V87" s="69">
        <f>SUM(V88)</f>
        <v>0</v>
      </c>
      <c r="X87" s="66"/>
      <c r="Y87" s="67"/>
      <c r="Z87" s="67"/>
      <c r="AA87" s="67"/>
      <c r="AB87" s="68">
        <f>SUBTOTAL(9,AB88:AB88)</f>
        <v>0</v>
      </c>
      <c r="AC87" s="69">
        <f>SUM(AC88)</f>
        <v>0</v>
      </c>
    </row>
    <row r="88" spans="2:29" ht="39.950000000000003" customHeight="1">
      <c r="B88" s="132"/>
      <c r="C88" s="139"/>
      <c r="D88" s="140"/>
      <c r="E88" s="141"/>
      <c r="F88" s="117"/>
      <c r="G88" s="54"/>
      <c r="H88" s="54"/>
      <c r="I88" s="54"/>
      <c r="J88" s="49"/>
      <c r="K88" s="50"/>
      <c r="L88" s="142"/>
      <c r="M88" s="143"/>
      <c r="N88" s="143"/>
      <c r="O88" s="49"/>
      <c r="Q88" s="53"/>
      <c r="R88" s="54"/>
      <c r="S88" s="54"/>
      <c r="T88" s="54"/>
      <c r="U88" s="49"/>
      <c r="V88" s="55">
        <f>+U88/$Q$432</f>
        <v>0</v>
      </c>
      <c r="X88" s="53"/>
      <c r="Y88" s="54">
        <f>ROUND($X88*L88,2)</f>
        <v>0</v>
      </c>
      <c r="Z88" s="54">
        <f>ROUND($X88*M88,2)</f>
        <v>0</v>
      </c>
      <c r="AA88" s="54">
        <f>ROUND($X88*N88,2)</f>
        <v>0</v>
      </c>
      <c r="AB88" s="49"/>
      <c r="AC88" s="55">
        <f>+AB88/$X$432</f>
        <v>0</v>
      </c>
    </row>
    <row r="89" spans="2:29" ht="39.950000000000003" customHeight="1">
      <c r="B89" s="57">
        <v>5</v>
      </c>
      <c r="C89" s="58"/>
      <c r="D89" s="59"/>
      <c r="E89" s="60" t="s">
        <v>92</v>
      </c>
      <c r="F89" s="61"/>
      <c r="G89" s="62"/>
      <c r="H89" s="62"/>
      <c r="I89" s="62"/>
      <c r="J89" s="63"/>
      <c r="K89" s="37"/>
      <c r="L89" s="64"/>
      <c r="M89" s="65"/>
      <c r="N89" s="65"/>
      <c r="O89" s="63"/>
      <c r="Q89" s="66"/>
      <c r="R89" s="67"/>
      <c r="S89" s="67"/>
      <c r="T89" s="67"/>
      <c r="U89" s="68">
        <f>SUBTOTAL(9,U90:U90)</f>
        <v>0</v>
      </c>
      <c r="V89" s="69">
        <f>SUM(V90)</f>
        <v>0</v>
      </c>
      <c r="X89" s="66"/>
      <c r="Y89" s="67"/>
      <c r="Z89" s="67"/>
      <c r="AA89" s="67"/>
      <c r="AB89" s="68">
        <f>SUBTOTAL(9,AB90:AB90)</f>
        <v>0</v>
      </c>
      <c r="AC89" s="69">
        <f>SUM(AC90)</f>
        <v>0</v>
      </c>
    </row>
    <row r="90" spans="2:29" ht="39.950000000000003" customHeight="1">
      <c r="B90" s="132"/>
      <c r="C90" s="45"/>
      <c r="D90" s="140"/>
      <c r="E90" s="116"/>
      <c r="F90" s="117"/>
      <c r="G90" s="54"/>
      <c r="H90" s="54"/>
      <c r="I90" s="54"/>
      <c r="J90" s="49"/>
      <c r="K90" s="50"/>
      <c r="L90" s="142"/>
      <c r="M90" s="143"/>
      <c r="N90" s="143"/>
      <c r="O90" s="49"/>
      <c r="Q90" s="53"/>
      <c r="R90" s="54"/>
      <c r="S90" s="54"/>
      <c r="T90" s="54"/>
      <c r="U90" s="49"/>
      <c r="V90" s="55">
        <f>+U90/$Q$432</f>
        <v>0</v>
      </c>
      <c r="X90" s="53"/>
      <c r="Y90" s="54">
        <f>ROUND($X90*L90,2)</f>
        <v>0</v>
      </c>
      <c r="Z90" s="54">
        <f>ROUND($X90*M90,2)</f>
        <v>0</v>
      </c>
      <c r="AA90" s="54">
        <f>ROUND($X90*N90,2)</f>
        <v>0</v>
      </c>
      <c r="AB90" s="49"/>
      <c r="AC90" s="55">
        <f>+AB90/$X$432</f>
        <v>0</v>
      </c>
    </row>
    <row r="91" spans="2:29" ht="39.950000000000003" customHeight="1">
      <c r="B91" s="57">
        <v>6</v>
      </c>
      <c r="C91" s="58"/>
      <c r="D91" s="59"/>
      <c r="E91" s="60" t="s">
        <v>93</v>
      </c>
      <c r="F91" s="61"/>
      <c r="G91" s="62"/>
      <c r="H91" s="62"/>
      <c r="I91" s="62"/>
      <c r="J91" s="63"/>
      <c r="K91" s="37"/>
      <c r="L91" s="64"/>
      <c r="M91" s="65"/>
      <c r="N91" s="65"/>
      <c r="O91" s="63"/>
      <c r="Q91" s="66"/>
      <c r="R91" s="67"/>
      <c r="S91" s="67"/>
      <c r="T91" s="67"/>
      <c r="U91" s="68">
        <f>ROUND(U92+U99+U103,2)</f>
        <v>343571.29</v>
      </c>
      <c r="V91" s="69">
        <f>V92+V99+V103</f>
        <v>0.12031054747127104</v>
      </c>
      <c r="X91" s="66"/>
      <c r="Y91" s="67"/>
      <c r="Z91" s="67"/>
      <c r="AA91" s="67"/>
      <c r="AB91" s="68">
        <f>ROUND(AB92+AB99+AB103,2)</f>
        <v>343571.29</v>
      </c>
      <c r="AC91" s="69">
        <f>AC92+AC99+AC103</f>
        <v>0.12031054747127104</v>
      </c>
    </row>
    <row r="92" spans="2:29" ht="39.75" customHeight="1">
      <c r="B92" s="127" t="s">
        <v>27</v>
      </c>
      <c r="C92" s="128"/>
      <c r="D92" s="129"/>
      <c r="E92" s="130" t="s">
        <v>94</v>
      </c>
      <c r="F92" s="131"/>
      <c r="G92" s="75"/>
      <c r="H92" s="75"/>
      <c r="I92" s="75"/>
      <c r="J92" s="76"/>
      <c r="K92" s="37"/>
      <c r="L92" s="77"/>
      <c r="M92" s="78"/>
      <c r="N92" s="78"/>
      <c r="O92" s="76"/>
      <c r="Q92" s="79"/>
      <c r="R92" s="75"/>
      <c r="S92" s="75"/>
      <c r="T92" s="75"/>
      <c r="U92" s="76">
        <f>ROUND(U93,2)</f>
        <v>34512.160000000003</v>
      </c>
      <c r="V92" s="82">
        <f>V93</f>
        <v>1.2085342940081232E-2</v>
      </c>
      <c r="X92" s="79"/>
      <c r="Y92" s="75"/>
      <c r="Z92" s="75"/>
      <c r="AA92" s="75"/>
      <c r="AB92" s="76">
        <f>ROUND(AB93,2)</f>
        <v>34512.160000000003</v>
      </c>
      <c r="AC92" s="82">
        <f>AC93</f>
        <v>1.2085342940081232E-2</v>
      </c>
    </row>
    <row r="93" spans="2:29" ht="39.75" customHeight="1">
      <c r="B93" s="144" t="s">
        <v>95</v>
      </c>
      <c r="C93" s="145"/>
      <c r="D93" s="146"/>
      <c r="E93" s="147" t="s">
        <v>360</v>
      </c>
      <c r="F93" s="148"/>
      <c r="G93" s="149"/>
      <c r="H93" s="149"/>
      <c r="I93" s="149"/>
      <c r="J93" s="150"/>
      <c r="K93" s="37"/>
      <c r="L93" s="151"/>
      <c r="M93" s="152"/>
      <c r="N93" s="152"/>
      <c r="O93" s="150"/>
      <c r="Q93" s="153"/>
      <c r="R93" s="149"/>
      <c r="S93" s="149"/>
      <c r="T93" s="149"/>
      <c r="U93" s="150">
        <f>ROUND(SUM(U94:U98),2)</f>
        <v>34512.160000000003</v>
      </c>
      <c r="V93" s="154">
        <f>SUM(V94:V98)</f>
        <v>1.2085342940081232E-2</v>
      </c>
      <c r="X93" s="153"/>
      <c r="Y93" s="149"/>
      <c r="Z93" s="149"/>
      <c r="AA93" s="149"/>
      <c r="AB93" s="150">
        <f>ROUND(SUM(AB94:AB98),2)</f>
        <v>34512.160000000003</v>
      </c>
      <c r="AC93" s="154">
        <f>SUM(AC94:AC98)</f>
        <v>1.2085342940081232E-2</v>
      </c>
    </row>
    <row r="94" spans="2:29" ht="67.5" customHeight="1">
      <c r="B94" s="132" t="s">
        <v>96</v>
      </c>
      <c r="C94" s="44" t="s">
        <v>675</v>
      </c>
      <c r="D94" s="45" t="s">
        <v>613</v>
      </c>
      <c r="E94" s="116" t="s">
        <v>428</v>
      </c>
      <c r="F94" s="117" t="s">
        <v>62</v>
      </c>
      <c r="G94" s="48">
        <v>28.609999999999996</v>
      </c>
      <c r="H94" s="48">
        <v>24.34</v>
      </c>
      <c r="I94" s="48">
        <v>0</v>
      </c>
      <c r="J94" s="49">
        <f t="shared" ref="J94" si="119">SUM(G94:I94)</f>
        <v>52.949999999999996</v>
      </c>
      <c r="K94" s="50"/>
      <c r="L94" s="51">
        <f t="shared" ref="L94:L98" si="120">G94*(1-$F$8)</f>
        <v>28.609999999999996</v>
      </c>
      <c r="M94" s="52">
        <f t="shared" ref="M94:M98" si="121">H94*(1-$F$8)</f>
        <v>24.34</v>
      </c>
      <c r="N94" s="52">
        <f t="shared" ref="N94:N98" si="122">I94*(1-$F$8)</f>
        <v>0</v>
      </c>
      <c r="O94" s="49">
        <f t="shared" ref="O94:O98" si="123">SUM(L94:N94)</f>
        <v>52.949999999999996</v>
      </c>
      <c r="Q94" s="53">
        <v>103.52</v>
      </c>
      <c r="R94" s="54">
        <f>ROUND(G94*Q94,2)</f>
        <v>2961.71</v>
      </c>
      <c r="S94" s="54">
        <f>ROUND(H94*Q94,2)</f>
        <v>2519.6799999999998</v>
      </c>
      <c r="T94" s="54">
        <f>ROUND(I94*Q94,2)</f>
        <v>0</v>
      </c>
      <c r="U94" s="49">
        <f t="shared" ref="U94:U98" si="124">ROUND(SUM(R94:T94),2)</f>
        <v>5481.39</v>
      </c>
      <c r="V94" s="55">
        <f t="shared" ref="V94:V114" si="125">U94/$Q$432</f>
        <v>1.9194532575860757E-3</v>
      </c>
      <c r="X94" s="53">
        <v>103.52</v>
      </c>
      <c r="Y94" s="54">
        <f t="shared" ref="Y94:AA98" si="126">ROUND($X94*L94,2)</f>
        <v>2961.71</v>
      </c>
      <c r="Z94" s="54">
        <f t="shared" si="126"/>
        <v>2519.6799999999998</v>
      </c>
      <c r="AA94" s="54">
        <f t="shared" si="126"/>
        <v>0</v>
      </c>
      <c r="AB94" s="49">
        <f t="shared" ref="AB94:AB98" si="127">ROUND(SUM(Y94:AA94),2)</f>
        <v>5481.39</v>
      </c>
      <c r="AC94" s="55">
        <f t="shared" ref="AC94:AC98" si="128">+AB94/$X$432</f>
        <v>1.9194532575860757E-3</v>
      </c>
    </row>
    <row r="95" spans="2:29" ht="39.75" customHeight="1">
      <c r="B95" s="132" t="s">
        <v>215</v>
      </c>
      <c r="C95" s="44" t="s">
        <v>675</v>
      </c>
      <c r="D95" s="45" t="s">
        <v>614</v>
      </c>
      <c r="E95" s="116" t="s">
        <v>429</v>
      </c>
      <c r="F95" s="117" t="s">
        <v>62</v>
      </c>
      <c r="G95" s="48">
        <v>33.03</v>
      </c>
      <c r="H95" s="48">
        <v>6.9799999999999995</v>
      </c>
      <c r="I95" s="48">
        <v>0</v>
      </c>
      <c r="J95" s="49">
        <f t="shared" ref="J95:J98" si="129">SUM(G95:I95)</f>
        <v>40.01</v>
      </c>
      <c r="K95" s="50"/>
      <c r="L95" s="51">
        <f t="shared" si="120"/>
        <v>33.03</v>
      </c>
      <c r="M95" s="52">
        <f t="shared" si="121"/>
        <v>6.9799999999999995</v>
      </c>
      <c r="N95" s="52">
        <f t="shared" si="122"/>
        <v>0</v>
      </c>
      <c r="O95" s="49">
        <f t="shared" si="123"/>
        <v>40.01</v>
      </c>
      <c r="Q95" s="53">
        <v>103.52</v>
      </c>
      <c r="R95" s="54">
        <f>ROUND(G95*Q95,2)</f>
        <v>3419.27</v>
      </c>
      <c r="S95" s="54">
        <f>ROUND(H95*Q95,2)</f>
        <v>722.57</v>
      </c>
      <c r="T95" s="54">
        <f>ROUND(I95*Q95,2)</f>
        <v>0</v>
      </c>
      <c r="U95" s="49">
        <f t="shared" si="124"/>
        <v>4141.84</v>
      </c>
      <c r="V95" s="55">
        <f t="shared" si="125"/>
        <v>1.4503744999717794E-3</v>
      </c>
      <c r="X95" s="53">
        <v>103.52</v>
      </c>
      <c r="Y95" s="54">
        <f t="shared" si="126"/>
        <v>3419.27</v>
      </c>
      <c r="Z95" s="54">
        <f t="shared" si="126"/>
        <v>722.57</v>
      </c>
      <c r="AA95" s="54">
        <f t="shared" si="126"/>
        <v>0</v>
      </c>
      <c r="AB95" s="49">
        <f t="shared" si="127"/>
        <v>4141.84</v>
      </c>
      <c r="AC95" s="55">
        <f t="shared" si="128"/>
        <v>1.4503744999717794E-3</v>
      </c>
    </row>
    <row r="96" spans="2:29" ht="39.950000000000003" customHeight="1">
      <c r="B96" s="132" t="s">
        <v>216</v>
      </c>
      <c r="C96" s="44" t="s">
        <v>675</v>
      </c>
      <c r="D96" s="45" t="s">
        <v>615</v>
      </c>
      <c r="E96" s="116" t="s">
        <v>97</v>
      </c>
      <c r="F96" s="117" t="s">
        <v>13</v>
      </c>
      <c r="G96" s="48">
        <v>10.84</v>
      </c>
      <c r="H96" s="48">
        <v>3.05</v>
      </c>
      <c r="I96" s="48">
        <v>0</v>
      </c>
      <c r="J96" s="49">
        <f t="shared" si="129"/>
        <v>13.89</v>
      </c>
      <c r="K96" s="50"/>
      <c r="L96" s="51">
        <f t="shared" si="120"/>
        <v>10.84</v>
      </c>
      <c r="M96" s="52">
        <f t="shared" si="121"/>
        <v>3.05</v>
      </c>
      <c r="N96" s="52">
        <f t="shared" si="122"/>
        <v>0</v>
      </c>
      <c r="O96" s="49">
        <f t="shared" si="123"/>
        <v>13.89</v>
      </c>
      <c r="Q96" s="53">
        <v>274.60000000000002</v>
      </c>
      <c r="R96" s="54">
        <f>ROUND(G96*Q96,2)</f>
        <v>2976.66</v>
      </c>
      <c r="S96" s="54">
        <f>ROUND(H96*Q96,2)</f>
        <v>837.53</v>
      </c>
      <c r="T96" s="54">
        <f>ROUND(I96*Q96,2)</f>
        <v>0</v>
      </c>
      <c r="U96" s="49">
        <f t="shared" si="124"/>
        <v>3814.19</v>
      </c>
      <c r="V96" s="55">
        <f t="shared" si="125"/>
        <v>1.33563921205246E-3</v>
      </c>
      <c r="X96" s="53">
        <v>274.60000000000002</v>
      </c>
      <c r="Y96" s="54">
        <f t="shared" si="126"/>
        <v>2976.66</v>
      </c>
      <c r="Z96" s="54">
        <f t="shared" si="126"/>
        <v>837.53</v>
      </c>
      <c r="AA96" s="54">
        <f t="shared" si="126"/>
        <v>0</v>
      </c>
      <c r="AB96" s="49">
        <f t="shared" si="127"/>
        <v>3814.19</v>
      </c>
      <c r="AC96" s="55">
        <f t="shared" si="128"/>
        <v>1.33563921205246E-3</v>
      </c>
    </row>
    <row r="97" spans="2:29" ht="39.950000000000003" customHeight="1">
      <c r="B97" s="132" t="s">
        <v>217</v>
      </c>
      <c r="C97" s="44" t="s">
        <v>675</v>
      </c>
      <c r="D97" s="45" t="s">
        <v>616</v>
      </c>
      <c r="E97" s="116" t="s">
        <v>91</v>
      </c>
      <c r="F97" s="117" t="s">
        <v>13</v>
      </c>
      <c r="G97" s="48">
        <v>10.319999999999999</v>
      </c>
      <c r="H97" s="48">
        <v>1.3499999999999999</v>
      </c>
      <c r="I97" s="48">
        <v>0</v>
      </c>
      <c r="J97" s="49">
        <f t="shared" si="129"/>
        <v>11.669999999999998</v>
      </c>
      <c r="K97" s="50"/>
      <c r="L97" s="51">
        <f t="shared" si="120"/>
        <v>10.319999999999999</v>
      </c>
      <c r="M97" s="52">
        <f t="shared" si="121"/>
        <v>1.3499999999999999</v>
      </c>
      <c r="N97" s="52">
        <f t="shared" si="122"/>
        <v>0</v>
      </c>
      <c r="O97" s="49">
        <f t="shared" si="123"/>
        <v>11.669999999999998</v>
      </c>
      <c r="Q97" s="53">
        <v>1098.3900000000001</v>
      </c>
      <c r="R97" s="54">
        <f>ROUND(G97*Q97,2)</f>
        <v>11335.38</v>
      </c>
      <c r="S97" s="54">
        <f>ROUND(H97*Q97,2)</f>
        <v>1482.83</v>
      </c>
      <c r="T97" s="54">
        <f>ROUND(I97*Q97,2)</f>
        <v>0</v>
      </c>
      <c r="U97" s="49">
        <f t="shared" si="124"/>
        <v>12818.21</v>
      </c>
      <c r="V97" s="55">
        <f t="shared" si="125"/>
        <v>4.4886342589967893E-3</v>
      </c>
      <c r="X97" s="53">
        <v>1098.3900000000001</v>
      </c>
      <c r="Y97" s="54">
        <f t="shared" si="126"/>
        <v>11335.38</v>
      </c>
      <c r="Z97" s="54">
        <f t="shared" si="126"/>
        <v>1482.83</v>
      </c>
      <c r="AA97" s="54">
        <f t="shared" si="126"/>
        <v>0</v>
      </c>
      <c r="AB97" s="49">
        <f t="shared" si="127"/>
        <v>12818.21</v>
      </c>
      <c r="AC97" s="55">
        <f t="shared" si="128"/>
        <v>4.4886342589967893E-3</v>
      </c>
    </row>
    <row r="98" spans="2:29" ht="60" customHeight="1">
      <c r="B98" s="132" t="s">
        <v>218</v>
      </c>
      <c r="C98" s="44" t="s">
        <v>675</v>
      </c>
      <c r="D98" s="45" t="s">
        <v>617</v>
      </c>
      <c r="E98" s="116" t="s">
        <v>315</v>
      </c>
      <c r="F98" s="117" t="s">
        <v>71</v>
      </c>
      <c r="G98" s="48">
        <v>560.79999999999995</v>
      </c>
      <c r="H98" s="48">
        <v>40.36</v>
      </c>
      <c r="I98" s="48">
        <v>0.19</v>
      </c>
      <c r="J98" s="49">
        <f t="shared" si="129"/>
        <v>601.35</v>
      </c>
      <c r="K98" s="50"/>
      <c r="L98" s="51">
        <f t="shared" si="120"/>
        <v>560.79999999999995</v>
      </c>
      <c r="M98" s="52">
        <f t="shared" si="121"/>
        <v>40.36</v>
      </c>
      <c r="N98" s="52">
        <f t="shared" si="122"/>
        <v>0.19</v>
      </c>
      <c r="O98" s="49">
        <f t="shared" si="123"/>
        <v>601.35</v>
      </c>
      <c r="Q98" s="53">
        <v>13.73</v>
      </c>
      <c r="R98" s="54">
        <f>ROUND(G98*Q98,2)</f>
        <v>7699.78</v>
      </c>
      <c r="S98" s="54">
        <f>ROUND(H98*Q98,2)</f>
        <v>554.14</v>
      </c>
      <c r="T98" s="54">
        <f>ROUND(I98*Q98,2)</f>
        <v>2.61</v>
      </c>
      <c r="U98" s="49">
        <f t="shared" si="124"/>
        <v>8256.5300000000007</v>
      </c>
      <c r="V98" s="55">
        <f t="shared" si="125"/>
        <v>2.8912417114741267E-3</v>
      </c>
      <c r="X98" s="53">
        <v>13.73</v>
      </c>
      <c r="Y98" s="54">
        <f t="shared" si="126"/>
        <v>7699.78</v>
      </c>
      <c r="Z98" s="54">
        <f t="shared" si="126"/>
        <v>554.14</v>
      </c>
      <c r="AA98" s="54">
        <f t="shared" si="126"/>
        <v>2.61</v>
      </c>
      <c r="AB98" s="49">
        <f t="shared" si="127"/>
        <v>8256.5300000000007</v>
      </c>
      <c r="AC98" s="55">
        <f t="shared" si="128"/>
        <v>2.8912417114741267E-3</v>
      </c>
    </row>
    <row r="99" spans="2:29" ht="39.75" customHeight="1">
      <c r="B99" s="127" t="s">
        <v>270</v>
      </c>
      <c r="C99" s="128"/>
      <c r="D99" s="129"/>
      <c r="E99" s="130" t="s">
        <v>322</v>
      </c>
      <c r="F99" s="131"/>
      <c r="G99" s="75"/>
      <c r="H99" s="75"/>
      <c r="I99" s="75"/>
      <c r="J99" s="76"/>
      <c r="K99" s="37"/>
      <c r="L99" s="77"/>
      <c r="M99" s="78"/>
      <c r="N99" s="78"/>
      <c r="O99" s="76"/>
      <c r="Q99" s="79"/>
      <c r="R99" s="75"/>
      <c r="S99" s="75"/>
      <c r="T99" s="75"/>
      <c r="U99" s="76">
        <f>ROUND(SUM(U100:U102),2)</f>
        <v>245724.6</v>
      </c>
      <c r="V99" s="82">
        <f>SUM(V100:V102)</f>
        <v>8.6046948664305123E-2</v>
      </c>
      <c r="X99" s="79"/>
      <c r="Y99" s="75"/>
      <c r="Z99" s="75"/>
      <c r="AA99" s="75"/>
      <c r="AB99" s="76">
        <f>ROUND(SUM(AB100:AB102),2)</f>
        <v>245724.6</v>
      </c>
      <c r="AC99" s="82">
        <f>SUM(AC100:AC102)</f>
        <v>8.6046948664305123E-2</v>
      </c>
    </row>
    <row r="100" spans="2:29" ht="39.75" customHeight="1">
      <c r="B100" s="132" t="s">
        <v>271</v>
      </c>
      <c r="C100" s="44" t="s">
        <v>675</v>
      </c>
      <c r="D100" s="45" t="s">
        <v>639</v>
      </c>
      <c r="E100" s="116" t="s">
        <v>703</v>
      </c>
      <c r="F100" s="117" t="s">
        <v>14</v>
      </c>
      <c r="G100" s="48">
        <v>201.69</v>
      </c>
      <c r="H100" s="48">
        <v>48.69</v>
      </c>
      <c r="I100" s="48">
        <v>23.270000000000003</v>
      </c>
      <c r="J100" s="49">
        <f t="shared" ref="J100:J102" si="130">SUM(G100:I100)</f>
        <v>273.64999999999998</v>
      </c>
      <c r="K100" s="50"/>
      <c r="L100" s="51">
        <f t="shared" ref="L100:L102" si="131">G100*(1-$F$8)</f>
        <v>201.69</v>
      </c>
      <c r="M100" s="52">
        <f t="shared" ref="M100:M102" si="132">H100*(1-$F$8)</f>
        <v>48.69</v>
      </c>
      <c r="N100" s="52">
        <f t="shared" ref="N100:N102" si="133">I100*(1-$F$8)</f>
        <v>23.270000000000003</v>
      </c>
      <c r="O100" s="49">
        <f t="shared" ref="O100:O102" si="134">SUM(L100:N100)</f>
        <v>273.64999999999998</v>
      </c>
      <c r="Q100" s="53">
        <v>620</v>
      </c>
      <c r="R100" s="54">
        <f>ROUND(G100*Q100,2)</f>
        <v>125047.8</v>
      </c>
      <c r="S100" s="54">
        <f>ROUND(H100*Q100,2)</f>
        <v>30187.8</v>
      </c>
      <c r="T100" s="54">
        <f>ROUND(I100*Q100,2)</f>
        <v>14427.4</v>
      </c>
      <c r="U100" s="49">
        <f t="shared" ref="U100:U102" si="135">ROUND(SUM(R100:T100),2)</f>
        <v>169663</v>
      </c>
      <c r="V100" s="55">
        <f t="shared" si="125"/>
        <v>5.9411973612865779E-2</v>
      </c>
      <c r="X100" s="53">
        <v>620</v>
      </c>
      <c r="Y100" s="54">
        <f t="shared" ref="Y100:AA102" si="136">ROUND($X100*L100,2)</f>
        <v>125047.8</v>
      </c>
      <c r="Z100" s="54">
        <f t="shared" si="136"/>
        <v>30187.8</v>
      </c>
      <c r="AA100" s="54">
        <f t="shared" si="136"/>
        <v>14427.4</v>
      </c>
      <c r="AB100" s="49">
        <f t="shared" ref="AB100:AB102" si="137">ROUND(SUM(Y100:AA100),2)</f>
        <v>169663</v>
      </c>
      <c r="AC100" s="55">
        <f t="shared" ref="AC100:AC102" si="138">+AB100/$X$432</f>
        <v>5.9411973612865779E-2</v>
      </c>
    </row>
    <row r="101" spans="2:29" ht="39" customHeight="1">
      <c r="B101" s="132" t="s">
        <v>272</v>
      </c>
      <c r="C101" s="44" t="s">
        <v>675</v>
      </c>
      <c r="D101" s="45">
        <v>98115</v>
      </c>
      <c r="E101" s="116" t="s">
        <v>468</v>
      </c>
      <c r="F101" s="117" t="s">
        <v>14</v>
      </c>
      <c r="G101" s="48">
        <v>117.86</v>
      </c>
      <c r="H101" s="48">
        <v>4.82</v>
      </c>
      <c r="I101" s="48">
        <v>0</v>
      </c>
      <c r="J101" s="49">
        <f t="shared" si="130"/>
        <v>122.68</v>
      </c>
      <c r="K101" s="50"/>
      <c r="L101" s="51">
        <f t="shared" si="131"/>
        <v>117.86</v>
      </c>
      <c r="M101" s="52">
        <f t="shared" si="132"/>
        <v>4.82</v>
      </c>
      <c r="N101" s="52">
        <f t="shared" si="133"/>
        <v>0</v>
      </c>
      <c r="O101" s="49">
        <f t="shared" si="134"/>
        <v>122.68</v>
      </c>
      <c r="Q101" s="53">
        <v>589</v>
      </c>
      <c r="R101" s="54">
        <f>ROUND(G101*Q101,2)</f>
        <v>69419.539999999994</v>
      </c>
      <c r="S101" s="54">
        <f>ROUND(H101*Q101,2)</f>
        <v>2838.98</v>
      </c>
      <c r="T101" s="54">
        <f>ROUND(I101*Q101,2)</f>
        <v>0</v>
      </c>
      <c r="U101" s="49">
        <f t="shared" si="135"/>
        <v>72258.52</v>
      </c>
      <c r="V101" s="55">
        <f t="shared" si="125"/>
        <v>2.530322629886737E-2</v>
      </c>
      <c r="X101" s="53">
        <v>589</v>
      </c>
      <c r="Y101" s="54">
        <f t="shared" si="136"/>
        <v>69419.539999999994</v>
      </c>
      <c r="Z101" s="54">
        <f t="shared" si="136"/>
        <v>2838.98</v>
      </c>
      <c r="AA101" s="54">
        <f t="shared" si="136"/>
        <v>0</v>
      </c>
      <c r="AB101" s="49">
        <f t="shared" si="137"/>
        <v>72258.52</v>
      </c>
      <c r="AC101" s="55">
        <f t="shared" si="138"/>
        <v>2.530322629886737E-2</v>
      </c>
    </row>
    <row r="102" spans="2:29" ht="39" customHeight="1">
      <c r="B102" s="132" t="s">
        <v>273</v>
      </c>
      <c r="C102" s="44" t="s">
        <v>675</v>
      </c>
      <c r="D102" s="45">
        <v>98115</v>
      </c>
      <c r="E102" s="116" t="s">
        <v>469</v>
      </c>
      <c r="F102" s="117" t="s">
        <v>14</v>
      </c>
      <c r="G102" s="48">
        <v>117.86</v>
      </c>
      <c r="H102" s="48">
        <v>4.82</v>
      </c>
      <c r="I102" s="48">
        <v>0</v>
      </c>
      <c r="J102" s="49">
        <f t="shared" si="130"/>
        <v>122.68</v>
      </c>
      <c r="K102" s="50"/>
      <c r="L102" s="51">
        <f t="shared" si="131"/>
        <v>117.86</v>
      </c>
      <c r="M102" s="52">
        <f t="shared" si="132"/>
        <v>4.82</v>
      </c>
      <c r="N102" s="52">
        <f t="shared" si="133"/>
        <v>0</v>
      </c>
      <c r="O102" s="49">
        <f t="shared" si="134"/>
        <v>122.68</v>
      </c>
      <c r="Q102" s="53">
        <v>31</v>
      </c>
      <c r="R102" s="54">
        <f>ROUND(G102*Q102,2)</f>
        <v>3653.66</v>
      </c>
      <c r="S102" s="54">
        <f>ROUND(H102*Q102,2)</f>
        <v>149.41999999999999</v>
      </c>
      <c r="T102" s="54">
        <f>ROUND(I102*Q102,2)</f>
        <v>0</v>
      </c>
      <c r="U102" s="49">
        <f t="shared" si="135"/>
        <v>3803.08</v>
      </c>
      <c r="V102" s="55">
        <f t="shared" si="125"/>
        <v>1.3317487525719668E-3</v>
      </c>
      <c r="X102" s="53">
        <v>31</v>
      </c>
      <c r="Y102" s="54">
        <f t="shared" si="136"/>
        <v>3653.66</v>
      </c>
      <c r="Z102" s="54">
        <f t="shared" si="136"/>
        <v>149.41999999999999</v>
      </c>
      <c r="AA102" s="54">
        <f t="shared" si="136"/>
        <v>0</v>
      </c>
      <c r="AB102" s="49">
        <f t="shared" si="137"/>
        <v>3803.08</v>
      </c>
      <c r="AC102" s="55">
        <f t="shared" si="138"/>
        <v>1.3317487525719668E-3</v>
      </c>
    </row>
    <row r="103" spans="2:29" ht="39.950000000000003" customHeight="1">
      <c r="B103" s="155" t="s">
        <v>316</v>
      </c>
      <c r="C103" s="156"/>
      <c r="D103" s="157"/>
      <c r="E103" s="158" t="s">
        <v>430</v>
      </c>
      <c r="F103" s="159"/>
      <c r="G103" s="160"/>
      <c r="H103" s="160"/>
      <c r="I103" s="160"/>
      <c r="J103" s="161"/>
      <c r="K103" s="37"/>
      <c r="L103" s="162"/>
      <c r="M103" s="163"/>
      <c r="N103" s="163"/>
      <c r="O103" s="161"/>
      <c r="Q103" s="113"/>
      <c r="R103" s="160"/>
      <c r="S103" s="160"/>
      <c r="T103" s="160"/>
      <c r="U103" s="161">
        <f>ROUND(SUM(U104:U114),2)</f>
        <v>63334.53</v>
      </c>
      <c r="V103" s="164">
        <f>SUM(V104:V114)</f>
        <v>2.2178255866884683E-2</v>
      </c>
      <c r="X103" s="113"/>
      <c r="Y103" s="160"/>
      <c r="Z103" s="160"/>
      <c r="AA103" s="160"/>
      <c r="AB103" s="161">
        <f>ROUND(SUM(AB104:AB114),2)</f>
        <v>63334.53</v>
      </c>
      <c r="AC103" s="164">
        <f>SUM(AC104:AC114)</f>
        <v>2.2178255866884683E-2</v>
      </c>
    </row>
    <row r="104" spans="2:29" ht="39.950000000000003" customHeight="1">
      <c r="B104" s="132" t="s">
        <v>361</v>
      </c>
      <c r="C104" s="44" t="s">
        <v>666</v>
      </c>
      <c r="D104" s="45">
        <v>100764</v>
      </c>
      <c r="E104" s="116" t="s">
        <v>704</v>
      </c>
      <c r="F104" s="117" t="s">
        <v>13</v>
      </c>
      <c r="G104" s="48">
        <v>14.54</v>
      </c>
      <c r="H104" s="48">
        <v>0.98</v>
      </c>
      <c r="I104" s="48">
        <v>1.07</v>
      </c>
      <c r="J104" s="49">
        <f t="shared" ref="J104" si="139">SUM(G104:I104)</f>
        <v>16.59</v>
      </c>
      <c r="K104" s="50"/>
      <c r="L104" s="51">
        <f t="shared" ref="L104:L114" si="140">G104*(1-$F$8)</f>
        <v>14.54</v>
      </c>
      <c r="M104" s="52">
        <f t="shared" ref="M104:M114" si="141">H104*(1-$F$8)</f>
        <v>0.98</v>
      </c>
      <c r="N104" s="52">
        <f t="shared" ref="N104:N114" si="142">I104*(1-$F$8)</f>
        <v>1.07</v>
      </c>
      <c r="O104" s="49">
        <f t="shared" ref="O104:O114" si="143">SUM(L104:N104)</f>
        <v>16.59</v>
      </c>
      <c r="Q104" s="53">
        <v>1376.76</v>
      </c>
      <c r="R104" s="54">
        <f t="shared" ref="R104:R114" si="144">ROUND(G104*Q104,2)</f>
        <v>20018.09</v>
      </c>
      <c r="S104" s="54">
        <f t="shared" ref="S104:S114" si="145">ROUND(H104*Q104,2)</f>
        <v>1349.22</v>
      </c>
      <c r="T104" s="54">
        <f t="shared" ref="T104:T114" si="146">ROUND(I104*Q104,2)</f>
        <v>1473.13</v>
      </c>
      <c r="U104" s="49">
        <f t="shared" ref="U104" si="147">ROUND(SUM(R104:T104),2)</f>
        <v>22840.44</v>
      </c>
      <c r="V104" s="55">
        <f t="shared" si="125"/>
        <v>7.9981823885363571E-3</v>
      </c>
      <c r="X104" s="53">
        <v>1376.76</v>
      </c>
      <c r="Y104" s="54">
        <f t="shared" ref="Y104:Y114" si="148">ROUND($X104*L104,2)</f>
        <v>20018.09</v>
      </c>
      <c r="Z104" s="54">
        <f t="shared" ref="Z104:Z114" si="149">ROUND($X104*M104,2)</f>
        <v>1349.22</v>
      </c>
      <c r="AA104" s="54">
        <f t="shared" ref="AA104:AA114" si="150">ROUND($X104*N104,2)</f>
        <v>1473.13</v>
      </c>
      <c r="AB104" s="49">
        <f t="shared" ref="AB104:AB114" si="151">ROUND(SUM(Y104:AA104),2)</f>
        <v>22840.44</v>
      </c>
      <c r="AC104" s="55">
        <f t="shared" ref="AC104:AC114" si="152">+AB104/$X$432</f>
        <v>7.9981823885363571E-3</v>
      </c>
    </row>
    <row r="105" spans="2:29" ht="60.75" customHeight="1">
      <c r="B105" s="132" t="s">
        <v>317</v>
      </c>
      <c r="C105" s="44" t="s">
        <v>671</v>
      </c>
      <c r="D105" s="45" t="s">
        <v>645</v>
      </c>
      <c r="E105" s="116" t="s">
        <v>705</v>
      </c>
      <c r="F105" s="117" t="s">
        <v>62</v>
      </c>
      <c r="G105" s="48">
        <v>166.55</v>
      </c>
      <c r="H105" s="48">
        <v>114.87</v>
      </c>
      <c r="I105" s="48">
        <v>0</v>
      </c>
      <c r="J105" s="49">
        <f t="shared" ref="J105:J114" si="153">SUM(G105:I105)</f>
        <v>281.42</v>
      </c>
      <c r="K105" s="50"/>
      <c r="L105" s="51">
        <f t="shared" si="140"/>
        <v>166.55</v>
      </c>
      <c r="M105" s="52">
        <f t="shared" si="141"/>
        <v>114.87</v>
      </c>
      <c r="N105" s="52">
        <f t="shared" si="142"/>
        <v>0</v>
      </c>
      <c r="O105" s="49">
        <f t="shared" si="143"/>
        <v>281.42</v>
      </c>
      <c r="Q105" s="53">
        <v>56.01</v>
      </c>
      <c r="R105" s="54">
        <f t="shared" si="144"/>
        <v>9328.4699999999993</v>
      </c>
      <c r="S105" s="54">
        <f t="shared" si="145"/>
        <v>6433.87</v>
      </c>
      <c r="T105" s="54">
        <f t="shared" si="146"/>
        <v>0</v>
      </c>
      <c r="U105" s="49">
        <f t="shared" ref="U105:U114" si="154">ROUND(SUM(R105:T105),2)</f>
        <v>15762.34</v>
      </c>
      <c r="V105" s="55">
        <f t="shared" si="125"/>
        <v>5.5195990178001026E-3</v>
      </c>
      <c r="X105" s="53">
        <v>56.01</v>
      </c>
      <c r="Y105" s="54">
        <f t="shared" si="148"/>
        <v>9328.4699999999993</v>
      </c>
      <c r="Z105" s="54">
        <f t="shared" si="149"/>
        <v>6433.87</v>
      </c>
      <c r="AA105" s="54">
        <f t="shared" si="150"/>
        <v>0</v>
      </c>
      <c r="AB105" s="49">
        <f t="shared" si="151"/>
        <v>15762.34</v>
      </c>
      <c r="AC105" s="55">
        <f t="shared" si="152"/>
        <v>5.5195990178001026E-3</v>
      </c>
    </row>
    <row r="106" spans="2:29" ht="39.950000000000003" customHeight="1">
      <c r="B106" s="132" t="s">
        <v>318</v>
      </c>
      <c r="C106" s="44" t="s">
        <v>666</v>
      </c>
      <c r="D106" s="45">
        <v>100774</v>
      </c>
      <c r="E106" s="116" t="s">
        <v>706</v>
      </c>
      <c r="F106" s="117" t="s">
        <v>13</v>
      </c>
      <c r="G106" s="48">
        <v>12.040000000000001</v>
      </c>
      <c r="H106" s="48">
        <v>0.19</v>
      </c>
      <c r="I106" s="48">
        <v>0</v>
      </c>
      <c r="J106" s="49">
        <f t="shared" si="153"/>
        <v>12.23</v>
      </c>
      <c r="K106" s="50"/>
      <c r="L106" s="51">
        <f t="shared" si="140"/>
        <v>12.040000000000001</v>
      </c>
      <c r="M106" s="52">
        <f t="shared" si="141"/>
        <v>0.19</v>
      </c>
      <c r="N106" s="52">
        <f t="shared" si="142"/>
        <v>0</v>
      </c>
      <c r="O106" s="49">
        <f t="shared" si="143"/>
        <v>12.23</v>
      </c>
      <c r="Q106" s="53">
        <v>172.47</v>
      </c>
      <c r="R106" s="54">
        <f t="shared" si="144"/>
        <v>2076.54</v>
      </c>
      <c r="S106" s="54">
        <f t="shared" si="145"/>
        <v>32.770000000000003</v>
      </c>
      <c r="T106" s="54">
        <f t="shared" si="146"/>
        <v>0</v>
      </c>
      <c r="U106" s="49">
        <f t="shared" si="154"/>
        <v>2109.31</v>
      </c>
      <c r="V106" s="55">
        <f t="shared" si="125"/>
        <v>7.3863052086402996E-4</v>
      </c>
      <c r="X106" s="53">
        <v>172.47</v>
      </c>
      <c r="Y106" s="54">
        <f t="shared" si="148"/>
        <v>2076.54</v>
      </c>
      <c r="Z106" s="54">
        <f t="shared" si="149"/>
        <v>32.770000000000003</v>
      </c>
      <c r="AA106" s="54">
        <f t="shared" si="150"/>
        <v>0</v>
      </c>
      <c r="AB106" s="49">
        <f t="shared" si="151"/>
        <v>2109.31</v>
      </c>
      <c r="AC106" s="55">
        <f t="shared" si="152"/>
        <v>7.3863052086402996E-4</v>
      </c>
    </row>
    <row r="107" spans="2:29" ht="39.950000000000003" customHeight="1">
      <c r="B107" s="132" t="s">
        <v>319</v>
      </c>
      <c r="C107" s="44" t="s">
        <v>675</v>
      </c>
      <c r="D107" s="45" t="s">
        <v>618</v>
      </c>
      <c r="E107" s="116" t="s">
        <v>339</v>
      </c>
      <c r="F107" s="117" t="s">
        <v>62</v>
      </c>
      <c r="G107" s="48">
        <v>77.430000000000007</v>
      </c>
      <c r="H107" s="48">
        <v>14.610000000000001</v>
      </c>
      <c r="I107" s="48">
        <v>2.7300000000000004</v>
      </c>
      <c r="J107" s="49">
        <f t="shared" si="153"/>
        <v>94.77000000000001</v>
      </c>
      <c r="K107" s="50"/>
      <c r="L107" s="51">
        <f t="shared" si="140"/>
        <v>77.430000000000007</v>
      </c>
      <c r="M107" s="52">
        <f t="shared" si="141"/>
        <v>14.610000000000001</v>
      </c>
      <c r="N107" s="52">
        <f t="shared" si="142"/>
        <v>2.7300000000000004</v>
      </c>
      <c r="O107" s="49">
        <f t="shared" si="143"/>
        <v>94.77000000000001</v>
      </c>
      <c r="Q107" s="53">
        <v>66.78</v>
      </c>
      <c r="R107" s="54">
        <f t="shared" si="144"/>
        <v>5170.78</v>
      </c>
      <c r="S107" s="54">
        <f t="shared" si="145"/>
        <v>975.66</v>
      </c>
      <c r="T107" s="54">
        <f t="shared" si="146"/>
        <v>182.31</v>
      </c>
      <c r="U107" s="49">
        <f t="shared" si="154"/>
        <v>6328.75</v>
      </c>
      <c r="V107" s="55">
        <f t="shared" si="125"/>
        <v>2.2161787072162127E-3</v>
      </c>
      <c r="X107" s="53">
        <v>66.78</v>
      </c>
      <c r="Y107" s="54">
        <f t="shared" si="148"/>
        <v>5170.78</v>
      </c>
      <c r="Z107" s="54">
        <f t="shared" si="149"/>
        <v>975.66</v>
      </c>
      <c r="AA107" s="54">
        <f t="shared" si="150"/>
        <v>182.31</v>
      </c>
      <c r="AB107" s="49">
        <f t="shared" si="151"/>
        <v>6328.75</v>
      </c>
      <c r="AC107" s="55">
        <f t="shared" si="152"/>
        <v>2.2161787072162127E-3</v>
      </c>
    </row>
    <row r="108" spans="2:29" ht="39.950000000000003" customHeight="1">
      <c r="B108" s="132" t="s">
        <v>320</v>
      </c>
      <c r="C108" s="44" t="s">
        <v>680</v>
      </c>
      <c r="D108" s="45" t="s">
        <v>686</v>
      </c>
      <c r="E108" s="116" t="s">
        <v>707</v>
      </c>
      <c r="F108" s="117" t="s">
        <v>15</v>
      </c>
      <c r="G108" s="48">
        <v>12.21</v>
      </c>
      <c r="H108" s="48">
        <v>3.55</v>
      </c>
      <c r="I108" s="48">
        <v>0</v>
      </c>
      <c r="J108" s="49">
        <f t="shared" si="153"/>
        <v>15.760000000000002</v>
      </c>
      <c r="K108" s="50"/>
      <c r="L108" s="51">
        <f t="shared" si="140"/>
        <v>12.21</v>
      </c>
      <c r="M108" s="52">
        <f t="shared" si="141"/>
        <v>3.55</v>
      </c>
      <c r="N108" s="52">
        <f t="shared" si="142"/>
        <v>0</v>
      </c>
      <c r="O108" s="49">
        <f t="shared" si="143"/>
        <v>15.760000000000002</v>
      </c>
      <c r="Q108" s="53">
        <v>40</v>
      </c>
      <c r="R108" s="54">
        <f t="shared" si="144"/>
        <v>488.4</v>
      </c>
      <c r="S108" s="54">
        <f t="shared" si="145"/>
        <v>142</v>
      </c>
      <c r="T108" s="54">
        <f t="shared" si="146"/>
        <v>0</v>
      </c>
      <c r="U108" s="49">
        <f t="shared" si="154"/>
        <v>630.4</v>
      </c>
      <c r="V108" s="55">
        <f t="shared" si="125"/>
        <v>2.2075118420368959E-4</v>
      </c>
      <c r="X108" s="53">
        <v>40</v>
      </c>
      <c r="Y108" s="54">
        <f t="shared" si="148"/>
        <v>488.4</v>
      </c>
      <c r="Z108" s="54">
        <f t="shared" si="149"/>
        <v>142</v>
      </c>
      <c r="AA108" s="54">
        <f t="shared" si="150"/>
        <v>0</v>
      </c>
      <c r="AB108" s="49">
        <f t="shared" si="151"/>
        <v>630.4</v>
      </c>
      <c r="AC108" s="55">
        <f t="shared" si="152"/>
        <v>2.2075118420368959E-4</v>
      </c>
    </row>
    <row r="109" spans="2:29" ht="39.950000000000003" customHeight="1">
      <c r="B109" s="132" t="s">
        <v>321</v>
      </c>
      <c r="C109" s="44" t="s">
        <v>680</v>
      </c>
      <c r="D109" s="45" t="s">
        <v>686</v>
      </c>
      <c r="E109" s="116" t="s">
        <v>708</v>
      </c>
      <c r="F109" s="117" t="s">
        <v>15</v>
      </c>
      <c r="G109" s="48">
        <v>8.18</v>
      </c>
      <c r="H109" s="48">
        <v>2.13</v>
      </c>
      <c r="I109" s="48">
        <v>0</v>
      </c>
      <c r="J109" s="49">
        <f t="shared" si="153"/>
        <v>10.309999999999999</v>
      </c>
      <c r="K109" s="50"/>
      <c r="L109" s="51">
        <f t="shared" si="140"/>
        <v>8.18</v>
      </c>
      <c r="M109" s="52">
        <f t="shared" si="141"/>
        <v>2.13</v>
      </c>
      <c r="N109" s="52">
        <f t="shared" si="142"/>
        <v>0</v>
      </c>
      <c r="O109" s="49">
        <f t="shared" si="143"/>
        <v>10.309999999999999</v>
      </c>
      <c r="Q109" s="53">
        <v>40</v>
      </c>
      <c r="R109" s="54">
        <f t="shared" si="144"/>
        <v>327.2</v>
      </c>
      <c r="S109" s="54">
        <f t="shared" si="145"/>
        <v>85.2</v>
      </c>
      <c r="T109" s="54">
        <f t="shared" si="146"/>
        <v>0</v>
      </c>
      <c r="U109" s="49">
        <f t="shared" si="154"/>
        <v>412.4</v>
      </c>
      <c r="V109" s="55">
        <f t="shared" si="125"/>
        <v>1.4441273535152534E-4</v>
      </c>
      <c r="X109" s="53">
        <v>40</v>
      </c>
      <c r="Y109" s="54">
        <f t="shared" si="148"/>
        <v>327.2</v>
      </c>
      <c r="Z109" s="54">
        <f t="shared" si="149"/>
        <v>85.2</v>
      </c>
      <c r="AA109" s="54">
        <f t="shared" si="150"/>
        <v>0</v>
      </c>
      <c r="AB109" s="49">
        <f t="shared" si="151"/>
        <v>412.4</v>
      </c>
      <c r="AC109" s="55">
        <f t="shared" si="152"/>
        <v>1.4441273535152534E-4</v>
      </c>
    </row>
    <row r="110" spans="2:29" ht="39.950000000000003" customHeight="1">
      <c r="B110" s="132" t="s">
        <v>337</v>
      </c>
      <c r="C110" s="44" t="s">
        <v>670</v>
      </c>
      <c r="D110" s="45">
        <v>101727</v>
      </c>
      <c r="E110" s="116" t="s">
        <v>367</v>
      </c>
      <c r="F110" s="117" t="s">
        <v>62</v>
      </c>
      <c r="G110" s="48">
        <v>212.05</v>
      </c>
      <c r="H110" s="48">
        <v>6.9</v>
      </c>
      <c r="I110" s="48">
        <v>0</v>
      </c>
      <c r="J110" s="49">
        <f t="shared" si="153"/>
        <v>218.95000000000002</v>
      </c>
      <c r="K110" s="50"/>
      <c r="L110" s="51">
        <f t="shared" si="140"/>
        <v>212.05</v>
      </c>
      <c r="M110" s="52">
        <f t="shared" si="141"/>
        <v>6.9</v>
      </c>
      <c r="N110" s="52">
        <f t="shared" si="142"/>
        <v>0</v>
      </c>
      <c r="O110" s="49">
        <f t="shared" si="143"/>
        <v>218.95000000000002</v>
      </c>
      <c r="Q110" s="53">
        <v>56.01</v>
      </c>
      <c r="R110" s="54">
        <f t="shared" si="144"/>
        <v>11876.92</v>
      </c>
      <c r="S110" s="54">
        <f t="shared" si="145"/>
        <v>386.47</v>
      </c>
      <c r="T110" s="54">
        <f t="shared" si="146"/>
        <v>0</v>
      </c>
      <c r="U110" s="49">
        <f t="shared" si="154"/>
        <v>12263.39</v>
      </c>
      <c r="V110" s="55">
        <f t="shared" si="125"/>
        <v>4.2943494049043221E-3</v>
      </c>
      <c r="X110" s="53">
        <v>56.01</v>
      </c>
      <c r="Y110" s="54">
        <f t="shared" si="148"/>
        <v>11876.92</v>
      </c>
      <c r="Z110" s="54">
        <f t="shared" si="149"/>
        <v>386.47</v>
      </c>
      <c r="AA110" s="54">
        <f t="shared" si="150"/>
        <v>0</v>
      </c>
      <c r="AB110" s="49">
        <f t="shared" si="151"/>
        <v>12263.39</v>
      </c>
      <c r="AC110" s="55">
        <f t="shared" si="152"/>
        <v>4.2943494049043221E-3</v>
      </c>
    </row>
    <row r="111" spans="2:29" ht="39.950000000000003" customHeight="1">
      <c r="B111" s="132" t="s">
        <v>338</v>
      </c>
      <c r="C111" s="44" t="s">
        <v>666</v>
      </c>
      <c r="D111" s="45">
        <v>101742</v>
      </c>
      <c r="E111" s="116" t="s">
        <v>709</v>
      </c>
      <c r="F111" s="117" t="s">
        <v>14</v>
      </c>
      <c r="G111" s="48">
        <v>31.61</v>
      </c>
      <c r="H111" s="48">
        <v>26.560000000000002</v>
      </c>
      <c r="I111" s="48">
        <v>0</v>
      </c>
      <c r="J111" s="49">
        <f t="shared" si="153"/>
        <v>58.17</v>
      </c>
      <c r="K111" s="50"/>
      <c r="L111" s="51">
        <f t="shared" si="140"/>
        <v>31.61</v>
      </c>
      <c r="M111" s="52">
        <f t="shared" si="141"/>
        <v>26.560000000000002</v>
      </c>
      <c r="N111" s="52">
        <f t="shared" si="142"/>
        <v>0</v>
      </c>
      <c r="O111" s="49">
        <f t="shared" si="143"/>
        <v>58.17</v>
      </c>
      <c r="Q111" s="53">
        <v>42.92</v>
      </c>
      <c r="R111" s="54">
        <f t="shared" si="144"/>
        <v>1356.7</v>
      </c>
      <c r="S111" s="54">
        <f t="shared" si="145"/>
        <v>1139.96</v>
      </c>
      <c r="T111" s="54">
        <f t="shared" si="146"/>
        <v>0</v>
      </c>
      <c r="U111" s="49">
        <f t="shared" si="154"/>
        <v>2496.66</v>
      </c>
      <c r="V111" s="55">
        <f t="shared" si="125"/>
        <v>8.7427133812497402E-4</v>
      </c>
      <c r="X111" s="53">
        <v>42.92</v>
      </c>
      <c r="Y111" s="54">
        <f t="shared" si="148"/>
        <v>1356.7</v>
      </c>
      <c r="Z111" s="54">
        <f t="shared" si="149"/>
        <v>1139.96</v>
      </c>
      <c r="AA111" s="54">
        <f t="shared" si="150"/>
        <v>0</v>
      </c>
      <c r="AB111" s="49">
        <f t="shared" si="151"/>
        <v>2496.66</v>
      </c>
      <c r="AC111" s="55">
        <f t="shared" si="152"/>
        <v>8.7427133812497402E-4</v>
      </c>
    </row>
    <row r="112" spans="2:29" ht="39.950000000000003" customHeight="1">
      <c r="B112" s="132" t="s">
        <v>493</v>
      </c>
      <c r="C112" s="44" t="s">
        <v>666</v>
      </c>
      <c r="D112" s="45">
        <v>98576</v>
      </c>
      <c r="E112" s="116" t="s">
        <v>368</v>
      </c>
      <c r="F112" s="117" t="s">
        <v>14</v>
      </c>
      <c r="G112" s="48">
        <v>23.62</v>
      </c>
      <c r="H112" s="48">
        <v>0.88</v>
      </c>
      <c r="I112" s="48">
        <v>0</v>
      </c>
      <c r="J112" s="49">
        <f t="shared" si="153"/>
        <v>24.5</v>
      </c>
      <c r="K112" s="50"/>
      <c r="L112" s="51">
        <f t="shared" si="140"/>
        <v>23.62</v>
      </c>
      <c r="M112" s="52">
        <f t="shared" si="141"/>
        <v>0.88</v>
      </c>
      <c r="N112" s="52">
        <f t="shared" si="142"/>
        <v>0</v>
      </c>
      <c r="O112" s="49">
        <f t="shared" si="143"/>
        <v>24.5</v>
      </c>
      <c r="Q112" s="53">
        <v>2.6</v>
      </c>
      <c r="R112" s="54">
        <f t="shared" si="144"/>
        <v>61.41</v>
      </c>
      <c r="S112" s="54">
        <f t="shared" si="145"/>
        <v>2.29</v>
      </c>
      <c r="T112" s="54">
        <f t="shared" si="146"/>
        <v>0</v>
      </c>
      <c r="U112" s="49">
        <f t="shared" si="154"/>
        <v>63.7</v>
      </c>
      <c r="V112" s="55">
        <f t="shared" si="125"/>
        <v>2.2306234825150742E-5</v>
      </c>
      <c r="X112" s="53">
        <v>2.6</v>
      </c>
      <c r="Y112" s="54">
        <f t="shared" si="148"/>
        <v>61.41</v>
      </c>
      <c r="Z112" s="54">
        <f t="shared" si="149"/>
        <v>2.29</v>
      </c>
      <c r="AA112" s="54">
        <f t="shared" si="150"/>
        <v>0</v>
      </c>
      <c r="AB112" s="49">
        <f t="shared" si="151"/>
        <v>63.7</v>
      </c>
      <c r="AC112" s="55">
        <f t="shared" si="152"/>
        <v>2.2306234825150742E-5</v>
      </c>
    </row>
    <row r="113" spans="2:29" ht="39.950000000000003" customHeight="1">
      <c r="B113" s="132" t="s">
        <v>494</v>
      </c>
      <c r="C113" s="44" t="s">
        <v>667</v>
      </c>
      <c r="D113" s="45">
        <v>1608148</v>
      </c>
      <c r="E113" s="116" t="s">
        <v>710</v>
      </c>
      <c r="F113" s="117" t="s">
        <v>14</v>
      </c>
      <c r="G113" s="48">
        <v>422</v>
      </c>
      <c r="H113" s="48">
        <v>48.28</v>
      </c>
      <c r="I113" s="48">
        <v>0</v>
      </c>
      <c r="J113" s="49">
        <f t="shared" si="153"/>
        <v>470.28</v>
      </c>
      <c r="K113" s="50"/>
      <c r="L113" s="51">
        <f t="shared" si="140"/>
        <v>422</v>
      </c>
      <c r="M113" s="52">
        <f t="shared" si="141"/>
        <v>48.28</v>
      </c>
      <c r="N113" s="52">
        <f t="shared" si="142"/>
        <v>0</v>
      </c>
      <c r="O113" s="49">
        <f t="shared" si="143"/>
        <v>470.28</v>
      </c>
      <c r="Q113" s="53">
        <v>0.8</v>
      </c>
      <c r="R113" s="54">
        <f t="shared" si="144"/>
        <v>337.6</v>
      </c>
      <c r="S113" s="54">
        <f t="shared" si="145"/>
        <v>38.619999999999997</v>
      </c>
      <c r="T113" s="54">
        <f t="shared" si="146"/>
        <v>0</v>
      </c>
      <c r="U113" s="49">
        <f t="shared" si="154"/>
        <v>376.22</v>
      </c>
      <c r="V113" s="55">
        <f t="shared" si="125"/>
        <v>1.3174335425303316E-4</v>
      </c>
      <c r="X113" s="53">
        <v>0.8</v>
      </c>
      <c r="Y113" s="54">
        <f t="shared" si="148"/>
        <v>337.6</v>
      </c>
      <c r="Z113" s="54">
        <f t="shared" si="149"/>
        <v>38.619999999999997</v>
      </c>
      <c r="AA113" s="54">
        <f t="shared" si="150"/>
        <v>0</v>
      </c>
      <c r="AB113" s="49">
        <f t="shared" si="151"/>
        <v>376.22</v>
      </c>
      <c r="AC113" s="55">
        <f t="shared" si="152"/>
        <v>1.3174335425303316E-4</v>
      </c>
    </row>
    <row r="114" spans="2:29" ht="39.950000000000003" customHeight="1">
      <c r="B114" s="132" t="s">
        <v>495</v>
      </c>
      <c r="C114" s="44" t="s">
        <v>672</v>
      </c>
      <c r="D114" s="45" t="s">
        <v>646</v>
      </c>
      <c r="E114" s="116" t="s">
        <v>369</v>
      </c>
      <c r="F114" s="117" t="s">
        <v>15</v>
      </c>
      <c r="G114" s="48">
        <v>10.29</v>
      </c>
      <c r="H114" s="48">
        <v>2.44</v>
      </c>
      <c r="I114" s="48">
        <v>0</v>
      </c>
      <c r="J114" s="49">
        <f t="shared" si="153"/>
        <v>12.729999999999999</v>
      </c>
      <c r="K114" s="50"/>
      <c r="L114" s="51">
        <f t="shared" si="140"/>
        <v>10.29</v>
      </c>
      <c r="M114" s="52">
        <f t="shared" si="141"/>
        <v>2.44</v>
      </c>
      <c r="N114" s="52">
        <f t="shared" si="142"/>
        <v>0</v>
      </c>
      <c r="O114" s="49">
        <f t="shared" si="143"/>
        <v>12.729999999999999</v>
      </c>
      <c r="Q114" s="53">
        <v>4</v>
      </c>
      <c r="R114" s="54">
        <f t="shared" si="144"/>
        <v>41.16</v>
      </c>
      <c r="S114" s="54">
        <f t="shared" si="145"/>
        <v>9.76</v>
      </c>
      <c r="T114" s="54">
        <f t="shared" si="146"/>
        <v>0</v>
      </c>
      <c r="U114" s="49">
        <f t="shared" si="154"/>
        <v>50.92</v>
      </c>
      <c r="V114" s="55">
        <f t="shared" si="125"/>
        <v>1.7830980805285334E-5</v>
      </c>
      <c r="X114" s="53">
        <v>4</v>
      </c>
      <c r="Y114" s="54">
        <f t="shared" si="148"/>
        <v>41.16</v>
      </c>
      <c r="Z114" s="54">
        <f t="shared" si="149"/>
        <v>9.76</v>
      </c>
      <c r="AA114" s="54">
        <f t="shared" si="150"/>
        <v>0</v>
      </c>
      <c r="AB114" s="49">
        <f t="shared" si="151"/>
        <v>50.92</v>
      </c>
      <c r="AC114" s="55">
        <f t="shared" si="152"/>
        <v>1.7830980805285334E-5</v>
      </c>
    </row>
    <row r="115" spans="2:29" ht="39.950000000000003" customHeight="1">
      <c r="B115" s="57">
        <v>7</v>
      </c>
      <c r="C115" s="58"/>
      <c r="D115" s="59"/>
      <c r="E115" s="165" t="s">
        <v>268</v>
      </c>
      <c r="F115" s="166"/>
      <c r="G115" s="62"/>
      <c r="H115" s="62"/>
      <c r="I115" s="62"/>
      <c r="J115" s="63"/>
      <c r="K115" s="37"/>
      <c r="L115" s="64"/>
      <c r="M115" s="65"/>
      <c r="N115" s="65"/>
      <c r="O115" s="63"/>
      <c r="Q115" s="66"/>
      <c r="R115" s="67"/>
      <c r="S115" s="67"/>
      <c r="T115" s="67"/>
      <c r="U115" s="68">
        <f>ROUND(U116+U120,2)</f>
        <v>20888.98</v>
      </c>
      <c r="V115" s="69">
        <f>V116+V120</f>
        <v>7.3148272078159705E-3</v>
      </c>
      <c r="X115" s="66"/>
      <c r="Y115" s="67"/>
      <c r="Z115" s="67"/>
      <c r="AA115" s="67"/>
      <c r="AB115" s="68">
        <f>ROUND(AB116+AB120,2)</f>
        <v>20888.98</v>
      </c>
      <c r="AC115" s="69">
        <f>AC116+AC120</f>
        <v>7.3148272078159705E-3</v>
      </c>
    </row>
    <row r="116" spans="2:29" ht="39.950000000000003" customHeight="1">
      <c r="B116" s="127" t="s">
        <v>28</v>
      </c>
      <c r="C116" s="128"/>
      <c r="D116" s="129"/>
      <c r="E116" s="130" t="s">
        <v>269</v>
      </c>
      <c r="F116" s="131"/>
      <c r="G116" s="75"/>
      <c r="H116" s="75"/>
      <c r="I116" s="75"/>
      <c r="J116" s="76"/>
      <c r="K116" s="37"/>
      <c r="L116" s="77"/>
      <c r="M116" s="78"/>
      <c r="N116" s="78"/>
      <c r="O116" s="76"/>
      <c r="Q116" s="79"/>
      <c r="R116" s="75"/>
      <c r="S116" s="75"/>
      <c r="T116" s="75"/>
      <c r="U116" s="76">
        <f>ROUND(SUM(U117:U119),2)</f>
        <v>16334.98</v>
      </c>
      <c r="V116" s="82">
        <f>SUM(V117:V119)</f>
        <v>5.7201240148216778E-3</v>
      </c>
      <c r="X116" s="79"/>
      <c r="Y116" s="75"/>
      <c r="Z116" s="75"/>
      <c r="AA116" s="75"/>
      <c r="AB116" s="76">
        <f>ROUND(SUM(AB117:AB119),2)</f>
        <v>16334.98</v>
      </c>
      <c r="AC116" s="82">
        <f>SUM(AC117:AC119)</f>
        <v>5.7201240148216778E-3</v>
      </c>
    </row>
    <row r="117" spans="2:29" ht="60" customHeight="1">
      <c r="B117" s="132" t="s">
        <v>98</v>
      </c>
      <c r="C117" s="44" t="s">
        <v>675</v>
      </c>
      <c r="D117" s="45" t="s">
        <v>619</v>
      </c>
      <c r="E117" s="167" t="s">
        <v>456</v>
      </c>
      <c r="F117" s="168" t="s">
        <v>62</v>
      </c>
      <c r="G117" s="48">
        <v>66.22</v>
      </c>
      <c r="H117" s="48">
        <v>47.160000000000004</v>
      </c>
      <c r="I117" s="48">
        <v>0.03</v>
      </c>
      <c r="J117" s="49">
        <f t="shared" ref="J117:J119" si="155">SUM(G117:I117)</f>
        <v>113.41</v>
      </c>
      <c r="K117" s="50"/>
      <c r="L117" s="51">
        <f t="shared" ref="L117:L119" si="156">G117*(1-$F$8)</f>
        <v>66.22</v>
      </c>
      <c r="M117" s="52">
        <f t="shared" ref="M117:M119" si="157">H117*(1-$F$8)</f>
        <v>47.160000000000004</v>
      </c>
      <c r="N117" s="52">
        <f t="shared" ref="N117:N119" si="158">I117*(1-$F$8)</f>
        <v>0.03</v>
      </c>
      <c r="O117" s="49">
        <f t="shared" ref="O117:O119" si="159">SUM(L117:N117)</f>
        <v>113.41</v>
      </c>
      <c r="Q117" s="53">
        <v>113.3</v>
      </c>
      <c r="R117" s="54">
        <f>ROUND(G117*Q117,2)</f>
        <v>7502.73</v>
      </c>
      <c r="S117" s="54">
        <f>ROUND(H117*Q117,2)</f>
        <v>5343.23</v>
      </c>
      <c r="T117" s="54">
        <f>ROUND(I117*Q117,2)</f>
        <v>3.4</v>
      </c>
      <c r="U117" s="49">
        <f t="shared" ref="U117:U118" si="160">ROUND(SUM(R117:T117),2)</f>
        <v>12849.36</v>
      </c>
      <c r="V117" s="55">
        <f t="shared" ref="V117:V121" si="161">U117/$Q$432</f>
        <v>4.4995422529497476E-3</v>
      </c>
      <c r="X117" s="53">
        <v>113.3</v>
      </c>
      <c r="Y117" s="54">
        <f t="shared" ref="Y117:AA119" si="162">ROUND($X117*L117,2)</f>
        <v>7502.73</v>
      </c>
      <c r="Z117" s="54">
        <f t="shared" si="162"/>
        <v>5343.23</v>
      </c>
      <c r="AA117" s="54">
        <f t="shared" si="162"/>
        <v>3.4</v>
      </c>
      <c r="AB117" s="49">
        <f t="shared" ref="AB117:AB118" si="163">ROUND(SUM(Y117:AA117),2)</f>
        <v>12849.36</v>
      </c>
      <c r="AC117" s="55">
        <f t="shared" ref="AC117:AC119" si="164">+AB117/$X$432</f>
        <v>4.4995422529497476E-3</v>
      </c>
    </row>
    <row r="118" spans="2:29" ht="39.950000000000003" customHeight="1">
      <c r="B118" s="132" t="s">
        <v>99</v>
      </c>
      <c r="C118" s="44" t="s">
        <v>675</v>
      </c>
      <c r="D118" s="45" t="s">
        <v>620</v>
      </c>
      <c r="E118" s="167" t="s">
        <v>223</v>
      </c>
      <c r="F118" s="168" t="s">
        <v>14</v>
      </c>
      <c r="G118" s="48">
        <v>229.60000000000002</v>
      </c>
      <c r="H118" s="48">
        <v>46.11</v>
      </c>
      <c r="I118" s="48">
        <v>0</v>
      </c>
      <c r="J118" s="49">
        <f t="shared" si="155"/>
        <v>275.71000000000004</v>
      </c>
      <c r="K118" s="50"/>
      <c r="L118" s="51">
        <f t="shared" si="156"/>
        <v>229.60000000000002</v>
      </c>
      <c r="M118" s="52">
        <f t="shared" si="157"/>
        <v>46.11</v>
      </c>
      <c r="N118" s="52">
        <f t="shared" si="158"/>
        <v>0</v>
      </c>
      <c r="O118" s="49">
        <f t="shared" si="159"/>
        <v>275.71000000000004</v>
      </c>
      <c r="Q118" s="53">
        <v>7.14</v>
      </c>
      <c r="R118" s="54">
        <f>ROUND(G118*Q118,2)</f>
        <v>1639.34</v>
      </c>
      <c r="S118" s="54">
        <f>ROUND(H118*Q118,2)</f>
        <v>329.23</v>
      </c>
      <c r="T118" s="54">
        <f>ROUND(I118*Q118,2)</f>
        <v>0</v>
      </c>
      <c r="U118" s="49">
        <f t="shared" si="160"/>
        <v>1968.57</v>
      </c>
      <c r="V118" s="55">
        <f t="shared" si="161"/>
        <v>6.8934669842616941E-4</v>
      </c>
      <c r="X118" s="53">
        <v>7.14</v>
      </c>
      <c r="Y118" s="54">
        <f t="shared" si="162"/>
        <v>1639.34</v>
      </c>
      <c r="Z118" s="54">
        <f t="shared" si="162"/>
        <v>329.23</v>
      </c>
      <c r="AA118" s="54">
        <f t="shared" si="162"/>
        <v>0</v>
      </c>
      <c r="AB118" s="49">
        <f t="shared" si="163"/>
        <v>1968.57</v>
      </c>
      <c r="AC118" s="55">
        <f t="shared" si="164"/>
        <v>6.8934669842616941E-4</v>
      </c>
    </row>
    <row r="119" spans="2:29" ht="39.950000000000003" customHeight="1">
      <c r="B119" s="132" t="s">
        <v>100</v>
      </c>
      <c r="C119" s="44" t="s">
        <v>675</v>
      </c>
      <c r="D119" s="45" t="s">
        <v>621</v>
      </c>
      <c r="E119" s="116" t="s">
        <v>91</v>
      </c>
      <c r="F119" s="117" t="s">
        <v>13</v>
      </c>
      <c r="G119" s="48">
        <v>10.530000000000001</v>
      </c>
      <c r="H119" s="48">
        <v>2.9</v>
      </c>
      <c r="I119" s="48">
        <v>0</v>
      </c>
      <c r="J119" s="49">
        <f t="shared" si="155"/>
        <v>13.430000000000001</v>
      </c>
      <c r="K119" s="50"/>
      <c r="L119" s="51">
        <f t="shared" si="156"/>
        <v>10.530000000000001</v>
      </c>
      <c r="M119" s="52">
        <f t="shared" si="157"/>
        <v>2.9</v>
      </c>
      <c r="N119" s="52">
        <f t="shared" si="158"/>
        <v>0</v>
      </c>
      <c r="O119" s="49">
        <f t="shared" si="159"/>
        <v>13.430000000000001</v>
      </c>
      <c r="Q119" s="53">
        <v>112.96</v>
      </c>
      <c r="R119" s="54">
        <f>ROUND(G119*Q119,2)</f>
        <v>1189.47</v>
      </c>
      <c r="S119" s="54">
        <f>ROUND(H119*Q119,2)</f>
        <v>327.58</v>
      </c>
      <c r="T119" s="54">
        <f>ROUND(I119*Q119,2)</f>
        <v>0</v>
      </c>
      <c r="U119" s="49">
        <f>ROUND(SUM(R119:T119),2)</f>
        <v>1517.05</v>
      </c>
      <c r="V119" s="55">
        <f t="shared" si="161"/>
        <v>5.3123506344576027E-4</v>
      </c>
      <c r="X119" s="53">
        <v>112.96</v>
      </c>
      <c r="Y119" s="54">
        <f t="shared" si="162"/>
        <v>1189.47</v>
      </c>
      <c r="Z119" s="54">
        <f t="shared" si="162"/>
        <v>327.58</v>
      </c>
      <c r="AA119" s="54">
        <f t="shared" si="162"/>
        <v>0</v>
      </c>
      <c r="AB119" s="49">
        <f>ROUND(SUM(Y119:AA119),2)</f>
        <v>1517.05</v>
      </c>
      <c r="AC119" s="55">
        <f t="shared" si="164"/>
        <v>5.3123506344576027E-4</v>
      </c>
    </row>
    <row r="120" spans="2:29" ht="39.950000000000003" customHeight="1">
      <c r="B120" s="127" t="s">
        <v>29</v>
      </c>
      <c r="C120" s="128"/>
      <c r="D120" s="129"/>
      <c r="E120" s="130" t="s">
        <v>221</v>
      </c>
      <c r="F120" s="131"/>
      <c r="G120" s="75"/>
      <c r="H120" s="75"/>
      <c r="I120" s="75"/>
      <c r="J120" s="76"/>
      <c r="K120" s="37"/>
      <c r="L120" s="77"/>
      <c r="M120" s="78"/>
      <c r="N120" s="78"/>
      <c r="O120" s="76"/>
      <c r="Q120" s="79"/>
      <c r="R120" s="75"/>
      <c r="S120" s="75"/>
      <c r="T120" s="75"/>
      <c r="U120" s="76">
        <f>ROUND(SUM(U121),2)</f>
        <v>4554</v>
      </c>
      <c r="V120" s="82">
        <f>SUM(V121)</f>
        <v>1.5947031929942931E-3</v>
      </c>
      <c r="X120" s="79"/>
      <c r="Y120" s="75"/>
      <c r="Z120" s="75"/>
      <c r="AA120" s="75"/>
      <c r="AB120" s="76">
        <f>ROUND(SUM(AB121),2)</f>
        <v>4554</v>
      </c>
      <c r="AC120" s="82">
        <f>SUM(AC121)</f>
        <v>1.5947031929942931E-3</v>
      </c>
    </row>
    <row r="121" spans="2:29" ht="80.099999999999994" customHeight="1">
      <c r="B121" s="132" t="s">
        <v>101</v>
      </c>
      <c r="C121" s="44" t="s">
        <v>666</v>
      </c>
      <c r="D121" s="45">
        <v>96370</v>
      </c>
      <c r="E121" s="116" t="s">
        <v>431</v>
      </c>
      <c r="F121" s="168" t="s">
        <v>62</v>
      </c>
      <c r="G121" s="48">
        <v>52.720000000000006</v>
      </c>
      <c r="H121" s="48">
        <v>10.530000000000001</v>
      </c>
      <c r="I121" s="48">
        <v>0</v>
      </c>
      <c r="J121" s="49">
        <f t="shared" ref="J121" si="165">SUM(G121:I121)</f>
        <v>63.250000000000007</v>
      </c>
      <c r="K121" s="50"/>
      <c r="L121" s="51">
        <f>G121*(1-$F$8)</f>
        <v>52.720000000000006</v>
      </c>
      <c r="M121" s="52">
        <f t="shared" ref="M121" si="166">H121*(1-$F$8)</f>
        <v>10.530000000000001</v>
      </c>
      <c r="N121" s="52">
        <f t="shared" ref="N121" si="167">I121*(1-$F$8)</f>
        <v>0</v>
      </c>
      <c r="O121" s="49">
        <f t="shared" ref="O121" si="168">SUM(L121:N121)</f>
        <v>63.250000000000007</v>
      </c>
      <c r="Q121" s="53">
        <v>72</v>
      </c>
      <c r="R121" s="54">
        <f>ROUND(G121*Q121,2)</f>
        <v>3795.84</v>
      </c>
      <c r="S121" s="54">
        <f>ROUND(H121*Q121,2)</f>
        <v>758.16</v>
      </c>
      <c r="T121" s="54">
        <f>ROUND(I121*Q121,2)</f>
        <v>0</v>
      </c>
      <c r="U121" s="49">
        <f t="shared" ref="U121" si="169">ROUND(SUM(R121:T121),2)</f>
        <v>4554</v>
      </c>
      <c r="V121" s="55">
        <f t="shared" si="161"/>
        <v>1.5947031929942931E-3</v>
      </c>
      <c r="X121" s="53">
        <v>72</v>
      </c>
      <c r="Y121" s="54">
        <f>ROUND($X121*L121,2)</f>
        <v>3795.84</v>
      </c>
      <c r="Z121" s="54">
        <f>ROUND($X121*M121,2)</f>
        <v>758.16</v>
      </c>
      <c r="AA121" s="54">
        <f>ROUND($X121*N121,2)</f>
        <v>0</v>
      </c>
      <c r="AB121" s="49">
        <f t="shared" ref="AB121" si="170">ROUND(SUM(Y121:AA121),2)</f>
        <v>4554</v>
      </c>
      <c r="AC121" s="55">
        <f>+AB121/$X$432</f>
        <v>1.5947031929942931E-3</v>
      </c>
    </row>
    <row r="122" spans="2:29" ht="39.950000000000003" customHeight="1">
      <c r="B122" s="57">
        <v>8</v>
      </c>
      <c r="C122" s="58"/>
      <c r="D122" s="59"/>
      <c r="E122" s="60" t="s">
        <v>102</v>
      </c>
      <c r="F122" s="61"/>
      <c r="G122" s="62"/>
      <c r="H122" s="62"/>
      <c r="I122" s="62"/>
      <c r="J122" s="63"/>
      <c r="K122" s="37"/>
      <c r="L122" s="64"/>
      <c r="M122" s="65"/>
      <c r="N122" s="65"/>
      <c r="O122" s="63"/>
      <c r="Q122" s="66"/>
      <c r="R122" s="67"/>
      <c r="S122" s="67"/>
      <c r="T122" s="67"/>
      <c r="U122" s="68">
        <f>ROUND(U123+U131,2)</f>
        <v>105303.23</v>
      </c>
      <c r="V122" s="69">
        <f>V123+V131</f>
        <v>3.6874702923498565E-2</v>
      </c>
      <c r="X122" s="66"/>
      <c r="Y122" s="67"/>
      <c r="Z122" s="67"/>
      <c r="AA122" s="67"/>
      <c r="AB122" s="68">
        <f>ROUND(AB123+AB131,2)</f>
        <v>105303.23</v>
      </c>
      <c r="AC122" s="69">
        <f>AC123+AC131</f>
        <v>3.6874702923498565E-2</v>
      </c>
    </row>
    <row r="123" spans="2:29" ht="39.950000000000003" customHeight="1">
      <c r="B123" s="127" t="s">
        <v>30</v>
      </c>
      <c r="C123" s="128"/>
      <c r="D123" s="129"/>
      <c r="E123" s="130" t="s">
        <v>103</v>
      </c>
      <c r="F123" s="131"/>
      <c r="G123" s="75"/>
      <c r="H123" s="75"/>
      <c r="I123" s="75"/>
      <c r="J123" s="76"/>
      <c r="K123" s="37"/>
      <c r="L123" s="77"/>
      <c r="M123" s="78"/>
      <c r="N123" s="78"/>
      <c r="O123" s="76"/>
      <c r="Q123" s="79"/>
      <c r="R123" s="75"/>
      <c r="S123" s="75"/>
      <c r="T123" s="75"/>
      <c r="U123" s="76">
        <f>ROUND(SUM(U124:U130),2)</f>
        <v>104945.16</v>
      </c>
      <c r="V123" s="82">
        <f>SUM(V124:V130)</f>
        <v>3.6749315270377031E-2</v>
      </c>
      <c r="X123" s="79"/>
      <c r="Y123" s="75"/>
      <c r="Z123" s="75"/>
      <c r="AA123" s="75"/>
      <c r="AB123" s="76">
        <f>ROUND(SUM(AB124:AB130),2)</f>
        <v>104945.16</v>
      </c>
      <c r="AC123" s="82">
        <f>SUM(AC124:AC130)</f>
        <v>3.6749315270377031E-2</v>
      </c>
    </row>
    <row r="124" spans="2:29" ht="60.75" customHeight="1">
      <c r="B124" s="132" t="s">
        <v>104</v>
      </c>
      <c r="C124" s="44" t="s">
        <v>670</v>
      </c>
      <c r="D124" s="45">
        <v>90838</v>
      </c>
      <c r="E124" s="116" t="s">
        <v>711</v>
      </c>
      <c r="F124" s="169" t="s">
        <v>15</v>
      </c>
      <c r="G124" s="48">
        <v>2343.3000000000002</v>
      </c>
      <c r="H124" s="48">
        <v>140.37</v>
      </c>
      <c r="I124" s="48">
        <v>0</v>
      </c>
      <c r="J124" s="49">
        <f t="shared" ref="J124" si="171">SUM(G124:I124)</f>
        <v>2483.67</v>
      </c>
      <c r="K124" s="50"/>
      <c r="L124" s="51">
        <f t="shared" ref="L124:L130" si="172">G124*(1-$F$8)</f>
        <v>2343.3000000000002</v>
      </c>
      <c r="M124" s="52">
        <f t="shared" ref="M124:M130" si="173">H124*(1-$F$8)</f>
        <v>140.37</v>
      </c>
      <c r="N124" s="52">
        <f t="shared" ref="N124:N130" si="174">I124*(1-$F$8)</f>
        <v>0</v>
      </c>
      <c r="O124" s="49">
        <f t="shared" ref="O124:O130" si="175">SUM(L124:N124)</f>
        <v>2483.67</v>
      </c>
      <c r="Q124" s="53">
        <v>4</v>
      </c>
      <c r="R124" s="54">
        <f t="shared" ref="R124:R130" si="176">ROUND(G124*Q124,2)</f>
        <v>9373.2000000000007</v>
      </c>
      <c r="S124" s="54">
        <f t="shared" ref="S124:S130" si="177">ROUND(H124*Q124,2)</f>
        <v>561.48</v>
      </c>
      <c r="T124" s="54">
        <f t="shared" ref="T124:T130" si="178">ROUND(I124*Q124,2)</f>
        <v>0</v>
      </c>
      <c r="U124" s="49">
        <f t="shared" ref="U124" si="179">ROUND(SUM(R124:T124),2)</f>
        <v>9934.68</v>
      </c>
      <c r="V124" s="55">
        <f t="shared" ref="V124:V134" si="180">U124/$Q$432</f>
        <v>3.4788901882688945E-3</v>
      </c>
      <c r="X124" s="53">
        <v>4</v>
      </c>
      <c r="Y124" s="54">
        <f t="shared" ref="Y124:AA130" si="181">ROUND($X124*L124,2)</f>
        <v>9373.2000000000007</v>
      </c>
      <c r="Z124" s="54">
        <f t="shared" si="181"/>
        <v>561.48</v>
      </c>
      <c r="AA124" s="54">
        <f t="shared" si="181"/>
        <v>0</v>
      </c>
      <c r="AB124" s="49">
        <f t="shared" ref="AB124:AB130" si="182">ROUND(SUM(Y124:AA124),2)</f>
        <v>9934.68</v>
      </c>
      <c r="AC124" s="55">
        <f t="shared" ref="AC124:AC130" si="183">+AB124/$X$432</f>
        <v>3.4788901882688945E-3</v>
      </c>
    </row>
    <row r="125" spans="2:29" ht="60.75" customHeight="1">
      <c r="B125" s="132" t="s">
        <v>105</v>
      </c>
      <c r="C125" s="44" t="s">
        <v>666</v>
      </c>
      <c r="D125" s="45">
        <v>90838</v>
      </c>
      <c r="E125" s="116" t="s">
        <v>712</v>
      </c>
      <c r="F125" s="169" t="s">
        <v>15</v>
      </c>
      <c r="G125" s="48">
        <v>2330.38</v>
      </c>
      <c r="H125" s="48">
        <v>140.37</v>
      </c>
      <c r="I125" s="48">
        <v>0</v>
      </c>
      <c r="J125" s="49">
        <f t="shared" ref="J125:J130" si="184">SUM(G125:I125)</f>
        <v>2470.75</v>
      </c>
      <c r="K125" s="50"/>
      <c r="L125" s="51">
        <f t="shared" si="172"/>
        <v>2330.38</v>
      </c>
      <c r="M125" s="52">
        <f t="shared" si="173"/>
        <v>140.37</v>
      </c>
      <c r="N125" s="52">
        <f t="shared" si="174"/>
        <v>0</v>
      </c>
      <c r="O125" s="49">
        <f t="shared" si="175"/>
        <v>2470.75</v>
      </c>
      <c r="Q125" s="53">
        <v>5</v>
      </c>
      <c r="R125" s="54">
        <f t="shared" si="176"/>
        <v>11651.9</v>
      </c>
      <c r="S125" s="54">
        <f t="shared" si="177"/>
        <v>701.85</v>
      </c>
      <c r="T125" s="54">
        <f t="shared" si="178"/>
        <v>0</v>
      </c>
      <c r="U125" s="49">
        <f t="shared" ref="U125:U130" si="185">ROUND(SUM(R125:T125),2)</f>
        <v>12353.75</v>
      </c>
      <c r="V125" s="55">
        <f t="shared" si="180"/>
        <v>4.3259913417771738E-3</v>
      </c>
      <c r="X125" s="53">
        <v>5</v>
      </c>
      <c r="Y125" s="54">
        <f t="shared" si="181"/>
        <v>11651.9</v>
      </c>
      <c r="Z125" s="54">
        <f t="shared" si="181"/>
        <v>701.85</v>
      </c>
      <c r="AA125" s="54">
        <f t="shared" si="181"/>
        <v>0</v>
      </c>
      <c r="AB125" s="49">
        <f t="shared" si="182"/>
        <v>12353.75</v>
      </c>
      <c r="AC125" s="55">
        <f t="shared" si="183"/>
        <v>4.3259913417771738E-3</v>
      </c>
    </row>
    <row r="126" spans="2:29" ht="59.25" customHeight="1">
      <c r="B126" s="132" t="s">
        <v>106</v>
      </c>
      <c r="C126" s="44" t="s">
        <v>674</v>
      </c>
      <c r="D126" s="45" t="s">
        <v>663</v>
      </c>
      <c r="E126" s="116" t="s">
        <v>713</v>
      </c>
      <c r="F126" s="169" t="s">
        <v>15</v>
      </c>
      <c r="G126" s="48">
        <v>4530.45</v>
      </c>
      <c r="H126" s="48">
        <v>358.95</v>
      </c>
      <c r="I126" s="48">
        <v>0</v>
      </c>
      <c r="J126" s="49">
        <f t="shared" si="184"/>
        <v>4889.3999999999996</v>
      </c>
      <c r="K126" s="50"/>
      <c r="L126" s="51">
        <f t="shared" si="172"/>
        <v>4530.45</v>
      </c>
      <c r="M126" s="52">
        <f t="shared" si="173"/>
        <v>358.95</v>
      </c>
      <c r="N126" s="52">
        <f t="shared" si="174"/>
        <v>0</v>
      </c>
      <c r="O126" s="49">
        <f t="shared" si="175"/>
        <v>4889.3999999999996</v>
      </c>
      <c r="Q126" s="53">
        <v>4</v>
      </c>
      <c r="R126" s="54">
        <f t="shared" si="176"/>
        <v>18121.8</v>
      </c>
      <c r="S126" s="54">
        <f t="shared" si="177"/>
        <v>1435.8</v>
      </c>
      <c r="T126" s="54">
        <f t="shared" si="178"/>
        <v>0</v>
      </c>
      <c r="U126" s="49">
        <f t="shared" si="185"/>
        <v>19557.599999999999</v>
      </c>
      <c r="V126" s="55">
        <f t="shared" si="180"/>
        <v>6.8486093911517753E-3</v>
      </c>
      <c r="X126" s="53">
        <v>4</v>
      </c>
      <c r="Y126" s="54">
        <f t="shared" si="181"/>
        <v>18121.8</v>
      </c>
      <c r="Z126" s="54">
        <f t="shared" si="181"/>
        <v>1435.8</v>
      </c>
      <c r="AA126" s="54">
        <f t="shared" si="181"/>
        <v>0</v>
      </c>
      <c r="AB126" s="49">
        <f t="shared" si="182"/>
        <v>19557.599999999999</v>
      </c>
      <c r="AC126" s="55">
        <f t="shared" si="183"/>
        <v>6.8486093911517753E-3</v>
      </c>
    </row>
    <row r="127" spans="2:29" ht="59.25" customHeight="1">
      <c r="B127" s="132" t="s">
        <v>107</v>
      </c>
      <c r="C127" s="44" t="s">
        <v>674</v>
      </c>
      <c r="D127" s="45" t="s">
        <v>664</v>
      </c>
      <c r="E127" s="170" t="s">
        <v>714</v>
      </c>
      <c r="F127" s="169" t="s">
        <v>15</v>
      </c>
      <c r="G127" s="48">
        <v>5222.1099999999997</v>
      </c>
      <c r="H127" s="48">
        <v>358.95</v>
      </c>
      <c r="I127" s="48">
        <v>0</v>
      </c>
      <c r="J127" s="49">
        <f t="shared" si="184"/>
        <v>5581.0599999999995</v>
      </c>
      <c r="K127" s="50"/>
      <c r="L127" s="51">
        <f t="shared" si="172"/>
        <v>5222.1099999999997</v>
      </c>
      <c r="M127" s="52">
        <f t="shared" si="173"/>
        <v>358.95</v>
      </c>
      <c r="N127" s="52">
        <f t="shared" si="174"/>
        <v>0</v>
      </c>
      <c r="O127" s="49">
        <f t="shared" si="175"/>
        <v>5581.0599999999995</v>
      </c>
      <c r="Q127" s="53">
        <v>3</v>
      </c>
      <c r="R127" s="54">
        <f t="shared" si="176"/>
        <v>15666.33</v>
      </c>
      <c r="S127" s="54">
        <f t="shared" si="177"/>
        <v>1076.8499999999999</v>
      </c>
      <c r="T127" s="54">
        <f t="shared" si="178"/>
        <v>0</v>
      </c>
      <c r="U127" s="49">
        <f t="shared" si="185"/>
        <v>16743.18</v>
      </c>
      <c r="V127" s="55">
        <f t="shared" si="180"/>
        <v>5.8630660094155006E-3</v>
      </c>
      <c r="X127" s="53">
        <v>3</v>
      </c>
      <c r="Y127" s="54">
        <f t="shared" si="181"/>
        <v>15666.33</v>
      </c>
      <c r="Z127" s="54">
        <f t="shared" si="181"/>
        <v>1076.8499999999999</v>
      </c>
      <c r="AA127" s="54">
        <f t="shared" si="181"/>
        <v>0</v>
      </c>
      <c r="AB127" s="49">
        <f t="shared" si="182"/>
        <v>16743.18</v>
      </c>
      <c r="AC127" s="55">
        <f t="shared" si="183"/>
        <v>5.8630660094155006E-3</v>
      </c>
    </row>
    <row r="128" spans="2:29" ht="59.25" customHeight="1">
      <c r="B128" s="132" t="s">
        <v>108</v>
      </c>
      <c r="C128" s="44" t="s">
        <v>674</v>
      </c>
      <c r="D128" s="45" t="s">
        <v>663</v>
      </c>
      <c r="E128" s="171" t="s">
        <v>715</v>
      </c>
      <c r="F128" s="169" t="s">
        <v>15</v>
      </c>
      <c r="G128" s="48">
        <v>4257.57</v>
      </c>
      <c r="H128" s="48">
        <v>358.95</v>
      </c>
      <c r="I128" s="48">
        <v>0</v>
      </c>
      <c r="J128" s="49">
        <f t="shared" si="184"/>
        <v>4616.5199999999995</v>
      </c>
      <c r="K128" s="50"/>
      <c r="L128" s="51">
        <f t="shared" si="172"/>
        <v>4257.57</v>
      </c>
      <c r="M128" s="52">
        <f t="shared" si="173"/>
        <v>358.95</v>
      </c>
      <c r="N128" s="52">
        <f t="shared" si="174"/>
        <v>0</v>
      </c>
      <c r="O128" s="49">
        <f t="shared" si="175"/>
        <v>4616.5199999999995</v>
      </c>
      <c r="Q128" s="53">
        <v>5</v>
      </c>
      <c r="R128" s="54">
        <f t="shared" si="176"/>
        <v>21287.85</v>
      </c>
      <c r="S128" s="54">
        <f t="shared" si="177"/>
        <v>1794.75</v>
      </c>
      <c r="T128" s="54">
        <f t="shared" si="178"/>
        <v>0</v>
      </c>
      <c r="U128" s="49">
        <f t="shared" si="185"/>
        <v>23082.6</v>
      </c>
      <c r="V128" s="55">
        <f t="shared" si="180"/>
        <v>8.0829810985090182E-3</v>
      </c>
      <c r="X128" s="53">
        <v>5</v>
      </c>
      <c r="Y128" s="54">
        <f t="shared" si="181"/>
        <v>21287.85</v>
      </c>
      <c r="Z128" s="54">
        <f t="shared" si="181"/>
        <v>1794.75</v>
      </c>
      <c r="AA128" s="54">
        <f t="shared" si="181"/>
        <v>0</v>
      </c>
      <c r="AB128" s="49">
        <f t="shared" si="182"/>
        <v>23082.6</v>
      </c>
      <c r="AC128" s="55">
        <f t="shared" si="183"/>
        <v>8.0829810985090182E-3</v>
      </c>
    </row>
    <row r="129" spans="1:29" ht="60" customHeight="1">
      <c r="B129" s="132" t="s">
        <v>109</v>
      </c>
      <c r="C129" s="44" t="s">
        <v>671</v>
      </c>
      <c r="D129" s="45" t="s">
        <v>647</v>
      </c>
      <c r="E129" s="116" t="s">
        <v>716</v>
      </c>
      <c r="F129" s="169" t="s">
        <v>15</v>
      </c>
      <c r="G129" s="48">
        <v>1973.76</v>
      </c>
      <c r="H129" s="48">
        <v>212.48000000000002</v>
      </c>
      <c r="I129" s="48">
        <v>0</v>
      </c>
      <c r="J129" s="49">
        <f t="shared" si="184"/>
        <v>2186.2399999999998</v>
      </c>
      <c r="K129" s="50"/>
      <c r="L129" s="51">
        <f t="shared" si="172"/>
        <v>1973.76</v>
      </c>
      <c r="M129" s="52">
        <f t="shared" si="173"/>
        <v>212.48000000000002</v>
      </c>
      <c r="N129" s="52">
        <f t="shared" si="174"/>
        <v>0</v>
      </c>
      <c r="O129" s="49">
        <f t="shared" si="175"/>
        <v>2186.2399999999998</v>
      </c>
      <c r="Q129" s="53">
        <v>10</v>
      </c>
      <c r="R129" s="54">
        <f t="shared" si="176"/>
        <v>19737.599999999999</v>
      </c>
      <c r="S129" s="54">
        <f t="shared" si="177"/>
        <v>2124.8000000000002</v>
      </c>
      <c r="T129" s="54">
        <f t="shared" si="178"/>
        <v>0</v>
      </c>
      <c r="U129" s="49">
        <f t="shared" si="185"/>
        <v>21862.400000000001</v>
      </c>
      <c r="V129" s="55">
        <f t="shared" si="180"/>
        <v>7.6556958907594286E-3</v>
      </c>
      <c r="X129" s="53">
        <v>10</v>
      </c>
      <c r="Y129" s="54">
        <f t="shared" si="181"/>
        <v>19737.599999999999</v>
      </c>
      <c r="Z129" s="54">
        <f t="shared" si="181"/>
        <v>2124.8000000000002</v>
      </c>
      <c r="AA129" s="54">
        <f t="shared" si="181"/>
        <v>0</v>
      </c>
      <c r="AB129" s="49">
        <f t="shared" si="182"/>
        <v>21862.400000000001</v>
      </c>
      <c r="AC129" s="55">
        <f t="shared" si="183"/>
        <v>7.6556958907594286E-3</v>
      </c>
    </row>
    <row r="130" spans="1:29" ht="60" customHeight="1">
      <c r="B130" s="132" t="s">
        <v>110</v>
      </c>
      <c r="C130" s="44" t="s">
        <v>671</v>
      </c>
      <c r="D130" s="45" t="s">
        <v>648</v>
      </c>
      <c r="E130" s="171" t="s">
        <v>717</v>
      </c>
      <c r="F130" s="172" t="s">
        <v>15</v>
      </c>
      <c r="G130" s="48">
        <v>1304.71</v>
      </c>
      <c r="H130" s="48">
        <v>106.24000000000001</v>
      </c>
      <c r="I130" s="48">
        <v>0</v>
      </c>
      <c r="J130" s="49">
        <f t="shared" si="184"/>
        <v>1410.95</v>
      </c>
      <c r="K130" s="50"/>
      <c r="L130" s="51">
        <f t="shared" si="172"/>
        <v>1304.71</v>
      </c>
      <c r="M130" s="52">
        <f t="shared" si="173"/>
        <v>106.24000000000001</v>
      </c>
      <c r="N130" s="52">
        <f t="shared" si="174"/>
        <v>0</v>
      </c>
      <c r="O130" s="49">
        <f t="shared" si="175"/>
        <v>1410.95</v>
      </c>
      <c r="Q130" s="53">
        <v>1</v>
      </c>
      <c r="R130" s="54">
        <f t="shared" si="176"/>
        <v>1304.71</v>
      </c>
      <c r="S130" s="54">
        <f t="shared" si="177"/>
        <v>106.24</v>
      </c>
      <c r="T130" s="54">
        <f t="shared" si="178"/>
        <v>0</v>
      </c>
      <c r="U130" s="49">
        <f t="shared" si="185"/>
        <v>1410.95</v>
      </c>
      <c r="V130" s="55">
        <f t="shared" si="180"/>
        <v>4.9408135049523456E-4</v>
      </c>
      <c r="X130" s="53">
        <v>1</v>
      </c>
      <c r="Y130" s="54">
        <f t="shared" si="181"/>
        <v>1304.71</v>
      </c>
      <c r="Z130" s="54">
        <f t="shared" si="181"/>
        <v>106.24</v>
      </c>
      <c r="AA130" s="54">
        <f t="shared" si="181"/>
        <v>0</v>
      </c>
      <c r="AB130" s="49">
        <f t="shared" si="182"/>
        <v>1410.95</v>
      </c>
      <c r="AC130" s="55">
        <f t="shared" si="183"/>
        <v>4.9408135049523456E-4</v>
      </c>
    </row>
    <row r="131" spans="1:29" ht="39.950000000000003" customHeight="1">
      <c r="B131" s="127" t="s">
        <v>31</v>
      </c>
      <c r="C131" s="128"/>
      <c r="D131" s="129"/>
      <c r="E131" s="130" t="s">
        <v>168</v>
      </c>
      <c r="F131" s="131"/>
      <c r="G131" s="75"/>
      <c r="H131" s="75"/>
      <c r="I131" s="75"/>
      <c r="J131" s="76"/>
      <c r="K131" s="37"/>
      <c r="L131" s="77"/>
      <c r="M131" s="78"/>
      <c r="N131" s="78"/>
      <c r="O131" s="76"/>
      <c r="Q131" s="79"/>
      <c r="R131" s="75"/>
      <c r="S131" s="75"/>
      <c r="T131" s="75"/>
      <c r="U131" s="76">
        <f>ROUND(SUM(U132),2)</f>
        <v>358.07</v>
      </c>
      <c r="V131" s="82">
        <f>SUM(V132)</f>
        <v>1.2538765312153415E-4</v>
      </c>
      <c r="X131" s="79"/>
      <c r="Y131" s="75"/>
      <c r="Z131" s="75"/>
      <c r="AA131" s="75"/>
      <c r="AB131" s="76">
        <f>ROUND(SUM(AB132),2)</f>
        <v>358.07</v>
      </c>
      <c r="AC131" s="82">
        <f>SUM(AC132)</f>
        <v>1.2538765312153415E-4</v>
      </c>
    </row>
    <row r="132" spans="1:29" ht="46.5" customHeight="1">
      <c r="B132" s="132" t="s">
        <v>111</v>
      </c>
      <c r="C132" s="44" t="s">
        <v>666</v>
      </c>
      <c r="D132" s="45">
        <v>97644</v>
      </c>
      <c r="E132" s="171" t="s">
        <v>558</v>
      </c>
      <c r="F132" s="172" t="s">
        <v>62</v>
      </c>
      <c r="G132" s="48">
        <v>0</v>
      </c>
      <c r="H132" s="48">
        <v>10.029999999999999</v>
      </c>
      <c r="I132" s="48">
        <v>0</v>
      </c>
      <c r="J132" s="49">
        <f t="shared" ref="J132" si="186">SUM(G132:I132)</f>
        <v>10.029999999999999</v>
      </c>
      <c r="K132" s="50"/>
      <c r="L132" s="51">
        <f>G132*(1-$F$8)</f>
        <v>0</v>
      </c>
      <c r="M132" s="52">
        <f t="shared" ref="M132" si="187">H132*(1-$F$8)</f>
        <v>10.029999999999999</v>
      </c>
      <c r="N132" s="52">
        <f t="shared" ref="N132" si="188">I132*(1-$F$8)</f>
        <v>0</v>
      </c>
      <c r="O132" s="49">
        <f t="shared" ref="O132" si="189">SUM(L132:N132)</f>
        <v>10.029999999999999</v>
      </c>
      <c r="Q132" s="53">
        <v>35.700000000000003</v>
      </c>
      <c r="R132" s="54">
        <f>ROUND(G132*Q132,2)</f>
        <v>0</v>
      </c>
      <c r="S132" s="54">
        <f>ROUND(H132*Q132,2)</f>
        <v>358.07</v>
      </c>
      <c r="T132" s="54">
        <f>ROUND(I132*Q132,2)</f>
        <v>0</v>
      </c>
      <c r="U132" s="49">
        <f t="shared" ref="U132" si="190">ROUND(SUM(R132:T132),2)</f>
        <v>358.07</v>
      </c>
      <c r="V132" s="55">
        <f t="shared" si="180"/>
        <v>1.2538765312153415E-4</v>
      </c>
      <c r="X132" s="53">
        <v>35.700000000000003</v>
      </c>
      <c r="Y132" s="54">
        <f>ROUND($X132*L132,2)</f>
        <v>0</v>
      </c>
      <c r="Z132" s="54">
        <f>ROUND($X132*M132,2)</f>
        <v>358.07</v>
      </c>
      <c r="AA132" s="54">
        <f>ROUND($X132*N132,2)</f>
        <v>0</v>
      </c>
      <c r="AB132" s="49">
        <f t="shared" ref="AB132" si="191">ROUND(SUM(Y132:AA132),2)</f>
        <v>358.07</v>
      </c>
      <c r="AC132" s="55">
        <f>+AB132/$X$432</f>
        <v>1.2538765312153415E-4</v>
      </c>
    </row>
    <row r="133" spans="1:29" ht="39.950000000000003" customHeight="1">
      <c r="B133" s="57">
        <v>9</v>
      </c>
      <c r="C133" s="58"/>
      <c r="D133" s="59"/>
      <c r="E133" s="60" t="s">
        <v>112</v>
      </c>
      <c r="F133" s="61"/>
      <c r="G133" s="62"/>
      <c r="H133" s="62"/>
      <c r="I133" s="62"/>
      <c r="J133" s="63"/>
      <c r="K133" s="37"/>
      <c r="L133" s="64"/>
      <c r="M133" s="65"/>
      <c r="N133" s="65"/>
      <c r="O133" s="63"/>
      <c r="Q133" s="66"/>
      <c r="R133" s="67"/>
      <c r="S133" s="67"/>
      <c r="T133" s="67"/>
      <c r="U133" s="68">
        <f>ROUND(U134,2)</f>
        <v>1984.99</v>
      </c>
      <c r="V133" s="69">
        <f>V134</f>
        <v>6.9509659443604344E-4</v>
      </c>
      <c r="X133" s="66"/>
      <c r="Y133" s="67"/>
      <c r="Z133" s="67"/>
      <c r="AA133" s="67"/>
      <c r="AB133" s="68">
        <f>ROUND(AB134,2)</f>
        <v>1984.99</v>
      </c>
      <c r="AC133" s="69">
        <f>AC134</f>
        <v>6.9509659443604344E-4</v>
      </c>
    </row>
    <row r="134" spans="1:29" ht="52.5" customHeight="1">
      <c r="A134" s="102"/>
      <c r="B134" s="132" t="s">
        <v>418</v>
      </c>
      <c r="C134" s="44" t="s">
        <v>670</v>
      </c>
      <c r="D134" s="45">
        <v>94231</v>
      </c>
      <c r="E134" s="116" t="s">
        <v>718</v>
      </c>
      <c r="F134" s="173" t="s">
        <v>14</v>
      </c>
      <c r="G134" s="48">
        <v>61.379999999999995</v>
      </c>
      <c r="H134" s="48">
        <v>8.18</v>
      </c>
      <c r="I134" s="48">
        <v>0.73</v>
      </c>
      <c r="J134" s="49">
        <f t="shared" ref="J134" si="192">SUM(G134:I134)</f>
        <v>70.290000000000006</v>
      </c>
      <c r="K134" s="50"/>
      <c r="L134" s="51">
        <f>G134*(1-$F$8)</f>
        <v>61.379999999999995</v>
      </c>
      <c r="M134" s="52">
        <f t="shared" ref="M134" si="193">H134*(1-$F$8)</f>
        <v>8.18</v>
      </c>
      <c r="N134" s="52">
        <f t="shared" ref="N134" si="194">I134*(1-$F$8)</f>
        <v>0.73</v>
      </c>
      <c r="O134" s="49">
        <f t="shared" ref="O134" si="195">SUM(L134:N134)</f>
        <v>70.290000000000006</v>
      </c>
      <c r="Q134" s="53">
        <v>28.24</v>
      </c>
      <c r="R134" s="54">
        <f>ROUND(G134*Q134,2)</f>
        <v>1733.37</v>
      </c>
      <c r="S134" s="54">
        <f>ROUND(H134*Q134,2)</f>
        <v>231</v>
      </c>
      <c r="T134" s="54">
        <f>ROUND(I134*Q134,2)</f>
        <v>20.62</v>
      </c>
      <c r="U134" s="49">
        <f t="shared" ref="U134" si="196">ROUND(SUM(R134:T134),2)</f>
        <v>1984.99</v>
      </c>
      <c r="V134" s="55">
        <f t="shared" si="180"/>
        <v>6.9509659443604344E-4</v>
      </c>
      <c r="X134" s="53">
        <v>28.24</v>
      </c>
      <c r="Y134" s="54">
        <f>ROUND($X134*L134,2)</f>
        <v>1733.37</v>
      </c>
      <c r="Z134" s="54">
        <f>ROUND($X134*M134,2)</f>
        <v>231</v>
      </c>
      <c r="AA134" s="54">
        <f>ROUND($X134*N134,2)</f>
        <v>20.62</v>
      </c>
      <c r="AB134" s="49">
        <f t="shared" ref="AB134" si="197">ROUND(SUM(Y134:AA134),2)</f>
        <v>1984.99</v>
      </c>
      <c r="AC134" s="55">
        <f>+AB134/$X$432</f>
        <v>6.9509659443604344E-4</v>
      </c>
    </row>
    <row r="135" spans="1:29" ht="39.950000000000003" customHeight="1">
      <c r="B135" s="57">
        <v>10</v>
      </c>
      <c r="C135" s="58"/>
      <c r="D135" s="59"/>
      <c r="E135" s="60" t="s">
        <v>113</v>
      </c>
      <c r="F135" s="61"/>
      <c r="G135" s="62"/>
      <c r="H135" s="62"/>
      <c r="I135" s="62"/>
      <c r="J135" s="63"/>
      <c r="K135" s="37"/>
      <c r="L135" s="64"/>
      <c r="M135" s="65"/>
      <c r="N135" s="65"/>
      <c r="O135" s="63"/>
      <c r="Q135" s="66"/>
      <c r="R135" s="67"/>
      <c r="S135" s="67"/>
      <c r="T135" s="67"/>
      <c r="U135" s="68">
        <f>ROUND(U136+U144+U174+U196+U198+U205+U215+U223,2)</f>
        <v>687852.59</v>
      </c>
      <c r="V135" s="69">
        <f>V136+V144+V174+V196+V198+V205+V215+V223</f>
        <v>0.24086972366763154</v>
      </c>
      <c r="X135" s="66"/>
      <c r="Y135" s="67"/>
      <c r="Z135" s="67"/>
      <c r="AA135" s="67"/>
      <c r="AB135" s="68">
        <f>ROUND(AB136+AB144+AB174+AB196+AB198+AB205+AB215+AB223,2)</f>
        <v>687852.59</v>
      </c>
      <c r="AC135" s="69">
        <f>AC136+AC144+AC174+AC196+AC198+AC205+AC215+AC223</f>
        <v>0.24086972366763154</v>
      </c>
    </row>
    <row r="136" spans="1:29" ht="39.950000000000003" customHeight="1">
      <c r="B136" s="127" t="s">
        <v>0</v>
      </c>
      <c r="C136" s="71"/>
      <c r="D136" s="72"/>
      <c r="E136" s="174" t="s">
        <v>114</v>
      </c>
      <c r="F136" s="74"/>
      <c r="G136" s="75"/>
      <c r="H136" s="75"/>
      <c r="I136" s="75"/>
      <c r="J136" s="76"/>
      <c r="K136" s="37"/>
      <c r="L136" s="77"/>
      <c r="M136" s="78"/>
      <c r="N136" s="78"/>
      <c r="O136" s="76"/>
      <c r="Q136" s="79"/>
      <c r="R136" s="80"/>
      <c r="S136" s="80"/>
      <c r="T136" s="80"/>
      <c r="U136" s="81">
        <f>ROUND(SUM(U137:U143),2)</f>
        <v>119870.53</v>
      </c>
      <c r="V136" s="82">
        <f>SUM(V137:V143)</f>
        <v>4.1975827171040446E-2</v>
      </c>
      <c r="X136" s="79"/>
      <c r="Y136" s="80"/>
      <c r="Z136" s="80"/>
      <c r="AA136" s="80"/>
      <c r="AB136" s="81">
        <f>ROUND(SUM(AB137:AB143),2)</f>
        <v>119870.53</v>
      </c>
      <c r="AC136" s="82">
        <f>SUM(AC137:AC143)</f>
        <v>4.1975827171040446E-2</v>
      </c>
    </row>
    <row r="137" spans="1:29" ht="52.5" customHeight="1">
      <c r="A137" s="102"/>
      <c r="B137" s="132" t="s">
        <v>32</v>
      </c>
      <c r="C137" s="44" t="s">
        <v>666</v>
      </c>
      <c r="D137" s="45">
        <v>91927</v>
      </c>
      <c r="E137" s="175" t="s">
        <v>414</v>
      </c>
      <c r="F137" s="173" t="s">
        <v>14</v>
      </c>
      <c r="G137" s="48">
        <v>2.7800000000000002</v>
      </c>
      <c r="H137" s="48">
        <v>1.9</v>
      </c>
      <c r="I137" s="48">
        <v>0</v>
      </c>
      <c r="J137" s="49">
        <f t="shared" ref="J137" si="198">SUM(G137:I137)</f>
        <v>4.68</v>
      </c>
      <c r="K137" s="50"/>
      <c r="L137" s="51">
        <f t="shared" ref="L137:L143" si="199">G137*(1-$F$8)</f>
        <v>2.7800000000000002</v>
      </c>
      <c r="M137" s="52">
        <f t="shared" ref="M137:M143" si="200">H137*(1-$F$8)</f>
        <v>1.9</v>
      </c>
      <c r="N137" s="52">
        <f t="shared" ref="N137:N143" si="201">I137*(1-$F$8)</f>
        <v>0</v>
      </c>
      <c r="O137" s="49">
        <f t="shared" ref="O137:O143" si="202">SUM(L137:N137)</f>
        <v>4.68</v>
      </c>
      <c r="Q137" s="53">
        <v>13473</v>
      </c>
      <c r="R137" s="54">
        <f t="shared" ref="R137:R143" si="203">ROUND(G137*Q137,2)</f>
        <v>37454.94</v>
      </c>
      <c r="S137" s="54">
        <f t="shared" ref="S137:S143" si="204">ROUND(H137*Q137,2)</f>
        <v>25598.7</v>
      </c>
      <c r="T137" s="54">
        <f t="shared" ref="T137:T143" si="205">ROUND(I137*Q137,2)</f>
        <v>0</v>
      </c>
      <c r="U137" s="49">
        <f t="shared" ref="U137" si="206">ROUND(SUM(R137:T137),2)</f>
        <v>63053.64</v>
      </c>
      <c r="V137" s="55">
        <f t="shared" ref="V137:V200" si="207">U137/$Q$432</f>
        <v>2.2079894826067783E-2</v>
      </c>
      <c r="X137" s="53">
        <v>13473</v>
      </c>
      <c r="Y137" s="54">
        <f t="shared" ref="Y137:AA143" si="208">ROUND($X137*L137,2)</f>
        <v>37454.94</v>
      </c>
      <c r="Z137" s="54">
        <f t="shared" si="208"/>
        <v>25598.7</v>
      </c>
      <c r="AA137" s="54">
        <f t="shared" si="208"/>
        <v>0</v>
      </c>
      <c r="AB137" s="49">
        <f t="shared" ref="AB137:AB143" si="209">ROUND(SUM(Y137:AA137),2)</f>
        <v>63053.64</v>
      </c>
      <c r="AC137" s="55">
        <f t="shared" ref="AC137:AC143" si="210">+AB137/$X$432</f>
        <v>2.2079894826067783E-2</v>
      </c>
    </row>
    <row r="138" spans="1:29" ht="54" customHeight="1">
      <c r="A138" s="102"/>
      <c r="B138" s="132" t="s">
        <v>37</v>
      </c>
      <c r="C138" s="44" t="s">
        <v>666</v>
      </c>
      <c r="D138" s="45">
        <v>91929</v>
      </c>
      <c r="E138" s="175" t="s">
        <v>415</v>
      </c>
      <c r="F138" s="173" t="s">
        <v>14</v>
      </c>
      <c r="G138" s="48">
        <v>4.2299999999999995</v>
      </c>
      <c r="H138" s="48">
        <v>2.54</v>
      </c>
      <c r="I138" s="48">
        <v>0</v>
      </c>
      <c r="J138" s="49">
        <f t="shared" ref="J138:J143" si="211">SUM(G138:I138)</f>
        <v>6.77</v>
      </c>
      <c r="K138" s="50"/>
      <c r="L138" s="51">
        <f t="shared" si="199"/>
        <v>4.2299999999999995</v>
      </c>
      <c r="M138" s="52">
        <f t="shared" si="200"/>
        <v>2.54</v>
      </c>
      <c r="N138" s="52">
        <f t="shared" si="201"/>
        <v>0</v>
      </c>
      <c r="O138" s="49">
        <f t="shared" si="202"/>
        <v>6.77</v>
      </c>
      <c r="Q138" s="53">
        <v>138</v>
      </c>
      <c r="R138" s="54">
        <f t="shared" si="203"/>
        <v>583.74</v>
      </c>
      <c r="S138" s="54">
        <f t="shared" si="204"/>
        <v>350.52</v>
      </c>
      <c r="T138" s="54">
        <f t="shared" si="205"/>
        <v>0</v>
      </c>
      <c r="U138" s="49">
        <f t="shared" ref="U138:U143" si="212">ROUND(SUM(R138:T138),2)</f>
        <v>934.26</v>
      </c>
      <c r="V138" s="55">
        <f t="shared" si="207"/>
        <v>3.2715577625973833E-4</v>
      </c>
      <c r="X138" s="53">
        <v>138</v>
      </c>
      <c r="Y138" s="54">
        <f t="shared" si="208"/>
        <v>583.74</v>
      </c>
      <c r="Z138" s="54">
        <f t="shared" si="208"/>
        <v>350.52</v>
      </c>
      <c r="AA138" s="54">
        <f t="shared" si="208"/>
        <v>0</v>
      </c>
      <c r="AB138" s="49">
        <f t="shared" si="209"/>
        <v>934.26</v>
      </c>
      <c r="AC138" s="55">
        <f t="shared" si="210"/>
        <v>3.2715577625973833E-4</v>
      </c>
    </row>
    <row r="139" spans="1:29" ht="39" customHeight="1">
      <c r="A139" s="102"/>
      <c r="B139" s="132" t="s">
        <v>38</v>
      </c>
      <c r="C139" s="44" t="s">
        <v>670</v>
      </c>
      <c r="D139" s="45">
        <v>91935</v>
      </c>
      <c r="E139" s="175" t="s">
        <v>416</v>
      </c>
      <c r="F139" s="173" t="s">
        <v>14</v>
      </c>
      <c r="G139" s="48">
        <v>15.110000000000001</v>
      </c>
      <c r="H139" s="48">
        <v>7.32</v>
      </c>
      <c r="I139" s="48">
        <v>0</v>
      </c>
      <c r="J139" s="49">
        <f t="shared" si="211"/>
        <v>22.43</v>
      </c>
      <c r="K139" s="50"/>
      <c r="L139" s="51">
        <f t="shared" si="199"/>
        <v>15.110000000000001</v>
      </c>
      <c r="M139" s="52">
        <f t="shared" si="200"/>
        <v>7.32</v>
      </c>
      <c r="N139" s="52">
        <f t="shared" si="201"/>
        <v>0</v>
      </c>
      <c r="O139" s="49">
        <f t="shared" si="202"/>
        <v>22.43</v>
      </c>
      <c r="Q139" s="53">
        <v>144</v>
      </c>
      <c r="R139" s="54">
        <f t="shared" si="203"/>
        <v>2175.84</v>
      </c>
      <c r="S139" s="54">
        <f t="shared" si="204"/>
        <v>1054.08</v>
      </c>
      <c r="T139" s="54">
        <f t="shared" si="205"/>
        <v>0</v>
      </c>
      <c r="U139" s="49">
        <f t="shared" si="212"/>
        <v>3229.92</v>
      </c>
      <c r="V139" s="55">
        <f t="shared" si="207"/>
        <v>1.1310416638375335E-3</v>
      </c>
      <c r="X139" s="53">
        <v>144</v>
      </c>
      <c r="Y139" s="54">
        <f t="shared" si="208"/>
        <v>2175.84</v>
      </c>
      <c r="Z139" s="54">
        <f t="shared" si="208"/>
        <v>1054.08</v>
      </c>
      <c r="AA139" s="54">
        <f t="shared" si="208"/>
        <v>0</v>
      </c>
      <c r="AB139" s="49">
        <f t="shared" si="209"/>
        <v>3229.92</v>
      </c>
      <c r="AC139" s="55">
        <f t="shared" si="210"/>
        <v>1.1310416638375335E-3</v>
      </c>
    </row>
    <row r="140" spans="1:29" ht="36" customHeight="1">
      <c r="A140" s="102"/>
      <c r="B140" s="132" t="s">
        <v>39</v>
      </c>
      <c r="C140" s="44" t="s">
        <v>670</v>
      </c>
      <c r="D140" s="45">
        <v>92986</v>
      </c>
      <c r="E140" s="175" t="s">
        <v>479</v>
      </c>
      <c r="F140" s="173" t="s">
        <v>14</v>
      </c>
      <c r="G140" s="48">
        <v>31.99</v>
      </c>
      <c r="H140" s="48">
        <v>4.43</v>
      </c>
      <c r="I140" s="48">
        <v>0</v>
      </c>
      <c r="J140" s="49">
        <f t="shared" si="211"/>
        <v>36.42</v>
      </c>
      <c r="K140" s="50"/>
      <c r="L140" s="51">
        <f t="shared" si="199"/>
        <v>31.99</v>
      </c>
      <c r="M140" s="52">
        <f t="shared" si="200"/>
        <v>4.43</v>
      </c>
      <c r="N140" s="52">
        <f t="shared" si="201"/>
        <v>0</v>
      </c>
      <c r="O140" s="49">
        <f t="shared" si="202"/>
        <v>36.42</v>
      </c>
      <c r="Q140" s="53">
        <v>28</v>
      </c>
      <c r="R140" s="54">
        <f t="shared" si="203"/>
        <v>895.72</v>
      </c>
      <c r="S140" s="54">
        <f t="shared" si="204"/>
        <v>124.04</v>
      </c>
      <c r="T140" s="54">
        <f t="shared" si="205"/>
        <v>0</v>
      </c>
      <c r="U140" s="49">
        <f t="shared" si="212"/>
        <v>1019.76</v>
      </c>
      <c r="V140" s="55">
        <f t="shared" si="207"/>
        <v>3.5709585597010549E-4</v>
      </c>
      <c r="X140" s="53">
        <v>28</v>
      </c>
      <c r="Y140" s="54">
        <f t="shared" si="208"/>
        <v>895.72</v>
      </c>
      <c r="Z140" s="54">
        <f t="shared" si="208"/>
        <v>124.04</v>
      </c>
      <c r="AA140" s="54">
        <f t="shared" si="208"/>
        <v>0</v>
      </c>
      <c r="AB140" s="49">
        <f t="shared" si="209"/>
        <v>1019.76</v>
      </c>
      <c r="AC140" s="55">
        <f t="shared" si="210"/>
        <v>3.5709585597010549E-4</v>
      </c>
    </row>
    <row r="141" spans="1:29" ht="36" customHeight="1">
      <c r="A141" s="102"/>
      <c r="B141" s="132" t="s">
        <v>40</v>
      </c>
      <c r="C141" s="44" t="s">
        <v>670</v>
      </c>
      <c r="D141" s="45">
        <v>92990</v>
      </c>
      <c r="E141" s="175" t="s">
        <v>417</v>
      </c>
      <c r="F141" s="173" t="s">
        <v>14</v>
      </c>
      <c r="G141" s="48">
        <v>59.22</v>
      </c>
      <c r="H141" s="48">
        <v>6.41</v>
      </c>
      <c r="I141" s="48">
        <v>0</v>
      </c>
      <c r="J141" s="49">
        <f t="shared" si="211"/>
        <v>65.63</v>
      </c>
      <c r="K141" s="50"/>
      <c r="L141" s="51">
        <f t="shared" si="199"/>
        <v>59.22</v>
      </c>
      <c r="M141" s="52">
        <f t="shared" si="200"/>
        <v>6.41</v>
      </c>
      <c r="N141" s="52">
        <f t="shared" si="201"/>
        <v>0</v>
      </c>
      <c r="O141" s="49">
        <f t="shared" si="202"/>
        <v>65.63</v>
      </c>
      <c r="Q141" s="53">
        <v>84</v>
      </c>
      <c r="R141" s="54">
        <f t="shared" si="203"/>
        <v>4974.4799999999996</v>
      </c>
      <c r="S141" s="54">
        <f t="shared" si="204"/>
        <v>538.44000000000005</v>
      </c>
      <c r="T141" s="54">
        <f t="shared" si="205"/>
        <v>0</v>
      </c>
      <c r="U141" s="49">
        <f t="shared" si="212"/>
        <v>5512.92</v>
      </c>
      <c r="V141" s="55">
        <f t="shared" si="207"/>
        <v>1.930494318559969E-3</v>
      </c>
      <c r="X141" s="53">
        <v>84</v>
      </c>
      <c r="Y141" s="54">
        <f t="shared" si="208"/>
        <v>4974.4799999999996</v>
      </c>
      <c r="Z141" s="54">
        <f t="shared" si="208"/>
        <v>538.44000000000005</v>
      </c>
      <c r="AA141" s="54">
        <f t="shared" si="208"/>
        <v>0</v>
      </c>
      <c r="AB141" s="49">
        <f t="shared" si="209"/>
        <v>5512.92</v>
      </c>
      <c r="AC141" s="55">
        <f t="shared" si="210"/>
        <v>1.930494318559969E-3</v>
      </c>
    </row>
    <row r="142" spans="1:29" ht="60.75" customHeight="1">
      <c r="A142" s="102"/>
      <c r="B142" s="132" t="s">
        <v>41</v>
      </c>
      <c r="C142" s="44" t="s">
        <v>670</v>
      </c>
      <c r="D142" s="45">
        <v>91927</v>
      </c>
      <c r="E142" s="175" t="s">
        <v>719</v>
      </c>
      <c r="F142" s="173" t="s">
        <v>14</v>
      </c>
      <c r="G142" s="48">
        <v>4.3199999999999994</v>
      </c>
      <c r="H142" s="48">
        <v>1.9</v>
      </c>
      <c r="I142" s="48">
        <v>0</v>
      </c>
      <c r="J142" s="49">
        <f t="shared" si="211"/>
        <v>6.2199999999999989</v>
      </c>
      <c r="K142" s="50"/>
      <c r="L142" s="51">
        <f t="shared" si="199"/>
        <v>4.3199999999999994</v>
      </c>
      <c r="M142" s="52">
        <f t="shared" si="200"/>
        <v>1.9</v>
      </c>
      <c r="N142" s="52">
        <f t="shared" si="201"/>
        <v>0</v>
      </c>
      <c r="O142" s="49">
        <f t="shared" si="202"/>
        <v>6.2199999999999989</v>
      </c>
      <c r="Q142" s="53">
        <v>4108.6000000000004</v>
      </c>
      <c r="R142" s="54">
        <f t="shared" si="203"/>
        <v>17749.150000000001</v>
      </c>
      <c r="S142" s="54">
        <f t="shared" si="204"/>
        <v>7806.34</v>
      </c>
      <c r="T142" s="54">
        <f t="shared" si="205"/>
        <v>0</v>
      </c>
      <c r="U142" s="49">
        <f t="shared" si="212"/>
        <v>25555.49</v>
      </c>
      <c r="V142" s="55">
        <f t="shared" si="207"/>
        <v>8.9489287442981406E-3</v>
      </c>
      <c r="X142" s="53">
        <v>4108.6000000000004</v>
      </c>
      <c r="Y142" s="54">
        <f t="shared" si="208"/>
        <v>17749.150000000001</v>
      </c>
      <c r="Z142" s="54">
        <f t="shared" si="208"/>
        <v>7806.34</v>
      </c>
      <c r="AA142" s="54">
        <f t="shared" si="208"/>
        <v>0</v>
      </c>
      <c r="AB142" s="49">
        <f t="shared" si="209"/>
        <v>25555.49</v>
      </c>
      <c r="AC142" s="55">
        <f t="shared" si="210"/>
        <v>8.9489287442981406E-3</v>
      </c>
    </row>
    <row r="143" spans="1:29" ht="59.25" customHeight="1">
      <c r="A143" s="102"/>
      <c r="B143" s="132" t="s">
        <v>42</v>
      </c>
      <c r="C143" s="44" t="s">
        <v>670</v>
      </c>
      <c r="D143" s="45">
        <v>91929</v>
      </c>
      <c r="E143" s="175" t="s">
        <v>720</v>
      </c>
      <c r="F143" s="173" t="s">
        <v>14</v>
      </c>
      <c r="G143" s="48">
        <v>6.6999999999999993</v>
      </c>
      <c r="H143" s="48">
        <v>2.54</v>
      </c>
      <c r="I143" s="48">
        <v>0</v>
      </c>
      <c r="J143" s="49">
        <f t="shared" si="211"/>
        <v>9.2399999999999984</v>
      </c>
      <c r="K143" s="50"/>
      <c r="L143" s="51">
        <f t="shared" si="199"/>
        <v>6.6999999999999993</v>
      </c>
      <c r="M143" s="52">
        <f t="shared" si="200"/>
        <v>2.54</v>
      </c>
      <c r="N143" s="52">
        <f t="shared" si="201"/>
        <v>0</v>
      </c>
      <c r="O143" s="49">
        <f t="shared" si="202"/>
        <v>9.2399999999999984</v>
      </c>
      <c r="Q143" s="53">
        <v>2225.6</v>
      </c>
      <c r="R143" s="54">
        <f t="shared" si="203"/>
        <v>14911.52</v>
      </c>
      <c r="S143" s="54">
        <f t="shared" si="204"/>
        <v>5653.02</v>
      </c>
      <c r="T143" s="54">
        <f t="shared" si="205"/>
        <v>0</v>
      </c>
      <c r="U143" s="49">
        <f t="shared" si="212"/>
        <v>20564.54</v>
      </c>
      <c r="V143" s="55">
        <f t="shared" si="207"/>
        <v>7.2012159860471809E-3</v>
      </c>
      <c r="X143" s="53">
        <v>2225.6</v>
      </c>
      <c r="Y143" s="54">
        <f t="shared" si="208"/>
        <v>14911.52</v>
      </c>
      <c r="Z143" s="54">
        <f t="shared" si="208"/>
        <v>5653.02</v>
      </c>
      <c r="AA143" s="54">
        <f t="shared" si="208"/>
        <v>0</v>
      </c>
      <c r="AB143" s="49">
        <f t="shared" si="209"/>
        <v>20564.54</v>
      </c>
      <c r="AC143" s="55">
        <f t="shared" si="210"/>
        <v>7.2012159860471809E-3</v>
      </c>
    </row>
    <row r="144" spans="1:29" ht="39.950000000000003" customHeight="1">
      <c r="B144" s="127" t="s">
        <v>1</v>
      </c>
      <c r="C144" s="71"/>
      <c r="D144" s="72"/>
      <c r="E144" s="176" t="s">
        <v>115</v>
      </c>
      <c r="F144" s="74"/>
      <c r="G144" s="75"/>
      <c r="H144" s="75"/>
      <c r="I144" s="75"/>
      <c r="J144" s="76"/>
      <c r="K144" s="37"/>
      <c r="L144" s="77"/>
      <c r="M144" s="78"/>
      <c r="N144" s="78"/>
      <c r="O144" s="76"/>
      <c r="Q144" s="79"/>
      <c r="R144" s="80"/>
      <c r="S144" s="80"/>
      <c r="T144" s="80"/>
      <c r="U144" s="81">
        <f>ROUND(SUM(U145:U173),2)</f>
        <v>333923.44</v>
      </c>
      <c r="V144" s="82">
        <f>SUM(V145:V173)</f>
        <v>0.11693209837146203</v>
      </c>
      <c r="X144" s="79"/>
      <c r="Y144" s="80"/>
      <c r="Z144" s="80"/>
      <c r="AA144" s="80"/>
      <c r="AB144" s="81">
        <f>ROUND(SUM(AB145:AB173),2)</f>
        <v>333923.44</v>
      </c>
      <c r="AC144" s="82">
        <f>SUM(AC145:AC173)</f>
        <v>0.11693209837146203</v>
      </c>
    </row>
    <row r="145" spans="1:29" ht="40.5" customHeight="1">
      <c r="A145" s="102"/>
      <c r="B145" s="132" t="s">
        <v>33</v>
      </c>
      <c r="C145" s="44" t="s">
        <v>675</v>
      </c>
      <c r="D145" s="45" t="s">
        <v>622</v>
      </c>
      <c r="E145" s="175" t="s">
        <v>721</v>
      </c>
      <c r="F145" s="173" t="s">
        <v>14</v>
      </c>
      <c r="G145" s="48">
        <v>15.89</v>
      </c>
      <c r="H145" s="48">
        <v>7.51</v>
      </c>
      <c r="I145" s="48">
        <v>0</v>
      </c>
      <c r="J145" s="49">
        <f t="shared" ref="J145" si="213">SUM(G145:I145)</f>
        <v>23.4</v>
      </c>
      <c r="K145" s="50"/>
      <c r="L145" s="51">
        <f t="shared" ref="L145:L172" si="214">G145*(1-$F$8)</f>
        <v>15.89</v>
      </c>
      <c r="M145" s="52">
        <f t="shared" ref="M145:M173" si="215">H145*(1-$F$8)</f>
        <v>7.51</v>
      </c>
      <c r="N145" s="52">
        <f t="shared" ref="N145:N173" si="216">I145*(1-$F$8)</f>
        <v>0</v>
      </c>
      <c r="O145" s="49">
        <f t="shared" ref="O145:O173" si="217">SUM(L145:N145)</f>
        <v>23.4</v>
      </c>
      <c r="Q145" s="53">
        <v>6804.1</v>
      </c>
      <c r="R145" s="54">
        <f t="shared" ref="R145:R173" si="218">ROUND(G145*Q145,2)</f>
        <v>108117.15</v>
      </c>
      <c r="S145" s="54">
        <f t="shared" ref="S145:S173" si="219">ROUND(H145*Q145,2)</f>
        <v>51098.79</v>
      </c>
      <c r="T145" s="54">
        <f t="shared" ref="T145:T173" si="220">ROUND(I145*Q145,2)</f>
        <v>0</v>
      </c>
      <c r="U145" s="49">
        <f t="shared" ref="U145" si="221">ROUND(SUM(R145:T145),2)</f>
        <v>159215.94</v>
      </c>
      <c r="V145" s="55">
        <f t="shared" si="207"/>
        <v>5.5753660055684627E-2</v>
      </c>
      <c r="X145" s="53">
        <v>6804.1</v>
      </c>
      <c r="Y145" s="54">
        <f t="shared" ref="Y145:Y173" si="222">ROUND($X145*L145,2)</f>
        <v>108117.15</v>
      </c>
      <c r="Z145" s="54">
        <f t="shared" ref="Z145:Z173" si="223">ROUND($X145*M145,2)</f>
        <v>51098.79</v>
      </c>
      <c r="AA145" s="54">
        <f t="shared" ref="AA145:AA173" si="224">ROUND($X145*N145,2)</f>
        <v>0</v>
      </c>
      <c r="AB145" s="49">
        <f t="shared" ref="AB145:AB173" si="225">ROUND(SUM(Y145:AA145),2)</f>
        <v>159215.94</v>
      </c>
      <c r="AC145" s="55">
        <f t="shared" ref="AC145:AC173" si="226">+AB145/$X$432</f>
        <v>5.5753660055684627E-2</v>
      </c>
    </row>
    <row r="146" spans="1:29" ht="39.75" customHeight="1">
      <c r="A146" s="102"/>
      <c r="B146" s="132" t="s">
        <v>34</v>
      </c>
      <c r="C146" s="44" t="s">
        <v>683</v>
      </c>
      <c r="D146" s="45" t="s">
        <v>622</v>
      </c>
      <c r="E146" s="175" t="s">
        <v>722</v>
      </c>
      <c r="F146" s="173" t="s">
        <v>14</v>
      </c>
      <c r="G146" s="48">
        <v>33.03</v>
      </c>
      <c r="H146" s="48">
        <v>7.51</v>
      </c>
      <c r="I146" s="48">
        <v>0</v>
      </c>
      <c r="J146" s="49">
        <f t="shared" ref="J146:J173" si="227">SUM(G146:I146)</f>
        <v>40.54</v>
      </c>
      <c r="K146" s="50"/>
      <c r="L146" s="51">
        <f t="shared" si="214"/>
        <v>33.03</v>
      </c>
      <c r="M146" s="52">
        <f t="shared" si="215"/>
        <v>7.51</v>
      </c>
      <c r="N146" s="52">
        <f t="shared" si="216"/>
        <v>0</v>
      </c>
      <c r="O146" s="49">
        <f t="shared" si="217"/>
        <v>40.54</v>
      </c>
      <c r="Q146" s="53">
        <v>63</v>
      </c>
      <c r="R146" s="54">
        <f t="shared" si="218"/>
        <v>2080.89</v>
      </c>
      <c r="S146" s="54">
        <f t="shared" si="219"/>
        <v>473.13</v>
      </c>
      <c r="T146" s="54">
        <f t="shared" si="220"/>
        <v>0</v>
      </c>
      <c r="U146" s="49">
        <f t="shared" ref="U146:U173" si="228">ROUND(SUM(R146:T146),2)</f>
        <v>2554.02</v>
      </c>
      <c r="V146" s="55">
        <f t="shared" si="207"/>
        <v>8.9435745475873623E-4</v>
      </c>
      <c r="X146" s="53">
        <v>63</v>
      </c>
      <c r="Y146" s="54">
        <f t="shared" si="222"/>
        <v>2080.89</v>
      </c>
      <c r="Z146" s="54">
        <f t="shared" si="223"/>
        <v>473.13</v>
      </c>
      <c r="AA146" s="54">
        <f t="shared" si="224"/>
        <v>0</v>
      </c>
      <c r="AB146" s="49">
        <f t="shared" si="225"/>
        <v>2554.02</v>
      </c>
      <c r="AC146" s="55">
        <f t="shared" si="226"/>
        <v>8.9435745475873623E-4</v>
      </c>
    </row>
    <row r="147" spans="1:29" ht="39.75" customHeight="1">
      <c r="A147" s="102"/>
      <c r="B147" s="132" t="s">
        <v>116</v>
      </c>
      <c r="C147" s="44" t="s">
        <v>683</v>
      </c>
      <c r="D147" s="45" t="s">
        <v>623</v>
      </c>
      <c r="E147" s="175" t="s">
        <v>723</v>
      </c>
      <c r="F147" s="173" t="s">
        <v>14</v>
      </c>
      <c r="G147" s="48">
        <v>49.01</v>
      </c>
      <c r="H147" s="48">
        <v>10.8</v>
      </c>
      <c r="I147" s="48">
        <v>0</v>
      </c>
      <c r="J147" s="49">
        <f t="shared" si="227"/>
        <v>59.81</v>
      </c>
      <c r="K147" s="50"/>
      <c r="L147" s="51">
        <f t="shared" si="214"/>
        <v>49.01</v>
      </c>
      <c r="M147" s="52">
        <f t="shared" si="215"/>
        <v>10.8</v>
      </c>
      <c r="N147" s="52">
        <f t="shared" si="216"/>
        <v>0</v>
      </c>
      <c r="O147" s="49">
        <f t="shared" si="217"/>
        <v>59.81</v>
      </c>
      <c r="Q147" s="53">
        <v>20</v>
      </c>
      <c r="R147" s="54">
        <f t="shared" si="218"/>
        <v>980.2</v>
      </c>
      <c r="S147" s="54">
        <f t="shared" si="219"/>
        <v>216</v>
      </c>
      <c r="T147" s="54">
        <f t="shared" si="220"/>
        <v>0</v>
      </c>
      <c r="U147" s="49">
        <f t="shared" si="228"/>
        <v>1196.2</v>
      </c>
      <c r="V147" s="55">
        <f t="shared" si="207"/>
        <v>4.188809748484351E-4</v>
      </c>
      <c r="X147" s="53">
        <v>20</v>
      </c>
      <c r="Y147" s="54">
        <f t="shared" si="222"/>
        <v>980.2</v>
      </c>
      <c r="Z147" s="54">
        <f t="shared" si="223"/>
        <v>216</v>
      </c>
      <c r="AA147" s="54">
        <f t="shared" si="224"/>
        <v>0</v>
      </c>
      <c r="AB147" s="49">
        <f t="shared" si="225"/>
        <v>1196.2</v>
      </c>
      <c r="AC147" s="55">
        <f t="shared" si="226"/>
        <v>4.188809748484351E-4</v>
      </c>
    </row>
    <row r="148" spans="1:29" ht="39.75" customHeight="1">
      <c r="A148" s="102"/>
      <c r="B148" s="132" t="s">
        <v>117</v>
      </c>
      <c r="C148" s="44" t="s">
        <v>683</v>
      </c>
      <c r="D148" s="45">
        <v>93008</v>
      </c>
      <c r="E148" s="175" t="s">
        <v>724</v>
      </c>
      <c r="F148" s="173" t="s">
        <v>14</v>
      </c>
      <c r="G148" s="48">
        <v>75.320000000000007</v>
      </c>
      <c r="H148" s="48">
        <v>7.13</v>
      </c>
      <c r="I148" s="48">
        <v>0</v>
      </c>
      <c r="J148" s="49">
        <f t="shared" si="227"/>
        <v>82.45</v>
      </c>
      <c r="K148" s="50"/>
      <c r="L148" s="51">
        <f t="shared" si="214"/>
        <v>75.320000000000007</v>
      </c>
      <c r="M148" s="52">
        <f t="shared" si="215"/>
        <v>7.13</v>
      </c>
      <c r="N148" s="52">
        <f t="shared" si="216"/>
        <v>0</v>
      </c>
      <c r="O148" s="49">
        <f t="shared" si="217"/>
        <v>82.45</v>
      </c>
      <c r="Q148" s="53">
        <v>121</v>
      </c>
      <c r="R148" s="54">
        <f t="shared" si="218"/>
        <v>9113.7199999999993</v>
      </c>
      <c r="S148" s="54">
        <f t="shared" si="219"/>
        <v>862.73</v>
      </c>
      <c r="T148" s="54">
        <f t="shared" si="220"/>
        <v>0</v>
      </c>
      <c r="U148" s="49">
        <f t="shared" si="228"/>
        <v>9976.4500000000007</v>
      </c>
      <c r="V148" s="55">
        <f t="shared" si="207"/>
        <v>3.4935170552806141E-3</v>
      </c>
      <c r="X148" s="53">
        <v>121</v>
      </c>
      <c r="Y148" s="54">
        <f t="shared" si="222"/>
        <v>9113.7199999999993</v>
      </c>
      <c r="Z148" s="54">
        <f t="shared" si="223"/>
        <v>862.73</v>
      </c>
      <c r="AA148" s="54">
        <f t="shared" si="224"/>
        <v>0</v>
      </c>
      <c r="AB148" s="49">
        <f t="shared" si="225"/>
        <v>9976.4500000000007</v>
      </c>
      <c r="AC148" s="55">
        <f t="shared" si="226"/>
        <v>3.4935170552806141E-3</v>
      </c>
    </row>
    <row r="149" spans="1:29" ht="39.75" customHeight="1">
      <c r="A149" s="102"/>
      <c r="B149" s="132" t="s">
        <v>118</v>
      </c>
      <c r="C149" s="44" t="s">
        <v>683</v>
      </c>
      <c r="D149" s="45">
        <v>93009</v>
      </c>
      <c r="E149" s="175" t="s">
        <v>725</v>
      </c>
      <c r="F149" s="173" t="s">
        <v>14</v>
      </c>
      <c r="G149" s="48">
        <v>100.30000000000001</v>
      </c>
      <c r="H149" s="48">
        <v>8.2100000000000009</v>
      </c>
      <c r="I149" s="48">
        <v>0</v>
      </c>
      <c r="J149" s="49">
        <f t="shared" si="227"/>
        <v>108.51000000000002</v>
      </c>
      <c r="K149" s="50"/>
      <c r="L149" s="51">
        <f t="shared" si="214"/>
        <v>100.30000000000001</v>
      </c>
      <c r="M149" s="52">
        <f t="shared" si="215"/>
        <v>8.2100000000000009</v>
      </c>
      <c r="N149" s="52">
        <f t="shared" si="216"/>
        <v>0</v>
      </c>
      <c r="O149" s="49">
        <f t="shared" si="217"/>
        <v>108.51000000000002</v>
      </c>
      <c r="Q149" s="53">
        <v>293</v>
      </c>
      <c r="R149" s="54">
        <f t="shared" si="218"/>
        <v>29387.9</v>
      </c>
      <c r="S149" s="54">
        <f t="shared" si="219"/>
        <v>2405.5300000000002</v>
      </c>
      <c r="T149" s="54">
        <f t="shared" si="220"/>
        <v>0</v>
      </c>
      <c r="U149" s="49">
        <f t="shared" si="228"/>
        <v>31793.43</v>
      </c>
      <c r="V149" s="55">
        <f t="shared" si="207"/>
        <v>1.1133307935274605E-2</v>
      </c>
      <c r="X149" s="53">
        <v>293</v>
      </c>
      <c r="Y149" s="54">
        <f t="shared" si="222"/>
        <v>29387.9</v>
      </c>
      <c r="Z149" s="54">
        <f t="shared" si="223"/>
        <v>2405.5300000000002</v>
      </c>
      <c r="AA149" s="54">
        <f t="shared" si="224"/>
        <v>0</v>
      </c>
      <c r="AB149" s="49">
        <f t="shared" si="225"/>
        <v>31793.43</v>
      </c>
      <c r="AC149" s="55">
        <f t="shared" si="226"/>
        <v>1.1133307935274605E-2</v>
      </c>
    </row>
    <row r="150" spans="1:29" ht="39.75" customHeight="1">
      <c r="A150" s="102"/>
      <c r="B150" s="132" t="s">
        <v>119</v>
      </c>
      <c r="C150" s="44" t="s">
        <v>683</v>
      </c>
      <c r="D150" s="45">
        <v>93010</v>
      </c>
      <c r="E150" s="175" t="s">
        <v>726</v>
      </c>
      <c r="F150" s="173" t="s">
        <v>14</v>
      </c>
      <c r="G150" s="48">
        <v>149.47</v>
      </c>
      <c r="H150" s="48">
        <v>9.8099999999999987</v>
      </c>
      <c r="I150" s="48">
        <v>0</v>
      </c>
      <c r="J150" s="49">
        <f t="shared" si="227"/>
        <v>159.28</v>
      </c>
      <c r="K150" s="50"/>
      <c r="L150" s="51">
        <f t="shared" si="214"/>
        <v>149.47</v>
      </c>
      <c r="M150" s="52">
        <f t="shared" si="215"/>
        <v>9.8099999999999987</v>
      </c>
      <c r="N150" s="52">
        <f t="shared" si="216"/>
        <v>0</v>
      </c>
      <c r="O150" s="49">
        <f t="shared" si="217"/>
        <v>159.28</v>
      </c>
      <c r="Q150" s="53">
        <v>133.5</v>
      </c>
      <c r="R150" s="54">
        <f t="shared" si="218"/>
        <v>19954.25</v>
      </c>
      <c r="S150" s="54">
        <f t="shared" si="219"/>
        <v>1309.6400000000001</v>
      </c>
      <c r="T150" s="54">
        <f t="shared" si="220"/>
        <v>0</v>
      </c>
      <c r="U150" s="49">
        <f t="shared" si="228"/>
        <v>21263.89</v>
      </c>
      <c r="V150" s="55">
        <f t="shared" si="207"/>
        <v>7.4461118310231488E-3</v>
      </c>
      <c r="X150" s="53">
        <v>133.5</v>
      </c>
      <c r="Y150" s="54">
        <f t="shared" si="222"/>
        <v>19954.25</v>
      </c>
      <c r="Z150" s="54">
        <f t="shared" si="223"/>
        <v>1309.6400000000001</v>
      </c>
      <c r="AA150" s="54">
        <f t="shared" si="224"/>
        <v>0</v>
      </c>
      <c r="AB150" s="49">
        <f t="shared" si="225"/>
        <v>21263.89</v>
      </c>
      <c r="AC150" s="55">
        <f t="shared" si="226"/>
        <v>7.4461118310231488E-3</v>
      </c>
    </row>
    <row r="151" spans="1:29" ht="40.5" customHeight="1">
      <c r="A151" s="102"/>
      <c r="B151" s="132" t="s">
        <v>120</v>
      </c>
      <c r="C151" s="44" t="s">
        <v>675</v>
      </c>
      <c r="D151" s="45" t="s">
        <v>624</v>
      </c>
      <c r="E151" s="175" t="s">
        <v>481</v>
      </c>
      <c r="F151" s="173" t="s">
        <v>14</v>
      </c>
      <c r="G151" s="48">
        <v>13.870000000000001</v>
      </c>
      <c r="H151" s="48">
        <v>6.3800000000000008</v>
      </c>
      <c r="I151" s="48">
        <v>0</v>
      </c>
      <c r="J151" s="49">
        <f t="shared" si="227"/>
        <v>20.25</v>
      </c>
      <c r="K151" s="50"/>
      <c r="L151" s="51">
        <f t="shared" si="214"/>
        <v>13.870000000000001</v>
      </c>
      <c r="M151" s="52">
        <f t="shared" si="215"/>
        <v>6.3800000000000008</v>
      </c>
      <c r="N151" s="52">
        <f t="shared" si="216"/>
        <v>0</v>
      </c>
      <c r="O151" s="49">
        <f t="shared" si="217"/>
        <v>20.25</v>
      </c>
      <c r="Q151" s="53">
        <v>53</v>
      </c>
      <c r="R151" s="54">
        <f t="shared" si="218"/>
        <v>735.11</v>
      </c>
      <c r="S151" s="54">
        <f t="shared" si="219"/>
        <v>338.14</v>
      </c>
      <c r="T151" s="54">
        <f t="shared" si="220"/>
        <v>0</v>
      </c>
      <c r="U151" s="49">
        <f t="shared" si="228"/>
        <v>1073.25</v>
      </c>
      <c r="V151" s="55">
        <f t="shared" si="207"/>
        <v>3.7582679004855626E-4</v>
      </c>
      <c r="X151" s="53">
        <v>53</v>
      </c>
      <c r="Y151" s="54">
        <f t="shared" si="222"/>
        <v>735.11</v>
      </c>
      <c r="Z151" s="54">
        <f t="shared" si="223"/>
        <v>338.14</v>
      </c>
      <c r="AA151" s="54">
        <f t="shared" si="224"/>
        <v>0</v>
      </c>
      <c r="AB151" s="49">
        <f t="shared" si="225"/>
        <v>1073.25</v>
      </c>
      <c r="AC151" s="55">
        <f t="shared" si="226"/>
        <v>3.7582679004855626E-4</v>
      </c>
    </row>
    <row r="152" spans="1:29" ht="40.5" customHeight="1">
      <c r="A152" s="102"/>
      <c r="B152" s="132" t="s">
        <v>121</v>
      </c>
      <c r="C152" s="44" t="s">
        <v>675</v>
      </c>
      <c r="D152" s="45" t="s">
        <v>625</v>
      </c>
      <c r="E152" s="175" t="s">
        <v>480</v>
      </c>
      <c r="F152" s="173" t="s">
        <v>14</v>
      </c>
      <c r="G152" s="48">
        <v>33.449999999999996</v>
      </c>
      <c r="H152" s="48">
        <v>9.16</v>
      </c>
      <c r="I152" s="48">
        <v>0</v>
      </c>
      <c r="J152" s="49">
        <f t="shared" si="227"/>
        <v>42.61</v>
      </c>
      <c r="K152" s="50"/>
      <c r="L152" s="51">
        <f t="shared" si="214"/>
        <v>33.449999999999996</v>
      </c>
      <c r="M152" s="52">
        <f t="shared" si="215"/>
        <v>9.16</v>
      </c>
      <c r="N152" s="52">
        <f t="shared" si="216"/>
        <v>0</v>
      </c>
      <c r="O152" s="49">
        <f t="shared" si="217"/>
        <v>42.61</v>
      </c>
      <c r="Q152" s="53">
        <v>2</v>
      </c>
      <c r="R152" s="54">
        <f t="shared" si="218"/>
        <v>66.900000000000006</v>
      </c>
      <c r="S152" s="54">
        <f t="shared" si="219"/>
        <v>18.32</v>
      </c>
      <c r="T152" s="54">
        <f t="shared" si="220"/>
        <v>0</v>
      </c>
      <c r="U152" s="49">
        <f t="shared" si="228"/>
        <v>85.22</v>
      </c>
      <c r="V152" s="55">
        <f t="shared" si="207"/>
        <v>2.9842030326520348E-5</v>
      </c>
      <c r="X152" s="53">
        <v>2</v>
      </c>
      <c r="Y152" s="54">
        <f t="shared" si="222"/>
        <v>66.900000000000006</v>
      </c>
      <c r="Z152" s="54">
        <f t="shared" si="223"/>
        <v>18.32</v>
      </c>
      <c r="AA152" s="54">
        <f t="shared" si="224"/>
        <v>0</v>
      </c>
      <c r="AB152" s="49">
        <f t="shared" si="225"/>
        <v>85.22</v>
      </c>
      <c r="AC152" s="55">
        <f t="shared" si="226"/>
        <v>2.9842030326520348E-5</v>
      </c>
    </row>
    <row r="153" spans="1:29" ht="40.5" customHeight="1">
      <c r="A153" s="102"/>
      <c r="B153" s="132" t="s">
        <v>122</v>
      </c>
      <c r="C153" s="44" t="s">
        <v>675</v>
      </c>
      <c r="D153" s="45">
        <v>91170</v>
      </c>
      <c r="E153" s="175" t="s">
        <v>470</v>
      </c>
      <c r="F153" s="173" t="s">
        <v>15</v>
      </c>
      <c r="G153" s="48">
        <v>2.2400000000000002</v>
      </c>
      <c r="H153" s="48">
        <v>4.08</v>
      </c>
      <c r="I153" s="48">
        <v>0</v>
      </c>
      <c r="J153" s="49">
        <f t="shared" si="227"/>
        <v>6.32</v>
      </c>
      <c r="K153" s="50"/>
      <c r="L153" s="51">
        <f t="shared" si="214"/>
        <v>2.2400000000000002</v>
      </c>
      <c r="M153" s="52">
        <f t="shared" si="215"/>
        <v>4.08</v>
      </c>
      <c r="N153" s="52">
        <f t="shared" si="216"/>
        <v>0</v>
      </c>
      <c r="O153" s="49">
        <f t="shared" si="217"/>
        <v>6.32</v>
      </c>
      <c r="Q153" s="53">
        <v>1997</v>
      </c>
      <c r="R153" s="54">
        <f t="shared" si="218"/>
        <v>4473.28</v>
      </c>
      <c r="S153" s="54">
        <f t="shared" si="219"/>
        <v>8147.76</v>
      </c>
      <c r="T153" s="54">
        <f t="shared" si="220"/>
        <v>0</v>
      </c>
      <c r="U153" s="49">
        <f t="shared" si="228"/>
        <v>12621.04</v>
      </c>
      <c r="V153" s="55">
        <f t="shared" si="207"/>
        <v>4.419589983950087E-3</v>
      </c>
      <c r="X153" s="53">
        <v>1997</v>
      </c>
      <c r="Y153" s="54">
        <f t="shared" si="222"/>
        <v>4473.28</v>
      </c>
      <c r="Z153" s="54">
        <f t="shared" si="223"/>
        <v>8147.76</v>
      </c>
      <c r="AA153" s="54">
        <f t="shared" si="224"/>
        <v>0</v>
      </c>
      <c r="AB153" s="49">
        <f t="shared" si="225"/>
        <v>12621.04</v>
      </c>
      <c r="AC153" s="55">
        <f t="shared" si="226"/>
        <v>4.419589983950087E-3</v>
      </c>
    </row>
    <row r="154" spans="1:29" ht="40.5" customHeight="1">
      <c r="A154" s="102"/>
      <c r="B154" s="132" t="s">
        <v>123</v>
      </c>
      <c r="C154" s="44" t="s">
        <v>675</v>
      </c>
      <c r="D154" s="45">
        <v>91170</v>
      </c>
      <c r="E154" s="175" t="s">
        <v>474</v>
      </c>
      <c r="F154" s="173" t="s">
        <v>15</v>
      </c>
      <c r="G154" s="48">
        <v>2.2400000000000002</v>
      </c>
      <c r="H154" s="48">
        <v>4.08</v>
      </c>
      <c r="I154" s="48">
        <v>0</v>
      </c>
      <c r="J154" s="49">
        <f t="shared" si="227"/>
        <v>6.32</v>
      </c>
      <c r="K154" s="50"/>
      <c r="L154" s="51">
        <f t="shared" si="214"/>
        <v>2.2400000000000002</v>
      </c>
      <c r="M154" s="52">
        <f t="shared" si="215"/>
        <v>4.08</v>
      </c>
      <c r="N154" s="52">
        <f t="shared" si="216"/>
        <v>0</v>
      </c>
      <c r="O154" s="49">
        <f t="shared" si="217"/>
        <v>6.32</v>
      </c>
      <c r="Q154" s="53">
        <v>45</v>
      </c>
      <c r="R154" s="54">
        <f t="shared" si="218"/>
        <v>100.8</v>
      </c>
      <c r="S154" s="54">
        <f t="shared" si="219"/>
        <v>183.6</v>
      </c>
      <c r="T154" s="54">
        <f t="shared" si="220"/>
        <v>0</v>
      </c>
      <c r="U154" s="49">
        <f t="shared" si="228"/>
        <v>284.39999999999998</v>
      </c>
      <c r="V154" s="55">
        <f t="shared" si="207"/>
        <v>9.9590159878694986E-5</v>
      </c>
      <c r="X154" s="53">
        <v>45</v>
      </c>
      <c r="Y154" s="54">
        <f t="shared" si="222"/>
        <v>100.8</v>
      </c>
      <c r="Z154" s="54">
        <f t="shared" si="223"/>
        <v>183.6</v>
      </c>
      <c r="AA154" s="54">
        <f t="shared" si="224"/>
        <v>0</v>
      </c>
      <c r="AB154" s="49">
        <f t="shared" si="225"/>
        <v>284.39999999999998</v>
      </c>
      <c r="AC154" s="55">
        <f t="shared" si="226"/>
        <v>9.9590159878694986E-5</v>
      </c>
    </row>
    <row r="155" spans="1:29" ht="40.5" customHeight="1">
      <c r="A155" s="102"/>
      <c r="B155" s="132" t="s">
        <v>124</v>
      </c>
      <c r="C155" s="44" t="s">
        <v>675</v>
      </c>
      <c r="D155" s="45">
        <v>91171</v>
      </c>
      <c r="E155" s="175" t="s">
        <v>475</v>
      </c>
      <c r="F155" s="173" t="s">
        <v>15</v>
      </c>
      <c r="G155" s="48">
        <v>3.89</v>
      </c>
      <c r="H155" s="48">
        <v>7.71</v>
      </c>
      <c r="I155" s="48">
        <v>0</v>
      </c>
      <c r="J155" s="49">
        <f t="shared" si="227"/>
        <v>11.6</v>
      </c>
      <c r="K155" s="50"/>
      <c r="L155" s="51">
        <f t="shared" si="214"/>
        <v>3.89</v>
      </c>
      <c r="M155" s="52">
        <f t="shared" si="215"/>
        <v>7.71</v>
      </c>
      <c r="N155" s="52">
        <f t="shared" si="216"/>
        <v>0</v>
      </c>
      <c r="O155" s="49">
        <f t="shared" si="217"/>
        <v>11.6</v>
      </c>
      <c r="Q155" s="53">
        <v>21</v>
      </c>
      <c r="R155" s="54">
        <f t="shared" si="218"/>
        <v>81.69</v>
      </c>
      <c r="S155" s="54">
        <f t="shared" si="219"/>
        <v>161.91</v>
      </c>
      <c r="T155" s="54">
        <f t="shared" si="220"/>
        <v>0</v>
      </c>
      <c r="U155" s="49">
        <f t="shared" si="228"/>
        <v>243.6</v>
      </c>
      <c r="V155" s="55">
        <f t="shared" si="207"/>
        <v>8.5302963946730302E-5</v>
      </c>
      <c r="X155" s="53">
        <v>21</v>
      </c>
      <c r="Y155" s="54">
        <f t="shared" si="222"/>
        <v>81.69</v>
      </c>
      <c r="Z155" s="54">
        <f t="shared" si="223"/>
        <v>161.91</v>
      </c>
      <c r="AA155" s="54">
        <f t="shared" si="224"/>
        <v>0</v>
      </c>
      <c r="AB155" s="49">
        <f t="shared" si="225"/>
        <v>243.6</v>
      </c>
      <c r="AC155" s="55">
        <f t="shared" si="226"/>
        <v>8.5302963946730302E-5</v>
      </c>
    </row>
    <row r="156" spans="1:29" ht="40.5" customHeight="1">
      <c r="A156" s="102"/>
      <c r="B156" s="132" t="s">
        <v>125</v>
      </c>
      <c r="C156" s="44" t="s">
        <v>675</v>
      </c>
      <c r="D156" s="45">
        <v>91171</v>
      </c>
      <c r="E156" s="175" t="s">
        <v>471</v>
      </c>
      <c r="F156" s="173" t="s">
        <v>15</v>
      </c>
      <c r="G156" s="48">
        <v>4.2699999999999996</v>
      </c>
      <c r="H156" s="48">
        <v>7.71</v>
      </c>
      <c r="I156" s="48">
        <v>0</v>
      </c>
      <c r="J156" s="49">
        <f t="shared" si="227"/>
        <v>11.98</v>
      </c>
      <c r="K156" s="50"/>
      <c r="L156" s="51">
        <f t="shared" si="214"/>
        <v>4.2699999999999996</v>
      </c>
      <c r="M156" s="52">
        <f t="shared" si="215"/>
        <v>7.71</v>
      </c>
      <c r="N156" s="52">
        <f t="shared" si="216"/>
        <v>0</v>
      </c>
      <c r="O156" s="49">
        <f t="shared" si="217"/>
        <v>11.98</v>
      </c>
      <c r="Q156" s="53">
        <v>43</v>
      </c>
      <c r="R156" s="54">
        <f t="shared" si="218"/>
        <v>183.61</v>
      </c>
      <c r="S156" s="54">
        <f t="shared" si="219"/>
        <v>331.53</v>
      </c>
      <c r="T156" s="54">
        <f t="shared" si="220"/>
        <v>0</v>
      </c>
      <c r="U156" s="49">
        <f t="shared" si="228"/>
        <v>515.14</v>
      </c>
      <c r="V156" s="55">
        <f t="shared" si="207"/>
        <v>1.8038985569588937E-4</v>
      </c>
      <c r="X156" s="53">
        <v>43</v>
      </c>
      <c r="Y156" s="54">
        <f t="shared" si="222"/>
        <v>183.61</v>
      </c>
      <c r="Z156" s="54">
        <f t="shared" si="223"/>
        <v>331.53</v>
      </c>
      <c r="AA156" s="54">
        <f t="shared" si="224"/>
        <v>0</v>
      </c>
      <c r="AB156" s="49">
        <f t="shared" si="225"/>
        <v>515.14</v>
      </c>
      <c r="AC156" s="55">
        <f t="shared" si="226"/>
        <v>1.8038985569588937E-4</v>
      </c>
    </row>
    <row r="157" spans="1:29" ht="40.5" customHeight="1">
      <c r="A157" s="102"/>
      <c r="B157" s="132" t="s">
        <v>126</v>
      </c>
      <c r="C157" s="44" t="s">
        <v>675</v>
      </c>
      <c r="D157" s="45">
        <v>91172</v>
      </c>
      <c r="E157" s="175" t="s">
        <v>472</v>
      </c>
      <c r="F157" s="173" t="s">
        <v>15</v>
      </c>
      <c r="G157" s="48">
        <v>4.4800000000000004</v>
      </c>
      <c r="H157" s="48">
        <v>12.6</v>
      </c>
      <c r="I157" s="48">
        <v>0</v>
      </c>
      <c r="J157" s="49">
        <f t="shared" si="227"/>
        <v>17.079999999999998</v>
      </c>
      <c r="K157" s="50"/>
      <c r="L157" s="51">
        <f t="shared" si="214"/>
        <v>4.4800000000000004</v>
      </c>
      <c r="M157" s="52">
        <f t="shared" si="215"/>
        <v>12.6</v>
      </c>
      <c r="N157" s="52">
        <f t="shared" si="216"/>
        <v>0</v>
      </c>
      <c r="O157" s="49">
        <f t="shared" si="217"/>
        <v>17.079999999999998</v>
      </c>
      <c r="Q157" s="53">
        <v>124</v>
      </c>
      <c r="R157" s="54">
        <f t="shared" si="218"/>
        <v>555.52</v>
      </c>
      <c r="S157" s="54">
        <f t="shared" si="219"/>
        <v>1562.4</v>
      </c>
      <c r="T157" s="54">
        <f t="shared" si="220"/>
        <v>0</v>
      </c>
      <c r="U157" s="49">
        <f t="shared" si="228"/>
        <v>2117.92</v>
      </c>
      <c r="V157" s="55">
        <f t="shared" si="207"/>
        <v>7.416455394173196E-4</v>
      </c>
      <c r="X157" s="53">
        <v>124</v>
      </c>
      <c r="Y157" s="54">
        <f t="shared" si="222"/>
        <v>555.52</v>
      </c>
      <c r="Z157" s="54">
        <f t="shared" si="223"/>
        <v>1562.4</v>
      </c>
      <c r="AA157" s="54">
        <f t="shared" si="224"/>
        <v>0</v>
      </c>
      <c r="AB157" s="49">
        <f t="shared" si="225"/>
        <v>2117.92</v>
      </c>
      <c r="AC157" s="55">
        <f t="shared" si="226"/>
        <v>7.416455394173196E-4</v>
      </c>
    </row>
    <row r="158" spans="1:29" ht="42" customHeight="1">
      <c r="A158" s="102"/>
      <c r="B158" s="132" t="s">
        <v>127</v>
      </c>
      <c r="C158" s="44" t="s">
        <v>675</v>
      </c>
      <c r="D158" s="45">
        <v>91172</v>
      </c>
      <c r="E158" s="177" t="s">
        <v>473</v>
      </c>
      <c r="F158" s="173" t="s">
        <v>15</v>
      </c>
      <c r="G158" s="48">
        <v>5.6</v>
      </c>
      <c r="H158" s="48">
        <v>12.6</v>
      </c>
      <c r="I158" s="48">
        <v>0</v>
      </c>
      <c r="J158" s="49">
        <f t="shared" si="227"/>
        <v>18.2</v>
      </c>
      <c r="K158" s="50"/>
      <c r="L158" s="51">
        <f t="shared" si="214"/>
        <v>5.6</v>
      </c>
      <c r="M158" s="52">
        <f t="shared" si="215"/>
        <v>12.6</v>
      </c>
      <c r="N158" s="52">
        <f t="shared" si="216"/>
        <v>0</v>
      </c>
      <c r="O158" s="49">
        <f t="shared" si="217"/>
        <v>18.2</v>
      </c>
      <c r="Q158" s="53">
        <v>29</v>
      </c>
      <c r="R158" s="54">
        <f t="shared" si="218"/>
        <v>162.4</v>
      </c>
      <c r="S158" s="54">
        <f t="shared" si="219"/>
        <v>365.4</v>
      </c>
      <c r="T158" s="54">
        <f t="shared" si="220"/>
        <v>0</v>
      </c>
      <c r="U158" s="49">
        <f t="shared" si="228"/>
        <v>527.79999999999995</v>
      </c>
      <c r="V158" s="55">
        <f t="shared" si="207"/>
        <v>1.8482308855124899E-4</v>
      </c>
      <c r="X158" s="53">
        <v>29</v>
      </c>
      <c r="Y158" s="54">
        <f t="shared" si="222"/>
        <v>162.4</v>
      </c>
      <c r="Z158" s="54">
        <f t="shared" si="223"/>
        <v>365.4</v>
      </c>
      <c r="AA158" s="54">
        <f t="shared" si="224"/>
        <v>0</v>
      </c>
      <c r="AB158" s="49">
        <f t="shared" si="225"/>
        <v>527.79999999999995</v>
      </c>
      <c r="AC158" s="55">
        <f t="shared" si="226"/>
        <v>1.8482308855124899E-4</v>
      </c>
    </row>
    <row r="159" spans="1:29" ht="40.5" customHeight="1">
      <c r="A159" s="102"/>
      <c r="B159" s="132" t="s">
        <v>280</v>
      </c>
      <c r="C159" s="44" t="s">
        <v>680</v>
      </c>
      <c r="D159" s="45">
        <v>91170</v>
      </c>
      <c r="E159" s="177" t="s">
        <v>604</v>
      </c>
      <c r="F159" s="173" t="s">
        <v>15</v>
      </c>
      <c r="G159" s="48">
        <v>0.96</v>
      </c>
      <c r="H159" s="48">
        <v>4.08</v>
      </c>
      <c r="I159" s="48">
        <v>0</v>
      </c>
      <c r="J159" s="49">
        <f t="shared" si="227"/>
        <v>5.04</v>
      </c>
      <c r="K159" s="50"/>
      <c r="L159" s="51">
        <f t="shared" si="214"/>
        <v>0.96</v>
      </c>
      <c r="M159" s="52">
        <f t="shared" si="215"/>
        <v>4.08</v>
      </c>
      <c r="N159" s="52">
        <f t="shared" si="216"/>
        <v>0</v>
      </c>
      <c r="O159" s="49">
        <f t="shared" si="217"/>
        <v>5.04</v>
      </c>
      <c r="Q159" s="53">
        <v>2864</v>
      </c>
      <c r="R159" s="54">
        <f t="shared" si="218"/>
        <v>2749.44</v>
      </c>
      <c r="S159" s="54">
        <f t="shared" si="219"/>
        <v>11685.12</v>
      </c>
      <c r="T159" s="54">
        <f t="shared" si="220"/>
        <v>0</v>
      </c>
      <c r="U159" s="49">
        <f t="shared" si="228"/>
        <v>14434.56</v>
      </c>
      <c r="V159" s="55">
        <f t="shared" si="207"/>
        <v>5.0546418360710808E-3</v>
      </c>
      <c r="X159" s="53">
        <v>2864</v>
      </c>
      <c r="Y159" s="54">
        <f t="shared" si="222"/>
        <v>2749.44</v>
      </c>
      <c r="Z159" s="54">
        <f t="shared" si="223"/>
        <v>11685.12</v>
      </c>
      <c r="AA159" s="54">
        <f t="shared" si="224"/>
        <v>0</v>
      </c>
      <c r="AB159" s="49">
        <f t="shared" si="225"/>
        <v>14434.56</v>
      </c>
      <c r="AC159" s="55">
        <f t="shared" si="226"/>
        <v>5.0546418360710808E-3</v>
      </c>
    </row>
    <row r="160" spans="1:29" ht="40.5" customHeight="1">
      <c r="A160" s="102"/>
      <c r="B160" s="132" t="s">
        <v>496</v>
      </c>
      <c r="C160" s="44" t="s">
        <v>680</v>
      </c>
      <c r="D160" s="45" t="s">
        <v>686</v>
      </c>
      <c r="E160" s="178" t="s">
        <v>727</v>
      </c>
      <c r="F160" s="179" t="s">
        <v>15</v>
      </c>
      <c r="G160" s="48">
        <v>6.76</v>
      </c>
      <c r="H160" s="48">
        <v>3.1799999999999997</v>
      </c>
      <c r="I160" s="48">
        <v>0</v>
      </c>
      <c r="J160" s="49">
        <f t="shared" si="227"/>
        <v>9.94</v>
      </c>
      <c r="K160" s="50"/>
      <c r="L160" s="51">
        <f t="shared" si="214"/>
        <v>6.76</v>
      </c>
      <c r="M160" s="52">
        <f t="shared" si="215"/>
        <v>3.1799999999999997</v>
      </c>
      <c r="N160" s="52">
        <f t="shared" si="216"/>
        <v>0</v>
      </c>
      <c r="O160" s="49">
        <f t="shared" si="217"/>
        <v>9.94</v>
      </c>
      <c r="Q160" s="53">
        <v>2683</v>
      </c>
      <c r="R160" s="54">
        <f t="shared" si="218"/>
        <v>18137.080000000002</v>
      </c>
      <c r="S160" s="54">
        <f t="shared" si="219"/>
        <v>8531.94</v>
      </c>
      <c r="T160" s="54">
        <f t="shared" si="220"/>
        <v>0</v>
      </c>
      <c r="U160" s="49">
        <f t="shared" si="228"/>
        <v>26669.02</v>
      </c>
      <c r="V160" s="55">
        <f t="shared" si="207"/>
        <v>9.3388606385658018E-3</v>
      </c>
      <c r="X160" s="53">
        <v>2683</v>
      </c>
      <c r="Y160" s="54">
        <f t="shared" si="222"/>
        <v>18137.080000000002</v>
      </c>
      <c r="Z160" s="54">
        <f t="shared" si="223"/>
        <v>8531.94</v>
      </c>
      <c r="AA160" s="54">
        <f t="shared" si="224"/>
        <v>0</v>
      </c>
      <c r="AB160" s="49">
        <f t="shared" si="225"/>
        <v>26669.02</v>
      </c>
      <c r="AC160" s="55">
        <f t="shared" si="226"/>
        <v>9.3388606385658018E-3</v>
      </c>
    </row>
    <row r="161" spans="1:29" ht="40.5" customHeight="1">
      <c r="A161" s="102"/>
      <c r="B161" s="132" t="s">
        <v>497</v>
      </c>
      <c r="C161" s="44" t="s">
        <v>680</v>
      </c>
      <c r="D161" s="45" t="s">
        <v>686</v>
      </c>
      <c r="E161" s="178" t="s">
        <v>728</v>
      </c>
      <c r="F161" s="179" t="s">
        <v>15</v>
      </c>
      <c r="G161" s="48">
        <v>4.84</v>
      </c>
      <c r="H161" s="48">
        <v>6.37</v>
      </c>
      <c r="I161" s="48">
        <v>0</v>
      </c>
      <c r="J161" s="49">
        <f t="shared" si="227"/>
        <v>11.21</v>
      </c>
      <c r="K161" s="50"/>
      <c r="L161" s="51">
        <f t="shared" si="214"/>
        <v>4.84</v>
      </c>
      <c r="M161" s="52">
        <f t="shared" si="215"/>
        <v>6.37</v>
      </c>
      <c r="N161" s="52">
        <f t="shared" si="216"/>
        <v>0</v>
      </c>
      <c r="O161" s="49">
        <f t="shared" si="217"/>
        <v>11.21</v>
      </c>
      <c r="Q161" s="53">
        <v>181</v>
      </c>
      <c r="R161" s="54">
        <f t="shared" si="218"/>
        <v>876.04</v>
      </c>
      <c r="S161" s="54">
        <f t="shared" si="219"/>
        <v>1152.97</v>
      </c>
      <c r="T161" s="54">
        <f t="shared" si="220"/>
        <v>0</v>
      </c>
      <c r="U161" s="49">
        <f t="shared" si="228"/>
        <v>2029.01</v>
      </c>
      <c r="V161" s="55">
        <f t="shared" si="207"/>
        <v>7.1051135828224658E-4</v>
      </c>
      <c r="X161" s="53">
        <v>181</v>
      </c>
      <c r="Y161" s="54">
        <f t="shared" si="222"/>
        <v>876.04</v>
      </c>
      <c r="Z161" s="54">
        <f t="shared" si="223"/>
        <v>1152.97</v>
      </c>
      <c r="AA161" s="54">
        <f t="shared" si="224"/>
        <v>0</v>
      </c>
      <c r="AB161" s="49">
        <f t="shared" si="225"/>
        <v>2029.01</v>
      </c>
      <c r="AC161" s="55">
        <f t="shared" si="226"/>
        <v>7.1051135828224658E-4</v>
      </c>
    </row>
    <row r="162" spans="1:29" ht="40.5" customHeight="1">
      <c r="A162" s="102"/>
      <c r="B162" s="132" t="s">
        <v>498</v>
      </c>
      <c r="C162" s="44" t="s">
        <v>675</v>
      </c>
      <c r="D162" s="45" t="s">
        <v>686</v>
      </c>
      <c r="E162" s="178" t="s">
        <v>562</v>
      </c>
      <c r="F162" s="179" t="s">
        <v>15</v>
      </c>
      <c r="G162" s="48">
        <v>2.5499999999999998</v>
      </c>
      <c r="H162" s="48">
        <v>5.3000000000000007</v>
      </c>
      <c r="I162" s="48">
        <v>0</v>
      </c>
      <c r="J162" s="49">
        <f t="shared" si="227"/>
        <v>7.8500000000000005</v>
      </c>
      <c r="K162" s="50"/>
      <c r="L162" s="51">
        <f t="shared" si="214"/>
        <v>2.5499999999999998</v>
      </c>
      <c r="M162" s="52">
        <f t="shared" si="215"/>
        <v>5.3000000000000007</v>
      </c>
      <c r="N162" s="52">
        <f t="shared" si="216"/>
        <v>0</v>
      </c>
      <c r="O162" s="49">
        <f t="shared" si="217"/>
        <v>7.8500000000000005</v>
      </c>
      <c r="Q162" s="53">
        <v>2810</v>
      </c>
      <c r="R162" s="54">
        <f t="shared" si="218"/>
        <v>7165.5</v>
      </c>
      <c r="S162" s="54">
        <f t="shared" si="219"/>
        <v>14893</v>
      </c>
      <c r="T162" s="54">
        <f t="shared" si="220"/>
        <v>0</v>
      </c>
      <c r="U162" s="49">
        <f t="shared" si="228"/>
        <v>22058.5</v>
      </c>
      <c r="V162" s="55">
        <f t="shared" si="207"/>
        <v>7.7243654770892877E-3</v>
      </c>
      <c r="X162" s="53">
        <v>2810</v>
      </c>
      <c r="Y162" s="54">
        <f t="shared" si="222"/>
        <v>7165.5</v>
      </c>
      <c r="Z162" s="54">
        <f t="shared" si="223"/>
        <v>14893</v>
      </c>
      <c r="AA162" s="54">
        <f t="shared" si="224"/>
        <v>0</v>
      </c>
      <c r="AB162" s="49">
        <f t="shared" si="225"/>
        <v>22058.5</v>
      </c>
      <c r="AC162" s="55">
        <f t="shared" si="226"/>
        <v>7.7243654770892877E-3</v>
      </c>
    </row>
    <row r="163" spans="1:29" ht="40.5" customHeight="1">
      <c r="A163" s="102"/>
      <c r="B163" s="132" t="s">
        <v>499</v>
      </c>
      <c r="C163" s="44" t="s">
        <v>675</v>
      </c>
      <c r="D163" s="45" t="s">
        <v>686</v>
      </c>
      <c r="E163" s="178" t="s">
        <v>563</v>
      </c>
      <c r="F163" s="179" t="s">
        <v>15</v>
      </c>
      <c r="G163" s="48">
        <v>0.32</v>
      </c>
      <c r="H163" s="48">
        <v>1.58</v>
      </c>
      <c r="I163" s="48">
        <v>0</v>
      </c>
      <c r="J163" s="49">
        <f t="shared" si="227"/>
        <v>1.9000000000000001</v>
      </c>
      <c r="K163" s="50"/>
      <c r="L163" s="51">
        <f t="shared" si="214"/>
        <v>0.32</v>
      </c>
      <c r="M163" s="52">
        <f t="shared" si="215"/>
        <v>1.58</v>
      </c>
      <c r="N163" s="52">
        <f t="shared" si="216"/>
        <v>0</v>
      </c>
      <c r="O163" s="49">
        <f t="shared" si="217"/>
        <v>1.9000000000000001</v>
      </c>
      <c r="Q163" s="53">
        <v>8592</v>
      </c>
      <c r="R163" s="54">
        <f t="shared" si="218"/>
        <v>2749.44</v>
      </c>
      <c r="S163" s="54">
        <f t="shared" si="219"/>
        <v>13575.36</v>
      </c>
      <c r="T163" s="54">
        <f t="shared" si="220"/>
        <v>0</v>
      </c>
      <c r="U163" s="49">
        <f t="shared" si="228"/>
        <v>16324.8</v>
      </c>
      <c r="V163" s="55">
        <f t="shared" si="207"/>
        <v>5.7165592193661038E-3</v>
      </c>
      <c r="X163" s="53">
        <v>8592</v>
      </c>
      <c r="Y163" s="54">
        <f t="shared" si="222"/>
        <v>2749.44</v>
      </c>
      <c r="Z163" s="54">
        <f t="shared" si="223"/>
        <v>13575.36</v>
      </c>
      <c r="AA163" s="54">
        <f t="shared" si="224"/>
        <v>0</v>
      </c>
      <c r="AB163" s="49">
        <f t="shared" si="225"/>
        <v>16324.8</v>
      </c>
      <c r="AC163" s="55">
        <f t="shared" si="226"/>
        <v>5.7165592193661038E-3</v>
      </c>
    </row>
    <row r="164" spans="1:29" ht="40.5" customHeight="1">
      <c r="A164" s="102"/>
      <c r="B164" s="132" t="s">
        <v>500</v>
      </c>
      <c r="C164" s="44" t="s">
        <v>683</v>
      </c>
      <c r="D164" s="45" t="s">
        <v>686</v>
      </c>
      <c r="E164" s="178" t="s">
        <v>564</v>
      </c>
      <c r="F164" s="179" t="s">
        <v>15</v>
      </c>
      <c r="G164" s="48">
        <v>0.05</v>
      </c>
      <c r="H164" s="48">
        <v>0.63</v>
      </c>
      <c r="I164" s="48">
        <v>0</v>
      </c>
      <c r="J164" s="49">
        <f t="shared" si="227"/>
        <v>0.68</v>
      </c>
      <c r="K164" s="50"/>
      <c r="L164" s="51">
        <f t="shared" si="214"/>
        <v>0.05</v>
      </c>
      <c r="M164" s="52">
        <f t="shared" si="215"/>
        <v>0.63</v>
      </c>
      <c r="N164" s="52">
        <f t="shared" si="216"/>
        <v>0</v>
      </c>
      <c r="O164" s="49">
        <f t="shared" si="217"/>
        <v>0.68</v>
      </c>
      <c r="Q164" s="53">
        <v>8592</v>
      </c>
      <c r="R164" s="54">
        <f t="shared" si="218"/>
        <v>429.6</v>
      </c>
      <c r="S164" s="54">
        <f t="shared" si="219"/>
        <v>5412.96</v>
      </c>
      <c r="T164" s="54">
        <f t="shared" si="220"/>
        <v>0</v>
      </c>
      <c r="U164" s="49">
        <f t="shared" si="228"/>
        <v>5842.56</v>
      </c>
      <c r="V164" s="55">
        <f t="shared" si="207"/>
        <v>2.0459264574573424E-3</v>
      </c>
      <c r="X164" s="53">
        <v>8592</v>
      </c>
      <c r="Y164" s="54">
        <f t="shared" si="222"/>
        <v>429.6</v>
      </c>
      <c r="Z164" s="54">
        <f t="shared" si="223"/>
        <v>5412.96</v>
      </c>
      <c r="AA164" s="54">
        <f t="shared" si="224"/>
        <v>0</v>
      </c>
      <c r="AB164" s="49">
        <f t="shared" si="225"/>
        <v>5842.56</v>
      </c>
      <c r="AC164" s="55">
        <f t="shared" si="226"/>
        <v>2.0459264574573424E-3</v>
      </c>
    </row>
    <row r="165" spans="1:29" ht="40.5" customHeight="1">
      <c r="A165" s="102"/>
      <c r="B165" s="132" t="s">
        <v>501</v>
      </c>
      <c r="C165" s="44" t="s">
        <v>676</v>
      </c>
      <c r="D165" s="45">
        <v>101663</v>
      </c>
      <c r="E165" s="178" t="s">
        <v>565</v>
      </c>
      <c r="F165" s="179" t="s">
        <v>15</v>
      </c>
      <c r="G165" s="48">
        <v>2.66</v>
      </c>
      <c r="H165" s="48">
        <v>23.41</v>
      </c>
      <c r="I165" s="48">
        <v>0</v>
      </c>
      <c r="J165" s="49">
        <f t="shared" si="227"/>
        <v>26.07</v>
      </c>
      <c r="K165" s="50"/>
      <c r="L165" s="51">
        <f t="shared" si="214"/>
        <v>2.66</v>
      </c>
      <c r="M165" s="52">
        <f t="shared" si="215"/>
        <v>23.41</v>
      </c>
      <c r="N165" s="52">
        <f t="shared" si="216"/>
        <v>0</v>
      </c>
      <c r="O165" s="49">
        <f t="shared" si="217"/>
        <v>26.07</v>
      </c>
      <c r="Q165" s="53">
        <v>47</v>
      </c>
      <c r="R165" s="54">
        <f t="shared" si="218"/>
        <v>125.02</v>
      </c>
      <c r="S165" s="54">
        <f t="shared" si="219"/>
        <v>1100.27</v>
      </c>
      <c r="T165" s="54">
        <f t="shared" si="220"/>
        <v>0</v>
      </c>
      <c r="U165" s="49">
        <f t="shared" si="228"/>
        <v>1225.29</v>
      </c>
      <c r="V165" s="55">
        <f t="shared" si="207"/>
        <v>4.2906760547737759E-4</v>
      </c>
      <c r="X165" s="53">
        <v>47</v>
      </c>
      <c r="Y165" s="54">
        <f t="shared" si="222"/>
        <v>125.02</v>
      </c>
      <c r="Z165" s="54">
        <f t="shared" si="223"/>
        <v>1100.27</v>
      </c>
      <c r="AA165" s="54">
        <f t="shared" si="224"/>
        <v>0</v>
      </c>
      <c r="AB165" s="49">
        <f t="shared" si="225"/>
        <v>1225.29</v>
      </c>
      <c r="AC165" s="55">
        <f t="shared" si="226"/>
        <v>4.2906760547737759E-4</v>
      </c>
    </row>
    <row r="166" spans="1:29" ht="40.5" customHeight="1">
      <c r="A166" s="102"/>
      <c r="B166" s="132" t="s">
        <v>559</v>
      </c>
      <c r="C166" s="44" t="s">
        <v>675</v>
      </c>
      <c r="D166" s="45" t="s">
        <v>686</v>
      </c>
      <c r="E166" s="177" t="s">
        <v>605</v>
      </c>
      <c r="F166" s="173" t="s">
        <v>15</v>
      </c>
      <c r="G166" s="48">
        <v>23.36</v>
      </c>
      <c r="H166" s="48">
        <v>2.6399999999999997</v>
      </c>
      <c r="I166" s="48">
        <v>0</v>
      </c>
      <c r="J166" s="49">
        <f t="shared" si="227"/>
        <v>26</v>
      </c>
      <c r="K166" s="50"/>
      <c r="L166" s="51">
        <f t="shared" si="214"/>
        <v>23.36</v>
      </c>
      <c r="M166" s="52">
        <f t="shared" si="215"/>
        <v>2.6399999999999997</v>
      </c>
      <c r="N166" s="52">
        <f t="shared" si="216"/>
        <v>0</v>
      </c>
      <c r="O166" s="49">
        <f t="shared" si="217"/>
        <v>26</v>
      </c>
      <c r="Q166" s="53">
        <v>4</v>
      </c>
      <c r="R166" s="54">
        <f t="shared" si="218"/>
        <v>93.44</v>
      </c>
      <c r="S166" s="54">
        <f t="shared" si="219"/>
        <v>10.56</v>
      </c>
      <c r="T166" s="54">
        <f t="shared" si="220"/>
        <v>0</v>
      </c>
      <c r="U166" s="49">
        <f t="shared" si="228"/>
        <v>104</v>
      </c>
      <c r="V166" s="55">
        <f t="shared" si="207"/>
        <v>3.6418342571674677E-5</v>
      </c>
      <c r="X166" s="53">
        <v>4</v>
      </c>
      <c r="Y166" s="54">
        <f t="shared" si="222"/>
        <v>93.44</v>
      </c>
      <c r="Z166" s="54">
        <f t="shared" si="223"/>
        <v>10.56</v>
      </c>
      <c r="AA166" s="54">
        <f t="shared" si="224"/>
        <v>0</v>
      </c>
      <c r="AB166" s="49">
        <f t="shared" si="225"/>
        <v>104</v>
      </c>
      <c r="AC166" s="55">
        <f t="shared" si="226"/>
        <v>3.6418342571674677E-5</v>
      </c>
    </row>
    <row r="167" spans="1:29" ht="40.5" customHeight="1">
      <c r="A167" s="102"/>
      <c r="B167" s="132" t="s">
        <v>560</v>
      </c>
      <c r="C167" s="44" t="s">
        <v>675</v>
      </c>
      <c r="D167" s="45" t="s">
        <v>686</v>
      </c>
      <c r="E167" s="177" t="s">
        <v>606</v>
      </c>
      <c r="F167" s="173" t="s">
        <v>15</v>
      </c>
      <c r="G167" s="48">
        <v>46.99</v>
      </c>
      <c r="H167" s="48">
        <v>2.6399999999999997</v>
      </c>
      <c r="I167" s="48">
        <v>0</v>
      </c>
      <c r="J167" s="49">
        <f t="shared" si="227"/>
        <v>49.63</v>
      </c>
      <c r="K167" s="50"/>
      <c r="L167" s="51">
        <f t="shared" si="214"/>
        <v>46.99</v>
      </c>
      <c r="M167" s="52">
        <f t="shared" si="215"/>
        <v>2.6399999999999997</v>
      </c>
      <c r="N167" s="52">
        <f t="shared" si="216"/>
        <v>0</v>
      </c>
      <c r="O167" s="49">
        <f t="shared" si="217"/>
        <v>49.63</v>
      </c>
      <c r="Q167" s="53">
        <v>12</v>
      </c>
      <c r="R167" s="54">
        <f t="shared" si="218"/>
        <v>563.88</v>
      </c>
      <c r="S167" s="54">
        <f t="shared" si="219"/>
        <v>31.68</v>
      </c>
      <c r="T167" s="54">
        <f t="shared" si="220"/>
        <v>0</v>
      </c>
      <c r="U167" s="49">
        <f t="shared" si="228"/>
        <v>595.55999999999995</v>
      </c>
      <c r="V167" s="55">
        <f t="shared" si="207"/>
        <v>2.0855103944217857E-4</v>
      </c>
      <c r="X167" s="53">
        <v>12</v>
      </c>
      <c r="Y167" s="54">
        <f t="shared" si="222"/>
        <v>563.88</v>
      </c>
      <c r="Z167" s="54">
        <f t="shared" si="223"/>
        <v>31.68</v>
      </c>
      <c r="AA167" s="54">
        <f t="shared" si="224"/>
        <v>0</v>
      </c>
      <c r="AB167" s="49">
        <f t="shared" si="225"/>
        <v>595.55999999999995</v>
      </c>
      <c r="AC167" s="55">
        <f t="shared" si="226"/>
        <v>2.0855103944217857E-4</v>
      </c>
    </row>
    <row r="168" spans="1:29" ht="40.5" customHeight="1">
      <c r="A168" s="102"/>
      <c r="B168" s="132" t="s">
        <v>561</v>
      </c>
      <c r="C168" s="44" t="s">
        <v>675</v>
      </c>
      <c r="D168" s="45" t="s">
        <v>686</v>
      </c>
      <c r="E168" s="177" t="s">
        <v>607</v>
      </c>
      <c r="F168" s="173" t="s">
        <v>15</v>
      </c>
      <c r="G168" s="48">
        <v>69.33</v>
      </c>
      <c r="H168" s="48">
        <v>2.6399999999999997</v>
      </c>
      <c r="I168" s="48">
        <v>0</v>
      </c>
      <c r="J168" s="49">
        <f t="shared" si="227"/>
        <v>71.97</v>
      </c>
      <c r="K168" s="50"/>
      <c r="L168" s="51">
        <f t="shared" si="214"/>
        <v>69.33</v>
      </c>
      <c r="M168" s="52">
        <f t="shared" si="215"/>
        <v>2.6399999999999997</v>
      </c>
      <c r="N168" s="52">
        <f t="shared" si="216"/>
        <v>0</v>
      </c>
      <c r="O168" s="49">
        <f t="shared" si="217"/>
        <v>71.97</v>
      </c>
      <c r="Q168" s="53">
        <v>1</v>
      </c>
      <c r="R168" s="54">
        <f t="shared" si="218"/>
        <v>69.33</v>
      </c>
      <c r="S168" s="54">
        <f t="shared" si="219"/>
        <v>2.64</v>
      </c>
      <c r="T168" s="54">
        <f t="shared" si="220"/>
        <v>0</v>
      </c>
      <c r="U168" s="49">
        <f t="shared" si="228"/>
        <v>71.97</v>
      </c>
      <c r="V168" s="55">
        <f t="shared" si="207"/>
        <v>2.5202193412340641E-5</v>
      </c>
      <c r="X168" s="53">
        <v>1</v>
      </c>
      <c r="Y168" s="54">
        <f t="shared" si="222"/>
        <v>69.33</v>
      </c>
      <c r="Z168" s="54">
        <f t="shared" si="223"/>
        <v>2.64</v>
      </c>
      <c r="AA168" s="54">
        <f t="shared" si="224"/>
        <v>0</v>
      </c>
      <c r="AB168" s="49">
        <f t="shared" si="225"/>
        <v>71.97</v>
      </c>
      <c r="AC168" s="55">
        <f t="shared" si="226"/>
        <v>2.5202193412340641E-5</v>
      </c>
    </row>
    <row r="169" spans="1:29" ht="40.5" customHeight="1">
      <c r="A169" s="102"/>
      <c r="B169" s="132" t="s">
        <v>566</v>
      </c>
      <c r="C169" s="44" t="s">
        <v>675</v>
      </c>
      <c r="D169" s="45" t="s">
        <v>686</v>
      </c>
      <c r="E169" s="177" t="s">
        <v>608</v>
      </c>
      <c r="F169" s="173" t="s">
        <v>15</v>
      </c>
      <c r="G169" s="48">
        <v>66.72</v>
      </c>
      <c r="H169" s="48">
        <v>2.6399999999999997</v>
      </c>
      <c r="I169" s="48">
        <v>0</v>
      </c>
      <c r="J169" s="49">
        <f t="shared" si="227"/>
        <v>69.36</v>
      </c>
      <c r="K169" s="50"/>
      <c r="L169" s="51">
        <f t="shared" si="214"/>
        <v>66.72</v>
      </c>
      <c r="M169" s="52">
        <f t="shared" si="215"/>
        <v>2.6399999999999997</v>
      </c>
      <c r="N169" s="52">
        <f t="shared" si="216"/>
        <v>0</v>
      </c>
      <c r="O169" s="49">
        <f t="shared" si="217"/>
        <v>69.36</v>
      </c>
      <c r="Q169" s="53">
        <v>9</v>
      </c>
      <c r="R169" s="54">
        <f t="shared" si="218"/>
        <v>600.48</v>
      </c>
      <c r="S169" s="54">
        <f t="shared" si="219"/>
        <v>23.76</v>
      </c>
      <c r="T169" s="54">
        <f t="shared" si="220"/>
        <v>0</v>
      </c>
      <c r="U169" s="49">
        <f t="shared" si="228"/>
        <v>624.24</v>
      </c>
      <c r="V169" s="55">
        <f t="shared" si="207"/>
        <v>2.1859409775905962E-4</v>
      </c>
      <c r="X169" s="53">
        <v>9</v>
      </c>
      <c r="Y169" s="54">
        <f t="shared" si="222"/>
        <v>600.48</v>
      </c>
      <c r="Z169" s="54">
        <f t="shared" si="223"/>
        <v>23.76</v>
      </c>
      <c r="AA169" s="54">
        <f t="shared" si="224"/>
        <v>0</v>
      </c>
      <c r="AB169" s="49">
        <f t="shared" si="225"/>
        <v>624.24</v>
      </c>
      <c r="AC169" s="55">
        <f t="shared" si="226"/>
        <v>2.1859409775905962E-4</v>
      </c>
    </row>
    <row r="170" spans="1:29" ht="40.5" customHeight="1">
      <c r="A170" s="102"/>
      <c r="B170" s="132" t="s">
        <v>567</v>
      </c>
      <c r="C170" s="44" t="s">
        <v>680</v>
      </c>
      <c r="D170" s="45" t="s">
        <v>686</v>
      </c>
      <c r="E170" s="177" t="s">
        <v>483</v>
      </c>
      <c r="F170" s="173" t="s">
        <v>15</v>
      </c>
      <c r="G170" s="48">
        <v>2.29</v>
      </c>
      <c r="H170" s="48">
        <v>2.12</v>
      </c>
      <c r="I170" s="48">
        <v>0</v>
      </c>
      <c r="J170" s="49">
        <f t="shared" si="227"/>
        <v>4.41</v>
      </c>
      <c r="K170" s="50"/>
      <c r="L170" s="51">
        <f t="shared" si="214"/>
        <v>2.29</v>
      </c>
      <c r="M170" s="52">
        <f t="shared" si="215"/>
        <v>2.12</v>
      </c>
      <c r="N170" s="52">
        <f t="shared" si="216"/>
        <v>0</v>
      </c>
      <c r="O170" s="49">
        <f t="shared" si="217"/>
        <v>4.41</v>
      </c>
      <c r="Q170" s="53">
        <v>78</v>
      </c>
      <c r="R170" s="54">
        <f t="shared" si="218"/>
        <v>178.62</v>
      </c>
      <c r="S170" s="54">
        <f t="shared" si="219"/>
        <v>165.36</v>
      </c>
      <c r="T170" s="54">
        <f t="shared" si="220"/>
        <v>0</v>
      </c>
      <c r="U170" s="49">
        <f t="shared" si="228"/>
        <v>343.98</v>
      </c>
      <c r="V170" s="55">
        <f t="shared" si="207"/>
        <v>1.20453668055814E-4</v>
      </c>
      <c r="X170" s="53">
        <v>78</v>
      </c>
      <c r="Y170" s="54">
        <f t="shared" si="222"/>
        <v>178.62</v>
      </c>
      <c r="Z170" s="54">
        <f t="shared" si="223"/>
        <v>165.36</v>
      </c>
      <c r="AA170" s="54">
        <f t="shared" si="224"/>
        <v>0</v>
      </c>
      <c r="AB170" s="49">
        <f t="shared" si="225"/>
        <v>343.98</v>
      </c>
      <c r="AC170" s="55">
        <f t="shared" si="226"/>
        <v>1.20453668055814E-4</v>
      </c>
    </row>
    <row r="171" spans="1:29" ht="40.5" customHeight="1">
      <c r="A171" s="102"/>
      <c r="B171" s="132" t="s">
        <v>568</v>
      </c>
      <c r="C171" s="44" t="s">
        <v>680</v>
      </c>
      <c r="D171" s="45" t="s">
        <v>686</v>
      </c>
      <c r="E171" s="177" t="s">
        <v>484</v>
      </c>
      <c r="F171" s="173" t="s">
        <v>15</v>
      </c>
      <c r="G171" s="48">
        <v>4.83</v>
      </c>
      <c r="H171" s="48">
        <v>2.12</v>
      </c>
      <c r="I171" s="48">
        <v>0</v>
      </c>
      <c r="J171" s="49">
        <f t="shared" si="227"/>
        <v>6.95</v>
      </c>
      <c r="K171" s="50"/>
      <c r="L171" s="51">
        <f t="shared" si="214"/>
        <v>4.83</v>
      </c>
      <c r="M171" s="52">
        <f t="shared" si="215"/>
        <v>2.12</v>
      </c>
      <c r="N171" s="52">
        <f t="shared" si="216"/>
        <v>0</v>
      </c>
      <c r="O171" s="49">
        <f t="shared" si="217"/>
        <v>6.95</v>
      </c>
      <c r="Q171" s="53">
        <v>4</v>
      </c>
      <c r="R171" s="54">
        <f t="shared" si="218"/>
        <v>19.32</v>
      </c>
      <c r="S171" s="54">
        <f t="shared" si="219"/>
        <v>8.48</v>
      </c>
      <c r="T171" s="54">
        <f t="shared" si="220"/>
        <v>0</v>
      </c>
      <c r="U171" s="49">
        <f t="shared" si="228"/>
        <v>27.8</v>
      </c>
      <c r="V171" s="55">
        <f t="shared" si="207"/>
        <v>9.7349031105053469E-6</v>
      </c>
      <c r="X171" s="53">
        <v>4</v>
      </c>
      <c r="Y171" s="54">
        <f t="shared" si="222"/>
        <v>19.32</v>
      </c>
      <c r="Z171" s="54">
        <f t="shared" si="223"/>
        <v>8.48</v>
      </c>
      <c r="AA171" s="54">
        <f t="shared" si="224"/>
        <v>0</v>
      </c>
      <c r="AB171" s="49">
        <f t="shared" si="225"/>
        <v>27.8</v>
      </c>
      <c r="AC171" s="55">
        <f t="shared" si="226"/>
        <v>9.7349031105053469E-6</v>
      </c>
    </row>
    <row r="172" spans="1:29" ht="42" customHeight="1">
      <c r="A172" s="102"/>
      <c r="B172" s="132" t="s">
        <v>569</v>
      </c>
      <c r="C172" s="44" t="s">
        <v>680</v>
      </c>
      <c r="D172" s="45" t="s">
        <v>686</v>
      </c>
      <c r="E172" s="177" t="s">
        <v>485</v>
      </c>
      <c r="F172" s="173" t="s">
        <v>15</v>
      </c>
      <c r="G172" s="48">
        <v>7.97</v>
      </c>
      <c r="H172" s="48">
        <v>2.12</v>
      </c>
      <c r="I172" s="48">
        <v>0</v>
      </c>
      <c r="J172" s="49">
        <f t="shared" si="227"/>
        <v>10.09</v>
      </c>
      <c r="K172" s="50"/>
      <c r="L172" s="51">
        <f t="shared" si="214"/>
        <v>7.97</v>
      </c>
      <c r="M172" s="52">
        <f t="shared" si="215"/>
        <v>2.12</v>
      </c>
      <c r="N172" s="52">
        <f t="shared" si="216"/>
        <v>0</v>
      </c>
      <c r="O172" s="49">
        <f t="shared" si="217"/>
        <v>10.09</v>
      </c>
      <c r="Q172" s="53">
        <v>5</v>
      </c>
      <c r="R172" s="54">
        <f t="shared" si="218"/>
        <v>39.85</v>
      </c>
      <c r="S172" s="54">
        <f t="shared" si="219"/>
        <v>10.6</v>
      </c>
      <c r="T172" s="54">
        <f t="shared" si="220"/>
        <v>0</v>
      </c>
      <c r="U172" s="49">
        <f t="shared" si="228"/>
        <v>50.45</v>
      </c>
      <c r="V172" s="55">
        <f t="shared" si="207"/>
        <v>1.7666397910971035E-5</v>
      </c>
      <c r="X172" s="53">
        <v>5</v>
      </c>
      <c r="Y172" s="54">
        <f t="shared" si="222"/>
        <v>39.85</v>
      </c>
      <c r="Z172" s="54">
        <f t="shared" si="223"/>
        <v>10.6</v>
      </c>
      <c r="AA172" s="54">
        <f t="shared" si="224"/>
        <v>0</v>
      </c>
      <c r="AB172" s="49">
        <f t="shared" si="225"/>
        <v>50.45</v>
      </c>
      <c r="AC172" s="55">
        <f t="shared" si="226"/>
        <v>1.7666397910971035E-5</v>
      </c>
    </row>
    <row r="173" spans="1:29" ht="40.5" customHeight="1">
      <c r="A173" s="102"/>
      <c r="B173" s="132" t="s">
        <v>570</v>
      </c>
      <c r="C173" s="44" t="s">
        <v>680</v>
      </c>
      <c r="D173" s="45">
        <v>103037</v>
      </c>
      <c r="E173" s="177" t="s">
        <v>486</v>
      </c>
      <c r="F173" s="173" t="s">
        <v>15</v>
      </c>
      <c r="G173" s="48">
        <v>11.23</v>
      </c>
      <c r="H173" s="48">
        <v>2.12</v>
      </c>
      <c r="I173" s="48">
        <v>0</v>
      </c>
      <c r="J173" s="49">
        <f t="shared" si="227"/>
        <v>13.350000000000001</v>
      </c>
      <c r="K173" s="50"/>
      <c r="L173" s="51">
        <f>G173*(1-$F$8)</f>
        <v>11.23</v>
      </c>
      <c r="M173" s="52">
        <f t="shared" si="215"/>
        <v>2.12</v>
      </c>
      <c r="N173" s="52">
        <f t="shared" si="216"/>
        <v>0</v>
      </c>
      <c r="O173" s="49">
        <f t="shared" si="217"/>
        <v>13.350000000000001</v>
      </c>
      <c r="Q173" s="53">
        <v>4</v>
      </c>
      <c r="R173" s="54">
        <f t="shared" si="218"/>
        <v>44.92</v>
      </c>
      <c r="S173" s="54">
        <f t="shared" si="219"/>
        <v>8.48</v>
      </c>
      <c r="T173" s="54">
        <f t="shared" si="220"/>
        <v>0</v>
      </c>
      <c r="U173" s="49">
        <f t="shared" si="228"/>
        <v>53.4</v>
      </c>
      <c r="V173" s="55">
        <f t="shared" si="207"/>
        <v>1.8699418205071422E-5</v>
      </c>
      <c r="X173" s="53">
        <v>4</v>
      </c>
      <c r="Y173" s="54">
        <f t="shared" si="222"/>
        <v>44.92</v>
      </c>
      <c r="Z173" s="54">
        <f t="shared" si="223"/>
        <v>8.48</v>
      </c>
      <c r="AA173" s="54">
        <f t="shared" si="224"/>
        <v>0</v>
      </c>
      <c r="AB173" s="49">
        <f t="shared" si="225"/>
        <v>53.4</v>
      </c>
      <c r="AC173" s="55">
        <f t="shared" si="226"/>
        <v>1.8699418205071422E-5</v>
      </c>
    </row>
    <row r="174" spans="1:29" ht="39.950000000000003" customHeight="1">
      <c r="B174" s="127" t="s">
        <v>2</v>
      </c>
      <c r="C174" s="71"/>
      <c r="D174" s="72"/>
      <c r="E174" s="180" t="s">
        <v>128</v>
      </c>
      <c r="F174" s="181"/>
      <c r="G174" s="75"/>
      <c r="H174" s="75"/>
      <c r="I174" s="75"/>
      <c r="J174" s="76"/>
      <c r="K174" s="37"/>
      <c r="L174" s="77"/>
      <c r="M174" s="78"/>
      <c r="N174" s="78"/>
      <c r="O174" s="76"/>
      <c r="Q174" s="79"/>
      <c r="R174" s="80"/>
      <c r="S174" s="80"/>
      <c r="T174" s="80"/>
      <c r="U174" s="81">
        <f>ROUND(SUM(U175:U195),2)</f>
        <v>75715.8</v>
      </c>
      <c r="V174" s="82">
        <f>SUM(V175:V195)</f>
        <v>2.6513884062388516E-2</v>
      </c>
      <c r="X174" s="79"/>
      <c r="Y174" s="80"/>
      <c r="Z174" s="80"/>
      <c r="AA174" s="80"/>
      <c r="AB174" s="81">
        <f>ROUND(SUM(AB175:AB195),2)</f>
        <v>75715.8</v>
      </c>
      <c r="AC174" s="82">
        <f>SUM(AC175:AC195)</f>
        <v>2.6513884062388516E-2</v>
      </c>
    </row>
    <row r="175" spans="1:29" ht="40.5" customHeight="1">
      <c r="A175" s="102"/>
      <c r="B175" s="132" t="s">
        <v>35</v>
      </c>
      <c r="C175" s="44" t="s">
        <v>666</v>
      </c>
      <c r="D175" s="45">
        <v>95778</v>
      </c>
      <c r="E175" s="175" t="s">
        <v>729</v>
      </c>
      <c r="F175" s="173" t="s">
        <v>15</v>
      </c>
      <c r="G175" s="48">
        <v>14.92</v>
      </c>
      <c r="H175" s="48">
        <v>17.369999999999997</v>
      </c>
      <c r="I175" s="48">
        <v>0</v>
      </c>
      <c r="J175" s="49">
        <f t="shared" ref="J175" si="229">SUM(G175:I175)</f>
        <v>32.29</v>
      </c>
      <c r="K175" s="50"/>
      <c r="L175" s="51">
        <f t="shared" ref="L175:L195" si="230">G175*(1-$F$8)</f>
        <v>14.92</v>
      </c>
      <c r="M175" s="52">
        <f t="shared" ref="M175:M195" si="231">H175*(1-$F$8)</f>
        <v>17.369999999999997</v>
      </c>
      <c r="N175" s="52">
        <f t="shared" ref="N175:N195" si="232">I175*(1-$F$8)</f>
        <v>0</v>
      </c>
      <c r="O175" s="49">
        <f t="shared" ref="O175:O195" si="233">SUM(L175:N175)</f>
        <v>32.29</v>
      </c>
      <c r="Q175" s="53">
        <v>323</v>
      </c>
      <c r="R175" s="54">
        <f t="shared" ref="R175:R195" si="234">ROUND(G175*Q175,2)</f>
        <v>4819.16</v>
      </c>
      <c r="S175" s="54">
        <f t="shared" ref="S175:S195" si="235">ROUND(H175*Q175,2)</f>
        <v>5610.51</v>
      </c>
      <c r="T175" s="54">
        <f t="shared" ref="T175:T195" si="236">ROUND(I175*Q175,2)</f>
        <v>0</v>
      </c>
      <c r="U175" s="49">
        <f t="shared" ref="U175" si="237">ROUND(SUM(R175:T175),2)</f>
        <v>10429.67</v>
      </c>
      <c r="V175" s="55">
        <f t="shared" si="207"/>
        <v>3.6522239900915218E-3</v>
      </c>
      <c r="X175" s="53">
        <v>323</v>
      </c>
      <c r="Y175" s="54">
        <f t="shared" ref="Y175:Y195" si="238">ROUND($X175*L175,2)</f>
        <v>4819.16</v>
      </c>
      <c r="Z175" s="54">
        <f t="shared" ref="Z175:Z195" si="239">ROUND($X175*M175,2)</f>
        <v>5610.51</v>
      </c>
      <c r="AA175" s="54">
        <f t="shared" ref="AA175:AA195" si="240">ROUND($X175*N175,2)</f>
        <v>0</v>
      </c>
      <c r="AB175" s="49">
        <f t="shared" ref="AB175:AB195" si="241">ROUND(SUM(Y175:AA175),2)</f>
        <v>10429.67</v>
      </c>
      <c r="AC175" s="55">
        <f t="shared" ref="AC175:AC195" si="242">+AB175/$X$432</f>
        <v>3.6522239900915218E-3</v>
      </c>
    </row>
    <row r="176" spans="1:29" ht="39.75" customHeight="1">
      <c r="A176" s="102"/>
      <c r="B176" s="132" t="s">
        <v>129</v>
      </c>
      <c r="C176" s="44" t="s">
        <v>666</v>
      </c>
      <c r="D176" s="45">
        <v>95779</v>
      </c>
      <c r="E176" s="175" t="s">
        <v>730</v>
      </c>
      <c r="F176" s="173" t="s">
        <v>15</v>
      </c>
      <c r="G176" s="48">
        <v>12.149999999999999</v>
      </c>
      <c r="H176" s="48">
        <v>14.65</v>
      </c>
      <c r="I176" s="48">
        <v>0</v>
      </c>
      <c r="J176" s="49">
        <f t="shared" ref="J176:J195" si="243">SUM(G176:I176)</f>
        <v>26.799999999999997</v>
      </c>
      <c r="K176" s="50"/>
      <c r="L176" s="51">
        <f t="shared" si="230"/>
        <v>12.149999999999999</v>
      </c>
      <c r="M176" s="52">
        <f t="shared" si="231"/>
        <v>14.65</v>
      </c>
      <c r="N176" s="52">
        <f t="shared" si="232"/>
        <v>0</v>
      </c>
      <c r="O176" s="49">
        <f t="shared" si="233"/>
        <v>26.799999999999997</v>
      </c>
      <c r="Q176" s="53">
        <v>459</v>
      </c>
      <c r="R176" s="54">
        <f t="shared" si="234"/>
        <v>5576.85</v>
      </c>
      <c r="S176" s="54">
        <f t="shared" si="235"/>
        <v>6724.35</v>
      </c>
      <c r="T176" s="54">
        <f t="shared" si="236"/>
        <v>0</v>
      </c>
      <c r="U176" s="49">
        <f t="shared" ref="U176:U195" si="244">ROUND(SUM(R176:T176),2)</f>
        <v>12301.2</v>
      </c>
      <c r="V176" s="55">
        <f t="shared" si="207"/>
        <v>4.3075895734873519E-3</v>
      </c>
      <c r="X176" s="53">
        <v>459</v>
      </c>
      <c r="Y176" s="54">
        <f t="shared" si="238"/>
        <v>5576.85</v>
      </c>
      <c r="Z176" s="54">
        <f t="shared" si="239"/>
        <v>6724.35</v>
      </c>
      <c r="AA176" s="54">
        <f t="shared" si="240"/>
        <v>0</v>
      </c>
      <c r="AB176" s="49">
        <f t="shared" si="241"/>
        <v>12301.2</v>
      </c>
      <c r="AC176" s="55">
        <f t="shared" si="242"/>
        <v>4.3075895734873519E-3</v>
      </c>
    </row>
    <row r="177" spans="1:29" ht="39.75" customHeight="1">
      <c r="A177" s="102"/>
      <c r="B177" s="132" t="s">
        <v>130</v>
      </c>
      <c r="C177" s="44" t="s">
        <v>666</v>
      </c>
      <c r="D177" s="45">
        <v>95787</v>
      </c>
      <c r="E177" s="175" t="s">
        <v>731</v>
      </c>
      <c r="F177" s="173" t="s">
        <v>15</v>
      </c>
      <c r="G177" s="48">
        <v>12.54</v>
      </c>
      <c r="H177" s="48">
        <v>20.09</v>
      </c>
      <c r="I177" s="48">
        <v>0</v>
      </c>
      <c r="J177" s="49">
        <f t="shared" si="243"/>
        <v>32.629999999999995</v>
      </c>
      <c r="K177" s="50"/>
      <c r="L177" s="51">
        <f t="shared" si="230"/>
        <v>12.54</v>
      </c>
      <c r="M177" s="52">
        <f t="shared" si="231"/>
        <v>20.09</v>
      </c>
      <c r="N177" s="52">
        <f t="shared" si="232"/>
        <v>0</v>
      </c>
      <c r="O177" s="49">
        <f t="shared" si="233"/>
        <v>32.629999999999995</v>
      </c>
      <c r="Q177" s="53">
        <v>501</v>
      </c>
      <c r="R177" s="54">
        <f t="shared" si="234"/>
        <v>6282.54</v>
      </c>
      <c r="S177" s="54">
        <f t="shared" si="235"/>
        <v>10065.09</v>
      </c>
      <c r="T177" s="54">
        <f t="shared" si="236"/>
        <v>0</v>
      </c>
      <c r="U177" s="49">
        <f t="shared" si="244"/>
        <v>16347.63</v>
      </c>
      <c r="V177" s="55">
        <f t="shared" si="207"/>
        <v>5.7245537459133279E-3</v>
      </c>
      <c r="X177" s="53">
        <v>501</v>
      </c>
      <c r="Y177" s="54">
        <f t="shared" si="238"/>
        <v>6282.54</v>
      </c>
      <c r="Z177" s="54">
        <f t="shared" si="239"/>
        <v>10065.09</v>
      </c>
      <c r="AA177" s="54">
        <f t="shared" si="240"/>
        <v>0</v>
      </c>
      <c r="AB177" s="49">
        <f t="shared" si="241"/>
        <v>16347.63</v>
      </c>
      <c r="AC177" s="55">
        <f t="shared" si="242"/>
        <v>5.7245537459133279E-3</v>
      </c>
    </row>
    <row r="178" spans="1:29" ht="39.75" customHeight="1">
      <c r="A178" s="102"/>
      <c r="B178" s="132" t="s">
        <v>131</v>
      </c>
      <c r="C178" s="44" t="s">
        <v>666</v>
      </c>
      <c r="D178" s="45">
        <v>95795</v>
      </c>
      <c r="E178" s="175" t="s">
        <v>732</v>
      </c>
      <c r="F178" s="173" t="s">
        <v>15</v>
      </c>
      <c r="G178" s="48">
        <v>14.41</v>
      </c>
      <c r="H178" s="48">
        <v>22.810000000000002</v>
      </c>
      <c r="I178" s="48">
        <v>0</v>
      </c>
      <c r="J178" s="49">
        <f t="shared" si="243"/>
        <v>37.22</v>
      </c>
      <c r="K178" s="50"/>
      <c r="L178" s="51">
        <f t="shared" si="230"/>
        <v>14.41</v>
      </c>
      <c r="M178" s="52">
        <f t="shared" si="231"/>
        <v>22.810000000000002</v>
      </c>
      <c r="N178" s="52">
        <f t="shared" si="232"/>
        <v>0</v>
      </c>
      <c r="O178" s="49">
        <f t="shared" si="233"/>
        <v>37.22</v>
      </c>
      <c r="Q178" s="53">
        <v>372</v>
      </c>
      <c r="R178" s="54">
        <f t="shared" si="234"/>
        <v>5360.52</v>
      </c>
      <c r="S178" s="54">
        <f t="shared" si="235"/>
        <v>8485.32</v>
      </c>
      <c r="T178" s="54">
        <f t="shared" si="236"/>
        <v>0</v>
      </c>
      <c r="U178" s="49">
        <f t="shared" si="244"/>
        <v>13845.84</v>
      </c>
      <c r="V178" s="55">
        <f t="shared" si="207"/>
        <v>4.8484860030057319E-3</v>
      </c>
      <c r="X178" s="53">
        <v>372</v>
      </c>
      <c r="Y178" s="54">
        <f t="shared" si="238"/>
        <v>5360.52</v>
      </c>
      <c r="Z178" s="54">
        <f t="shared" si="239"/>
        <v>8485.32</v>
      </c>
      <c r="AA178" s="54">
        <f t="shared" si="240"/>
        <v>0</v>
      </c>
      <c r="AB178" s="49">
        <f t="shared" si="241"/>
        <v>13845.84</v>
      </c>
      <c r="AC178" s="55">
        <f t="shared" si="242"/>
        <v>4.8484860030057319E-3</v>
      </c>
    </row>
    <row r="179" spans="1:29" ht="60" customHeight="1">
      <c r="A179" s="102"/>
      <c r="B179" s="132" t="s">
        <v>132</v>
      </c>
      <c r="C179" s="44" t="s">
        <v>676</v>
      </c>
      <c r="D179" s="45">
        <v>95778</v>
      </c>
      <c r="E179" s="175" t="s">
        <v>733</v>
      </c>
      <c r="F179" s="173" t="s">
        <v>15</v>
      </c>
      <c r="G179" s="48">
        <v>18.849999999999998</v>
      </c>
      <c r="H179" s="48">
        <v>17.369999999999997</v>
      </c>
      <c r="I179" s="48">
        <v>0</v>
      </c>
      <c r="J179" s="49">
        <f t="shared" si="243"/>
        <v>36.22</v>
      </c>
      <c r="K179" s="50"/>
      <c r="L179" s="51">
        <f t="shared" si="230"/>
        <v>18.849999999999998</v>
      </c>
      <c r="M179" s="52">
        <f t="shared" si="231"/>
        <v>17.369999999999997</v>
      </c>
      <c r="N179" s="52">
        <f t="shared" si="232"/>
        <v>0</v>
      </c>
      <c r="O179" s="49">
        <f t="shared" si="233"/>
        <v>36.22</v>
      </c>
      <c r="Q179" s="53">
        <v>275</v>
      </c>
      <c r="R179" s="54">
        <f t="shared" si="234"/>
        <v>5183.75</v>
      </c>
      <c r="S179" s="54">
        <f t="shared" si="235"/>
        <v>4776.75</v>
      </c>
      <c r="T179" s="54">
        <f t="shared" si="236"/>
        <v>0</v>
      </c>
      <c r="U179" s="49">
        <f t="shared" si="244"/>
        <v>9960.5</v>
      </c>
      <c r="V179" s="55">
        <f t="shared" si="207"/>
        <v>3.4879317421650543E-3</v>
      </c>
      <c r="X179" s="53">
        <v>275</v>
      </c>
      <c r="Y179" s="54">
        <f t="shared" si="238"/>
        <v>5183.75</v>
      </c>
      <c r="Z179" s="54">
        <f t="shared" si="239"/>
        <v>4776.75</v>
      </c>
      <c r="AA179" s="54">
        <f t="shared" si="240"/>
        <v>0</v>
      </c>
      <c r="AB179" s="49">
        <f t="shared" si="241"/>
        <v>9960.5</v>
      </c>
      <c r="AC179" s="55">
        <f t="shared" si="242"/>
        <v>3.4879317421650543E-3</v>
      </c>
    </row>
    <row r="180" spans="1:29" ht="60" customHeight="1">
      <c r="A180" s="102"/>
      <c r="B180" s="132" t="s">
        <v>133</v>
      </c>
      <c r="C180" s="44" t="s">
        <v>676</v>
      </c>
      <c r="D180" s="45">
        <v>95787</v>
      </c>
      <c r="E180" s="175" t="s">
        <v>734</v>
      </c>
      <c r="F180" s="173" t="s">
        <v>15</v>
      </c>
      <c r="G180" s="48">
        <v>18.849999999999998</v>
      </c>
      <c r="H180" s="48">
        <v>20.09</v>
      </c>
      <c r="I180" s="48">
        <v>0</v>
      </c>
      <c r="J180" s="49">
        <f t="shared" si="243"/>
        <v>38.94</v>
      </c>
      <c r="K180" s="50"/>
      <c r="L180" s="51">
        <f t="shared" si="230"/>
        <v>18.849999999999998</v>
      </c>
      <c r="M180" s="52">
        <f t="shared" si="231"/>
        <v>20.09</v>
      </c>
      <c r="N180" s="52">
        <f t="shared" si="232"/>
        <v>0</v>
      </c>
      <c r="O180" s="49">
        <f t="shared" si="233"/>
        <v>38.94</v>
      </c>
      <c r="Q180" s="53">
        <v>8</v>
      </c>
      <c r="R180" s="54">
        <f t="shared" si="234"/>
        <v>150.80000000000001</v>
      </c>
      <c r="S180" s="54">
        <f t="shared" si="235"/>
        <v>160.72</v>
      </c>
      <c r="T180" s="54">
        <f t="shared" si="236"/>
        <v>0</v>
      </c>
      <c r="U180" s="49">
        <f t="shared" si="244"/>
        <v>311.52</v>
      </c>
      <c r="V180" s="55">
        <f t="shared" si="207"/>
        <v>1.0908694305700092E-4</v>
      </c>
      <c r="X180" s="53">
        <v>8</v>
      </c>
      <c r="Y180" s="54">
        <f t="shared" si="238"/>
        <v>150.80000000000001</v>
      </c>
      <c r="Z180" s="54">
        <f t="shared" si="239"/>
        <v>160.72</v>
      </c>
      <c r="AA180" s="54">
        <f t="shared" si="240"/>
        <v>0</v>
      </c>
      <c r="AB180" s="49">
        <f t="shared" si="241"/>
        <v>311.52</v>
      </c>
      <c r="AC180" s="55">
        <f t="shared" si="242"/>
        <v>1.0908694305700092E-4</v>
      </c>
    </row>
    <row r="181" spans="1:29" ht="60" customHeight="1">
      <c r="A181" s="102"/>
      <c r="B181" s="132" t="s">
        <v>134</v>
      </c>
      <c r="C181" s="44" t="s">
        <v>676</v>
      </c>
      <c r="D181" s="45">
        <v>95779</v>
      </c>
      <c r="E181" s="175" t="s">
        <v>735</v>
      </c>
      <c r="F181" s="173" t="s">
        <v>15</v>
      </c>
      <c r="G181" s="48">
        <v>18.849999999999998</v>
      </c>
      <c r="H181" s="48">
        <v>14.65</v>
      </c>
      <c r="I181" s="48">
        <v>0</v>
      </c>
      <c r="J181" s="49">
        <f t="shared" si="243"/>
        <v>33.5</v>
      </c>
      <c r="K181" s="50"/>
      <c r="L181" s="51">
        <f t="shared" si="230"/>
        <v>18.849999999999998</v>
      </c>
      <c r="M181" s="52">
        <f t="shared" si="231"/>
        <v>14.65</v>
      </c>
      <c r="N181" s="52">
        <f t="shared" si="232"/>
        <v>0</v>
      </c>
      <c r="O181" s="49">
        <f t="shared" si="233"/>
        <v>33.5</v>
      </c>
      <c r="Q181" s="53">
        <v>2</v>
      </c>
      <c r="R181" s="54">
        <f t="shared" si="234"/>
        <v>37.700000000000003</v>
      </c>
      <c r="S181" s="54">
        <f t="shared" si="235"/>
        <v>29.3</v>
      </c>
      <c r="T181" s="54">
        <f t="shared" si="236"/>
        <v>0</v>
      </c>
      <c r="U181" s="49">
        <f t="shared" si="244"/>
        <v>67</v>
      </c>
      <c r="V181" s="55">
        <f t="shared" si="207"/>
        <v>2.346181684905965E-5</v>
      </c>
      <c r="X181" s="53">
        <v>2</v>
      </c>
      <c r="Y181" s="54">
        <f t="shared" si="238"/>
        <v>37.700000000000003</v>
      </c>
      <c r="Z181" s="54">
        <f t="shared" si="239"/>
        <v>29.3</v>
      </c>
      <c r="AA181" s="54">
        <f t="shared" si="240"/>
        <v>0</v>
      </c>
      <c r="AB181" s="49">
        <f t="shared" si="241"/>
        <v>67</v>
      </c>
      <c r="AC181" s="55">
        <f t="shared" si="242"/>
        <v>2.346181684905965E-5</v>
      </c>
    </row>
    <row r="182" spans="1:29" ht="60" customHeight="1">
      <c r="A182" s="102"/>
      <c r="B182" s="132" t="s">
        <v>135</v>
      </c>
      <c r="C182" s="44" t="s">
        <v>676</v>
      </c>
      <c r="D182" s="45">
        <v>95795</v>
      </c>
      <c r="E182" s="175" t="s">
        <v>736</v>
      </c>
      <c r="F182" s="173" t="s">
        <v>15</v>
      </c>
      <c r="G182" s="48">
        <v>18.849999999999998</v>
      </c>
      <c r="H182" s="48">
        <v>22.810000000000002</v>
      </c>
      <c r="I182" s="48">
        <v>0</v>
      </c>
      <c r="J182" s="49">
        <f t="shared" si="243"/>
        <v>41.66</v>
      </c>
      <c r="K182" s="50"/>
      <c r="L182" s="51">
        <f t="shared" si="230"/>
        <v>18.849999999999998</v>
      </c>
      <c r="M182" s="52">
        <f t="shared" si="231"/>
        <v>22.810000000000002</v>
      </c>
      <c r="N182" s="52">
        <f t="shared" si="232"/>
        <v>0</v>
      </c>
      <c r="O182" s="49">
        <f t="shared" si="233"/>
        <v>41.66</v>
      </c>
      <c r="Q182" s="53">
        <v>1</v>
      </c>
      <c r="R182" s="54">
        <f t="shared" si="234"/>
        <v>18.850000000000001</v>
      </c>
      <c r="S182" s="54">
        <f t="shared" si="235"/>
        <v>22.81</v>
      </c>
      <c r="T182" s="54">
        <f t="shared" si="236"/>
        <v>0</v>
      </c>
      <c r="U182" s="49">
        <f t="shared" si="244"/>
        <v>41.66</v>
      </c>
      <c r="V182" s="55">
        <f t="shared" si="207"/>
        <v>1.458834761092276E-5</v>
      </c>
      <c r="X182" s="53">
        <v>1</v>
      </c>
      <c r="Y182" s="54">
        <f t="shared" si="238"/>
        <v>18.850000000000001</v>
      </c>
      <c r="Z182" s="54">
        <f t="shared" si="239"/>
        <v>22.81</v>
      </c>
      <c r="AA182" s="54">
        <f t="shared" si="240"/>
        <v>0</v>
      </c>
      <c r="AB182" s="49">
        <f t="shared" si="241"/>
        <v>41.66</v>
      </c>
      <c r="AC182" s="55">
        <f t="shared" si="242"/>
        <v>1.458834761092276E-5</v>
      </c>
    </row>
    <row r="183" spans="1:29" ht="60" customHeight="1">
      <c r="A183" s="102"/>
      <c r="B183" s="132" t="s">
        <v>136</v>
      </c>
      <c r="C183" s="44" t="s">
        <v>676</v>
      </c>
      <c r="D183" s="45">
        <v>95791</v>
      </c>
      <c r="E183" s="175" t="s">
        <v>737</v>
      </c>
      <c r="F183" s="173" t="s">
        <v>15</v>
      </c>
      <c r="G183" s="48">
        <v>54.11</v>
      </c>
      <c r="H183" s="48">
        <v>31.52</v>
      </c>
      <c r="I183" s="48">
        <v>0</v>
      </c>
      <c r="J183" s="49">
        <f t="shared" si="243"/>
        <v>85.63</v>
      </c>
      <c r="K183" s="50"/>
      <c r="L183" s="51">
        <f t="shared" si="230"/>
        <v>54.11</v>
      </c>
      <c r="M183" s="52">
        <f t="shared" si="231"/>
        <v>31.52</v>
      </c>
      <c r="N183" s="52">
        <f t="shared" si="232"/>
        <v>0</v>
      </c>
      <c r="O183" s="49">
        <f t="shared" si="233"/>
        <v>85.63</v>
      </c>
      <c r="Q183" s="53">
        <v>2</v>
      </c>
      <c r="R183" s="54">
        <f t="shared" si="234"/>
        <v>108.22</v>
      </c>
      <c r="S183" s="54">
        <f t="shared" si="235"/>
        <v>63.04</v>
      </c>
      <c r="T183" s="54">
        <f t="shared" si="236"/>
        <v>0</v>
      </c>
      <c r="U183" s="49">
        <f t="shared" si="244"/>
        <v>171.26</v>
      </c>
      <c r="V183" s="55">
        <f t="shared" si="207"/>
        <v>5.9971205277163512E-5</v>
      </c>
      <c r="X183" s="53">
        <v>2</v>
      </c>
      <c r="Y183" s="54">
        <f t="shared" si="238"/>
        <v>108.22</v>
      </c>
      <c r="Z183" s="54">
        <f t="shared" si="239"/>
        <v>63.04</v>
      </c>
      <c r="AA183" s="54">
        <f t="shared" si="240"/>
        <v>0</v>
      </c>
      <c r="AB183" s="49">
        <f t="shared" si="241"/>
        <v>171.26</v>
      </c>
      <c r="AC183" s="55">
        <f t="shared" si="242"/>
        <v>5.9971205277163512E-5</v>
      </c>
    </row>
    <row r="184" spans="1:29" ht="60" customHeight="1">
      <c r="A184" s="102"/>
      <c r="B184" s="132" t="s">
        <v>137</v>
      </c>
      <c r="C184" s="44" t="s">
        <v>676</v>
      </c>
      <c r="D184" s="45">
        <v>95797</v>
      </c>
      <c r="E184" s="175" t="s">
        <v>738</v>
      </c>
      <c r="F184" s="173" t="s">
        <v>15</v>
      </c>
      <c r="G184" s="48">
        <v>54.11</v>
      </c>
      <c r="H184" s="48">
        <v>38.049999999999997</v>
      </c>
      <c r="I184" s="48">
        <v>0</v>
      </c>
      <c r="J184" s="49">
        <f t="shared" si="243"/>
        <v>92.16</v>
      </c>
      <c r="K184" s="50"/>
      <c r="L184" s="51">
        <f t="shared" si="230"/>
        <v>54.11</v>
      </c>
      <c r="M184" s="52">
        <f t="shared" si="231"/>
        <v>38.049999999999997</v>
      </c>
      <c r="N184" s="52">
        <f t="shared" si="232"/>
        <v>0</v>
      </c>
      <c r="O184" s="49">
        <f t="shared" si="233"/>
        <v>92.16</v>
      </c>
      <c r="Q184" s="53">
        <v>1</v>
      </c>
      <c r="R184" s="54">
        <f t="shared" si="234"/>
        <v>54.11</v>
      </c>
      <c r="S184" s="54">
        <f t="shared" si="235"/>
        <v>38.049999999999997</v>
      </c>
      <c r="T184" s="54">
        <f t="shared" si="236"/>
        <v>0</v>
      </c>
      <c r="U184" s="49">
        <f t="shared" si="244"/>
        <v>92.16</v>
      </c>
      <c r="V184" s="55">
        <f t="shared" si="207"/>
        <v>3.227225434043787E-5</v>
      </c>
      <c r="X184" s="53">
        <v>1</v>
      </c>
      <c r="Y184" s="54">
        <f t="shared" si="238"/>
        <v>54.11</v>
      </c>
      <c r="Z184" s="54">
        <f t="shared" si="239"/>
        <v>38.049999999999997</v>
      </c>
      <c r="AA184" s="54">
        <f t="shared" si="240"/>
        <v>0</v>
      </c>
      <c r="AB184" s="49">
        <f t="shared" si="241"/>
        <v>92.16</v>
      </c>
      <c r="AC184" s="55">
        <f t="shared" si="242"/>
        <v>3.227225434043787E-5</v>
      </c>
    </row>
    <row r="185" spans="1:29" ht="60" customHeight="1">
      <c r="A185" s="102"/>
      <c r="B185" s="132" t="s">
        <v>138</v>
      </c>
      <c r="C185" s="44" t="s">
        <v>680</v>
      </c>
      <c r="D185" s="45">
        <v>95781</v>
      </c>
      <c r="E185" s="175" t="s">
        <v>739</v>
      </c>
      <c r="F185" s="173" t="s">
        <v>15</v>
      </c>
      <c r="G185" s="48">
        <v>66.39</v>
      </c>
      <c r="H185" s="48">
        <v>25.48</v>
      </c>
      <c r="I185" s="48">
        <v>0</v>
      </c>
      <c r="J185" s="49">
        <f t="shared" si="243"/>
        <v>91.87</v>
      </c>
      <c r="K185" s="50"/>
      <c r="L185" s="51">
        <f t="shared" si="230"/>
        <v>66.39</v>
      </c>
      <c r="M185" s="52">
        <f t="shared" si="231"/>
        <v>25.48</v>
      </c>
      <c r="N185" s="52">
        <f t="shared" si="232"/>
        <v>0</v>
      </c>
      <c r="O185" s="49">
        <f t="shared" si="233"/>
        <v>91.87</v>
      </c>
      <c r="Q185" s="53">
        <v>5</v>
      </c>
      <c r="R185" s="54">
        <f t="shared" si="234"/>
        <v>331.95</v>
      </c>
      <c r="S185" s="54">
        <f t="shared" si="235"/>
        <v>127.4</v>
      </c>
      <c r="T185" s="54">
        <f t="shared" si="236"/>
        <v>0</v>
      </c>
      <c r="U185" s="49">
        <f t="shared" si="244"/>
        <v>459.35</v>
      </c>
      <c r="V185" s="55">
        <f t="shared" si="207"/>
        <v>1.608535159644112E-4</v>
      </c>
      <c r="X185" s="53">
        <v>5</v>
      </c>
      <c r="Y185" s="54">
        <f t="shared" si="238"/>
        <v>331.95</v>
      </c>
      <c r="Z185" s="54">
        <f t="shared" si="239"/>
        <v>127.4</v>
      </c>
      <c r="AA185" s="54">
        <f t="shared" si="240"/>
        <v>0</v>
      </c>
      <c r="AB185" s="49">
        <f t="shared" si="241"/>
        <v>459.35</v>
      </c>
      <c r="AC185" s="55">
        <f t="shared" si="242"/>
        <v>1.608535159644112E-4</v>
      </c>
    </row>
    <row r="186" spans="1:29" ht="60" customHeight="1">
      <c r="A186" s="102"/>
      <c r="B186" s="132" t="s">
        <v>139</v>
      </c>
      <c r="C186" s="44" t="s">
        <v>680</v>
      </c>
      <c r="D186" s="45">
        <v>95791</v>
      </c>
      <c r="E186" s="175" t="s">
        <v>740</v>
      </c>
      <c r="F186" s="173" t="s">
        <v>15</v>
      </c>
      <c r="G186" s="48">
        <v>66.39</v>
      </c>
      <c r="H186" s="48">
        <v>35.04</v>
      </c>
      <c r="I186" s="48">
        <v>0</v>
      </c>
      <c r="J186" s="49">
        <f t="shared" si="243"/>
        <v>101.43</v>
      </c>
      <c r="K186" s="50"/>
      <c r="L186" s="51">
        <f t="shared" si="230"/>
        <v>66.39</v>
      </c>
      <c r="M186" s="52">
        <f t="shared" si="231"/>
        <v>35.04</v>
      </c>
      <c r="N186" s="52">
        <f t="shared" si="232"/>
        <v>0</v>
      </c>
      <c r="O186" s="49">
        <f t="shared" si="233"/>
        <v>101.43</v>
      </c>
      <c r="Q186" s="53">
        <v>4</v>
      </c>
      <c r="R186" s="54">
        <f t="shared" si="234"/>
        <v>265.56</v>
      </c>
      <c r="S186" s="54">
        <f t="shared" si="235"/>
        <v>140.16</v>
      </c>
      <c r="T186" s="54">
        <f t="shared" si="236"/>
        <v>0</v>
      </c>
      <c r="U186" s="49">
        <f t="shared" si="244"/>
        <v>405.72</v>
      </c>
      <c r="V186" s="55">
        <f t="shared" si="207"/>
        <v>1.4207355719403705E-4</v>
      </c>
      <c r="X186" s="53">
        <v>4</v>
      </c>
      <c r="Y186" s="54">
        <f t="shared" si="238"/>
        <v>265.56</v>
      </c>
      <c r="Z186" s="54">
        <f t="shared" si="239"/>
        <v>140.16</v>
      </c>
      <c r="AA186" s="54">
        <f t="shared" si="240"/>
        <v>0</v>
      </c>
      <c r="AB186" s="49">
        <f t="shared" si="241"/>
        <v>405.72</v>
      </c>
      <c r="AC186" s="55">
        <f t="shared" si="242"/>
        <v>1.4207355719403705E-4</v>
      </c>
    </row>
    <row r="187" spans="1:29" ht="60" customHeight="1">
      <c r="A187" s="102"/>
      <c r="B187" s="132" t="s">
        <v>140</v>
      </c>
      <c r="C187" s="44" t="s">
        <v>680</v>
      </c>
      <c r="D187" s="45">
        <v>95797</v>
      </c>
      <c r="E187" s="175" t="s">
        <v>741</v>
      </c>
      <c r="F187" s="173" t="s">
        <v>15</v>
      </c>
      <c r="G187" s="48">
        <v>66.39</v>
      </c>
      <c r="H187" s="48">
        <v>41.41</v>
      </c>
      <c r="I187" s="48">
        <v>0</v>
      </c>
      <c r="J187" s="49">
        <f t="shared" si="243"/>
        <v>107.8</v>
      </c>
      <c r="K187" s="50"/>
      <c r="L187" s="51">
        <f t="shared" si="230"/>
        <v>66.39</v>
      </c>
      <c r="M187" s="52">
        <f t="shared" si="231"/>
        <v>41.41</v>
      </c>
      <c r="N187" s="52">
        <f t="shared" si="232"/>
        <v>0</v>
      </c>
      <c r="O187" s="49">
        <f t="shared" si="233"/>
        <v>107.8</v>
      </c>
      <c r="Q187" s="53">
        <v>3</v>
      </c>
      <c r="R187" s="54">
        <f t="shared" si="234"/>
        <v>199.17</v>
      </c>
      <c r="S187" s="54">
        <f t="shared" si="235"/>
        <v>124.23</v>
      </c>
      <c r="T187" s="54">
        <f t="shared" si="236"/>
        <v>0</v>
      </c>
      <c r="U187" s="49">
        <f t="shared" si="244"/>
        <v>323.39999999999998</v>
      </c>
      <c r="V187" s="55">
        <f t="shared" si="207"/>
        <v>1.1324703834307299E-4</v>
      </c>
      <c r="X187" s="53">
        <v>3</v>
      </c>
      <c r="Y187" s="54">
        <f t="shared" si="238"/>
        <v>199.17</v>
      </c>
      <c r="Z187" s="54">
        <f t="shared" si="239"/>
        <v>124.23</v>
      </c>
      <c r="AA187" s="54">
        <f t="shared" si="240"/>
        <v>0</v>
      </c>
      <c r="AB187" s="49">
        <f t="shared" si="241"/>
        <v>323.39999999999998</v>
      </c>
      <c r="AC187" s="55">
        <f t="shared" si="242"/>
        <v>1.1324703834307299E-4</v>
      </c>
    </row>
    <row r="188" spans="1:29" ht="60" customHeight="1">
      <c r="A188" s="102"/>
      <c r="B188" s="132" t="s">
        <v>141</v>
      </c>
      <c r="C188" s="44" t="s">
        <v>680</v>
      </c>
      <c r="D188" s="45">
        <v>95781</v>
      </c>
      <c r="E188" s="175" t="s">
        <v>742</v>
      </c>
      <c r="F188" s="173" t="s">
        <v>15</v>
      </c>
      <c r="G188" s="48">
        <v>97.55</v>
      </c>
      <c r="H188" s="48">
        <v>28.66</v>
      </c>
      <c r="I188" s="48">
        <v>0</v>
      </c>
      <c r="J188" s="49">
        <f t="shared" si="243"/>
        <v>126.21</v>
      </c>
      <c r="K188" s="50"/>
      <c r="L188" s="51">
        <f t="shared" si="230"/>
        <v>97.55</v>
      </c>
      <c r="M188" s="52">
        <f t="shared" si="231"/>
        <v>28.66</v>
      </c>
      <c r="N188" s="52">
        <f t="shared" si="232"/>
        <v>0</v>
      </c>
      <c r="O188" s="49">
        <f t="shared" si="233"/>
        <v>126.21</v>
      </c>
      <c r="Q188" s="53">
        <v>18</v>
      </c>
      <c r="R188" s="54">
        <f t="shared" si="234"/>
        <v>1755.9</v>
      </c>
      <c r="S188" s="54">
        <f t="shared" si="235"/>
        <v>515.88</v>
      </c>
      <c r="T188" s="54">
        <f t="shared" si="236"/>
        <v>0</v>
      </c>
      <c r="U188" s="49">
        <f t="shared" si="244"/>
        <v>2271.7800000000002</v>
      </c>
      <c r="V188" s="55">
        <f t="shared" si="207"/>
        <v>7.9552367584114533E-4</v>
      </c>
      <c r="X188" s="53">
        <v>18</v>
      </c>
      <c r="Y188" s="54">
        <f t="shared" si="238"/>
        <v>1755.9</v>
      </c>
      <c r="Z188" s="54">
        <f t="shared" si="239"/>
        <v>515.88</v>
      </c>
      <c r="AA188" s="54">
        <f t="shared" si="240"/>
        <v>0</v>
      </c>
      <c r="AB188" s="49">
        <f t="shared" si="241"/>
        <v>2271.7800000000002</v>
      </c>
      <c r="AC188" s="55">
        <f t="shared" si="242"/>
        <v>7.9552367584114533E-4</v>
      </c>
    </row>
    <row r="189" spans="1:29" ht="60" customHeight="1">
      <c r="A189" s="102"/>
      <c r="B189" s="132" t="s">
        <v>222</v>
      </c>
      <c r="C189" s="44" t="s">
        <v>680</v>
      </c>
      <c r="D189" s="45">
        <v>95791</v>
      </c>
      <c r="E189" s="175" t="s">
        <v>743</v>
      </c>
      <c r="F189" s="173" t="s">
        <v>15</v>
      </c>
      <c r="G189" s="48">
        <v>97.55</v>
      </c>
      <c r="H189" s="48">
        <v>41.41</v>
      </c>
      <c r="I189" s="48">
        <v>0</v>
      </c>
      <c r="J189" s="49">
        <f t="shared" si="243"/>
        <v>138.95999999999998</v>
      </c>
      <c r="K189" s="50"/>
      <c r="L189" s="51">
        <f t="shared" si="230"/>
        <v>97.55</v>
      </c>
      <c r="M189" s="52">
        <f t="shared" si="231"/>
        <v>41.41</v>
      </c>
      <c r="N189" s="52">
        <f t="shared" si="232"/>
        <v>0</v>
      </c>
      <c r="O189" s="49">
        <f t="shared" si="233"/>
        <v>138.95999999999998</v>
      </c>
      <c r="Q189" s="53">
        <v>8</v>
      </c>
      <c r="R189" s="54">
        <f t="shared" si="234"/>
        <v>780.4</v>
      </c>
      <c r="S189" s="54">
        <f t="shared" si="235"/>
        <v>331.28</v>
      </c>
      <c r="T189" s="54">
        <f t="shared" si="236"/>
        <v>0</v>
      </c>
      <c r="U189" s="49">
        <f t="shared" si="244"/>
        <v>1111.68</v>
      </c>
      <c r="V189" s="55">
        <f t="shared" si="207"/>
        <v>3.892840679815318E-4</v>
      </c>
      <c r="X189" s="53">
        <v>8</v>
      </c>
      <c r="Y189" s="54">
        <f t="shared" si="238"/>
        <v>780.4</v>
      </c>
      <c r="Z189" s="54">
        <f t="shared" si="239"/>
        <v>331.28</v>
      </c>
      <c r="AA189" s="54">
        <f t="shared" si="240"/>
        <v>0</v>
      </c>
      <c r="AB189" s="49">
        <f t="shared" si="241"/>
        <v>1111.68</v>
      </c>
      <c r="AC189" s="55">
        <f t="shared" si="242"/>
        <v>3.892840679815318E-4</v>
      </c>
    </row>
    <row r="190" spans="1:29" ht="60" customHeight="1">
      <c r="A190" s="102"/>
      <c r="B190" s="132" t="s">
        <v>274</v>
      </c>
      <c r="C190" s="44" t="s">
        <v>680</v>
      </c>
      <c r="D190" s="45">
        <v>95785</v>
      </c>
      <c r="E190" s="175" t="s">
        <v>744</v>
      </c>
      <c r="F190" s="173" t="s">
        <v>15</v>
      </c>
      <c r="G190" s="48">
        <v>97.55</v>
      </c>
      <c r="H190" s="48">
        <v>27.07</v>
      </c>
      <c r="I190" s="48">
        <v>0</v>
      </c>
      <c r="J190" s="49">
        <f t="shared" si="243"/>
        <v>124.62</v>
      </c>
      <c r="K190" s="50"/>
      <c r="L190" s="51">
        <f t="shared" si="230"/>
        <v>97.55</v>
      </c>
      <c r="M190" s="52">
        <f t="shared" si="231"/>
        <v>27.07</v>
      </c>
      <c r="N190" s="52">
        <f t="shared" si="232"/>
        <v>0</v>
      </c>
      <c r="O190" s="49">
        <f t="shared" si="233"/>
        <v>124.62</v>
      </c>
      <c r="Q190" s="53">
        <v>1</v>
      </c>
      <c r="R190" s="54">
        <f t="shared" si="234"/>
        <v>97.55</v>
      </c>
      <c r="S190" s="54">
        <f t="shared" si="235"/>
        <v>27.07</v>
      </c>
      <c r="T190" s="54">
        <f t="shared" si="236"/>
        <v>0</v>
      </c>
      <c r="U190" s="49">
        <f t="shared" si="244"/>
        <v>124.62</v>
      </c>
      <c r="V190" s="55">
        <f t="shared" si="207"/>
        <v>4.3638979339250949E-5</v>
      </c>
      <c r="X190" s="53">
        <v>1</v>
      </c>
      <c r="Y190" s="54">
        <f t="shared" si="238"/>
        <v>97.55</v>
      </c>
      <c r="Z190" s="54">
        <f t="shared" si="239"/>
        <v>27.07</v>
      </c>
      <c r="AA190" s="54">
        <f t="shared" si="240"/>
        <v>0</v>
      </c>
      <c r="AB190" s="49">
        <f t="shared" si="241"/>
        <v>124.62</v>
      </c>
      <c r="AC190" s="55">
        <f t="shared" si="242"/>
        <v>4.3638979339250949E-5</v>
      </c>
    </row>
    <row r="191" spans="1:29" ht="60" customHeight="1">
      <c r="A191" s="102"/>
      <c r="B191" s="132" t="s">
        <v>275</v>
      </c>
      <c r="C191" s="44" t="s">
        <v>680</v>
      </c>
      <c r="D191" s="45">
        <v>95797</v>
      </c>
      <c r="E191" s="175" t="s">
        <v>745</v>
      </c>
      <c r="F191" s="173" t="s">
        <v>15</v>
      </c>
      <c r="G191" s="48">
        <v>97.55</v>
      </c>
      <c r="H191" s="48">
        <v>44.599999999999994</v>
      </c>
      <c r="I191" s="48">
        <v>0</v>
      </c>
      <c r="J191" s="49">
        <f t="shared" si="243"/>
        <v>142.14999999999998</v>
      </c>
      <c r="K191" s="50"/>
      <c r="L191" s="51">
        <f t="shared" si="230"/>
        <v>97.55</v>
      </c>
      <c r="M191" s="52">
        <f t="shared" si="231"/>
        <v>44.599999999999994</v>
      </c>
      <c r="N191" s="52">
        <f t="shared" si="232"/>
        <v>0</v>
      </c>
      <c r="O191" s="49">
        <f t="shared" si="233"/>
        <v>142.14999999999998</v>
      </c>
      <c r="Q191" s="53">
        <v>4</v>
      </c>
      <c r="R191" s="54">
        <f t="shared" si="234"/>
        <v>390.2</v>
      </c>
      <c r="S191" s="54">
        <f t="shared" si="235"/>
        <v>178.4</v>
      </c>
      <c r="T191" s="54">
        <f t="shared" si="236"/>
        <v>0</v>
      </c>
      <c r="U191" s="49">
        <f t="shared" si="244"/>
        <v>568.6</v>
      </c>
      <c r="V191" s="55">
        <f t="shared" si="207"/>
        <v>1.9911028448321369E-4</v>
      </c>
      <c r="X191" s="53">
        <v>4</v>
      </c>
      <c r="Y191" s="54">
        <f t="shared" si="238"/>
        <v>390.2</v>
      </c>
      <c r="Z191" s="54">
        <f t="shared" si="239"/>
        <v>178.4</v>
      </c>
      <c r="AA191" s="54">
        <f t="shared" si="240"/>
        <v>0</v>
      </c>
      <c r="AB191" s="49">
        <f t="shared" si="241"/>
        <v>568.6</v>
      </c>
      <c r="AC191" s="55">
        <f t="shared" si="242"/>
        <v>1.9911028448321369E-4</v>
      </c>
    </row>
    <row r="192" spans="1:29" ht="60" customHeight="1">
      <c r="A192" s="102"/>
      <c r="B192" s="132" t="s">
        <v>276</v>
      </c>
      <c r="C192" s="44" t="s">
        <v>680</v>
      </c>
      <c r="D192" s="45">
        <v>95781</v>
      </c>
      <c r="E192" s="175" t="s">
        <v>746</v>
      </c>
      <c r="F192" s="173" t="s">
        <v>15</v>
      </c>
      <c r="G192" s="48">
        <v>215.35000000000002</v>
      </c>
      <c r="H192" s="48">
        <v>35.04</v>
      </c>
      <c r="I192" s="48">
        <v>0</v>
      </c>
      <c r="J192" s="49">
        <f t="shared" si="243"/>
        <v>250.39000000000001</v>
      </c>
      <c r="K192" s="50"/>
      <c r="L192" s="51">
        <f t="shared" si="230"/>
        <v>215.35000000000002</v>
      </c>
      <c r="M192" s="52">
        <f t="shared" si="231"/>
        <v>35.04</v>
      </c>
      <c r="N192" s="52">
        <f t="shared" si="232"/>
        <v>0</v>
      </c>
      <c r="O192" s="49">
        <f t="shared" si="233"/>
        <v>250.39000000000001</v>
      </c>
      <c r="Q192" s="53">
        <v>16</v>
      </c>
      <c r="R192" s="54">
        <f t="shared" si="234"/>
        <v>3445.6</v>
      </c>
      <c r="S192" s="54">
        <f t="shared" si="235"/>
        <v>560.64</v>
      </c>
      <c r="T192" s="54">
        <f t="shared" si="236"/>
        <v>0</v>
      </c>
      <c r="U192" s="49">
        <f t="shared" si="244"/>
        <v>4006.24</v>
      </c>
      <c r="V192" s="55">
        <f t="shared" si="207"/>
        <v>1.4028905840802496E-3</v>
      </c>
      <c r="X192" s="53">
        <v>16</v>
      </c>
      <c r="Y192" s="54">
        <f t="shared" si="238"/>
        <v>3445.6</v>
      </c>
      <c r="Z192" s="54">
        <f t="shared" si="239"/>
        <v>560.64</v>
      </c>
      <c r="AA192" s="54">
        <f t="shared" si="240"/>
        <v>0</v>
      </c>
      <c r="AB192" s="49">
        <f t="shared" si="241"/>
        <v>4006.24</v>
      </c>
      <c r="AC192" s="55">
        <f t="shared" si="242"/>
        <v>1.4028905840802496E-3</v>
      </c>
    </row>
    <row r="193" spans="1:29" ht="60" customHeight="1">
      <c r="A193" s="102"/>
      <c r="B193" s="132" t="s">
        <v>277</v>
      </c>
      <c r="C193" s="44" t="s">
        <v>680</v>
      </c>
      <c r="D193" s="45">
        <v>95791</v>
      </c>
      <c r="E193" s="175" t="s">
        <v>747</v>
      </c>
      <c r="F193" s="173" t="s">
        <v>15</v>
      </c>
      <c r="G193" s="48">
        <v>215.35000000000002</v>
      </c>
      <c r="H193" s="48">
        <v>44.599999999999994</v>
      </c>
      <c r="I193" s="48">
        <v>0</v>
      </c>
      <c r="J193" s="49">
        <f t="shared" si="243"/>
        <v>259.95000000000005</v>
      </c>
      <c r="K193" s="50"/>
      <c r="L193" s="51">
        <f t="shared" si="230"/>
        <v>215.35000000000002</v>
      </c>
      <c r="M193" s="52">
        <f t="shared" si="231"/>
        <v>44.599999999999994</v>
      </c>
      <c r="N193" s="52">
        <f t="shared" si="232"/>
        <v>0</v>
      </c>
      <c r="O193" s="49">
        <f t="shared" si="233"/>
        <v>259.95000000000005</v>
      </c>
      <c r="Q193" s="53">
        <v>9</v>
      </c>
      <c r="R193" s="54">
        <f t="shared" si="234"/>
        <v>1938.15</v>
      </c>
      <c r="S193" s="54">
        <f t="shared" si="235"/>
        <v>401.4</v>
      </c>
      <c r="T193" s="54">
        <f t="shared" si="236"/>
        <v>0</v>
      </c>
      <c r="U193" s="49">
        <f t="shared" si="244"/>
        <v>2339.5500000000002</v>
      </c>
      <c r="V193" s="55">
        <f t="shared" si="207"/>
        <v>8.1925512849578364E-4</v>
      </c>
      <c r="X193" s="53">
        <v>9</v>
      </c>
      <c r="Y193" s="54">
        <f t="shared" si="238"/>
        <v>1938.15</v>
      </c>
      <c r="Z193" s="54">
        <f t="shared" si="239"/>
        <v>401.4</v>
      </c>
      <c r="AA193" s="54">
        <f t="shared" si="240"/>
        <v>0</v>
      </c>
      <c r="AB193" s="49">
        <f t="shared" si="241"/>
        <v>2339.5500000000002</v>
      </c>
      <c r="AC193" s="55">
        <f t="shared" si="242"/>
        <v>8.1925512849578364E-4</v>
      </c>
    </row>
    <row r="194" spans="1:29" ht="60" customHeight="1">
      <c r="A194" s="102"/>
      <c r="B194" s="132" t="s">
        <v>278</v>
      </c>
      <c r="C194" s="44" t="s">
        <v>680</v>
      </c>
      <c r="D194" s="45">
        <v>95797</v>
      </c>
      <c r="E194" s="175" t="s">
        <v>748</v>
      </c>
      <c r="F194" s="173" t="s">
        <v>15</v>
      </c>
      <c r="G194" s="48">
        <v>215.35000000000002</v>
      </c>
      <c r="H194" s="48">
        <v>47.78</v>
      </c>
      <c r="I194" s="48">
        <v>0</v>
      </c>
      <c r="J194" s="49">
        <f t="shared" si="243"/>
        <v>263.13</v>
      </c>
      <c r="K194" s="50"/>
      <c r="L194" s="51">
        <f t="shared" si="230"/>
        <v>215.35000000000002</v>
      </c>
      <c r="M194" s="52">
        <f t="shared" si="231"/>
        <v>47.78</v>
      </c>
      <c r="N194" s="52">
        <f t="shared" si="232"/>
        <v>0</v>
      </c>
      <c r="O194" s="49">
        <f t="shared" si="233"/>
        <v>263.13</v>
      </c>
      <c r="Q194" s="53">
        <v>2</v>
      </c>
      <c r="R194" s="54">
        <f t="shared" si="234"/>
        <v>430.7</v>
      </c>
      <c r="S194" s="54">
        <f t="shared" si="235"/>
        <v>95.56</v>
      </c>
      <c r="T194" s="54">
        <f t="shared" si="236"/>
        <v>0</v>
      </c>
      <c r="U194" s="49">
        <f t="shared" si="244"/>
        <v>526.26</v>
      </c>
      <c r="V194" s="55">
        <f t="shared" si="207"/>
        <v>1.8428381694009151E-4</v>
      </c>
      <c r="X194" s="53">
        <v>2</v>
      </c>
      <c r="Y194" s="54">
        <f t="shared" si="238"/>
        <v>430.7</v>
      </c>
      <c r="Z194" s="54">
        <f t="shared" si="239"/>
        <v>95.56</v>
      </c>
      <c r="AA194" s="54">
        <f t="shared" si="240"/>
        <v>0</v>
      </c>
      <c r="AB194" s="49">
        <f t="shared" si="241"/>
        <v>526.26</v>
      </c>
      <c r="AC194" s="55">
        <f t="shared" si="242"/>
        <v>1.8428381694009151E-4</v>
      </c>
    </row>
    <row r="195" spans="1:29" ht="39.75" customHeight="1">
      <c r="A195" s="102"/>
      <c r="B195" s="132" t="s">
        <v>279</v>
      </c>
      <c r="C195" s="44" t="s">
        <v>680</v>
      </c>
      <c r="D195" s="45" t="s">
        <v>686</v>
      </c>
      <c r="E195" s="175" t="s">
        <v>749</v>
      </c>
      <c r="F195" s="173" t="s">
        <v>15</v>
      </c>
      <c r="G195" s="48">
        <v>4.8600000000000003</v>
      </c>
      <c r="H195" s="48">
        <v>5.3000000000000007</v>
      </c>
      <c r="I195" s="48">
        <v>0</v>
      </c>
      <c r="J195" s="49">
        <f t="shared" si="243"/>
        <v>10.16</v>
      </c>
      <c r="K195" s="50"/>
      <c r="L195" s="51">
        <f t="shared" si="230"/>
        <v>4.8600000000000003</v>
      </c>
      <c r="M195" s="52">
        <f t="shared" si="231"/>
        <v>5.3000000000000007</v>
      </c>
      <c r="N195" s="52">
        <f t="shared" si="232"/>
        <v>0</v>
      </c>
      <c r="O195" s="49">
        <f t="shared" si="233"/>
        <v>10.16</v>
      </c>
      <c r="Q195" s="53">
        <v>1</v>
      </c>
      <c r="R195" s="54">
        <f t="shared" si="234"/>
        <v>4.8600000000000003</v>
      </c>
      <c r="S195" s="54">
        <f t="shared" si="235"/>
        <v>5.3</v>
      </c>
      <c r="T195" s="54">
        <f t="shared" si="236"/>
        <v>0</v>
      </c>
      <c r="U195" s="49">
        <f t="shared" si="244"/>
        <v>10.16</v>
      </c>
      <c r="V195" s="55">
        <f t="shared" si="207"/>
        <v>3.5577919281559112E-6</v>
      </c>
      <c r="X195" s="53">
        <v>1</v>
      </c>
      <c r="Y195" s="54">
        <f t="shared" si="238"/>
        <v>4.8600000000000003</v>
      </c>
      <c r="Z195" s="54">
        <f t="shared" si="239"/>
        <v>5.3</v>
      </c>
      <c r="AA195" s="54">
        <f t="shared" si="240"/>
        <v>0</v>
      </c>
      <c r="AB195" s="49">
        <f t="shared" si="241"/>
        <v>10.16</v>
      </c>
      <c r="AC195" s="55">
        <f t="shared" si="242"/>
        <v>3.5577919281559112E-6</v>
      </c>
    </row>
    <row r="196" spans="1:29" ht="39.950000000000003" customHeight="1">
      <c r="B196" s="127" t="s">
        <v>3</v>
      </c>
      <c r="C196" s="71"/>
      <c r="D196" s="72"/>
      <c r="E196" s="182" t="s">
        <v>219</v>
      </c>
      <c r="F196" s="183"/>
      <c r="G196" s="75"/>
      <c r="H196" s="75"/>
      <c r="I196" s="75"/>
      <c r="J196" s="76"/>
      <c r="K196" s="37"/>
      <c r="L196" s="77"/>
      <c r="M196" s="78"/>
      <c r="N196" s="78"/>
      <c r="O196" s="76"/>
      <c r="Q196" s="79"/>
      <c r="R196" s="80"/>
      <c r="S196" s="80"/>
      <c r="T196" s="80"/>
      <c r="U196" s="81">
        <f>ROUND(SUM(U197),2)</f>
        <v>86.06</v>
      </c>
      <c r="V196" s="82">
        <f>SUM(V197)</f>
        <v>3.0136178478060799E-5</v>
      </c>
      <c r="X196" s="79"/>
      <c r="Y196" s="80"/>
      <c r="Z196" s="80"/>
      <c r="AA196" s="80"/>
      <c r="AB196" s="81">
        <f>ROUND(SUM(AB197),2)</f>
        <v>86.06</v>
      </c>
      <c r="AC196" s="82">
        <f>SUM(AC197)</f>
        <v>3.0136178478060799E-5</v>
      </c>
    </row>
    <row r="197" spans="1:29" ht="60" customHeight="1">
      <c r="A197" s="102"/>
      <c r="B197" s="132" t="s">
        <v>142</v>
      </c>
      <c r="C197" s="44" t="s">
        <v>666</v>
      </c>
      <c r="D197" s="45">
        <v>91980</v>
      </c>
      <c r="E197" s="184" t="s">
        <v>482</v>
      </c>
      <c r="F197" s="185" t="s">
        <v>15</v>
      </c>
      <c r="G197" s="48">
        <v>18.190000000000001</v>
      </c>
      <c r="H197" s="48">
        <v>24.84</v>
      </c>
      <c r="I197" s="48">
        <v>0</v>
      </c>
      <c r="J197" s="49">
        <f t="shared" ref="J197" si="245">SUM(G197:I197)</f>
        <v>43.03</v>
      </c>
      <c r="K197" s="50"/>
      <c r="L197" s="51">
        <f>G197*(1-$F$8)</f>
        <v>18.190000000000001</v>
      </c>
      <c r="M197" s="52">
        <f t="shared" ref="M197" si="246">H197*(1-$F$8)</f>
        <v>24.84</v>
      </c>
      <c r="N197" s="52">
        <f t="shared" ref="N197" si="247">I197*(1-$F$8)</f>
        <v>0</v>
      </c>
      <c r="O197" s="49">
        <f t="shared" ref="O197" si="248">SUM(L197:N197)</f>
        <v>43.03</v>
      </c>
      <c r="Q197" s="53">
        <v>2</v>
      </c>
      <c r="R197" s="54">
        <f>ROUND(G197*Q197,2)</f>
        <v>36.380000000000003</v>
      </c>
      <c r="S197" s="54">
        <f>ROUND(H197*Q197,2)</f>
        <v>49.68</v>
      </c>
      <c r="T197" s="54">
        <f>ROUND(I197*Q197,2)</f>
        <v>0</v>
      </c>
      <c r="U197" s="49">
        <f t="shared" ref="U197" si="249">ROUND(SUM(R197:T197),2)</f>
        <v>86.06</v>
      </c>
      <c r="V197" s="55">
        <f t="shared" si="207"/>
        <v>3.0136178478060799E-5</v>
      </c>
      <c r="X197" s="53">
        <v>2</v>
      </c>
      <c r="Y197" s="54">
        <f>ROUND($X197*L197,2)</f>
        <v>36.380000000000003</v>
      </c>
      <c r="Z197" s="54">
        <f>ROUND($X197*M197,2)</f>
        <v>49.68</v>
      </c>
      <c r="AA197" s="54">
        <f>ROUND($X197*N197,2)</f>
        <v>0</v>
      </c>
      <c r="AB197" s="49">
        <f t="shared" ref="AB197" si="250">ROUND(SUM(Y197:AA197),2)</f>
        <v>86.06</v>
      </c>
      <c r="AC197" s="55">
        <f>+AB197/$X$432</f>
        <v>3.0136178478060799E-5</v>
      </c>
    </row>
    <row r="198" spans="1:29" ht="39.950000000000003" customHeight="1">
      <c r="B198" s="127" t="s">
        <v>4</v>
      </c>
      <c r="C198" s="71"/>
      <c r="D198" s="72"/>
      <c r="E198" s="174" t="s">
        <v>149</v>
      </c>
      <c r="F198" s="183"/>
      <c r="G198" s="75"/>
      <c r="H198" s="75"/>
      <c r="I198" s="75"/>
      <c r="J198" s="76"/>
      <c r="K198" s="37"/>
      <c r="L198" s="77"/>
      <c r="M198" s="78"/>
      <c r="N198" s="78"/>
      <c r="O198" s="76"/>
      <c r="Q198" s="79"/>
      <c r="R198" s="80"/>
      <c r="S198" s="80"/>
      <c r="T198" s="80"/>
      <c r="U198" s="81">
        <f>ROUND(SUM(U199:U204),2)</f>
        <v>27184.45</v>
      </c>
      <c r="V198" s="82">
        <f>SUM(V199:V204)</f>
        <v>9.5193520454092458E-3</v>
      </c>
      <c r="X198" s="79"/>
      <c r="Y198" s="80"/>
      <c r="Z198" s="80"/>
      <c r="AA198" s="80"/>
      <c r="AB198" s="81">
        <f>ROUND(SUM(AB199:AB204),2)</f>
        <v>27184.45</v>
      </c>
      <c r="AC198" s="82">
        <f>SUM(AC199:AC204)</f>
        <v>9.5193520454092458E-3</v>
      </c>
    </row>
    <row r="199" spans="1:29" ht="40.5" customHeight="1">
      <c r="B199" s="132" t="s">
        <v>143</v>
      </c>
      <c r="C199" s="44" t="s">
        <v>666</v>
      </c>
      <c r="D199" s="45">
        <v>97599</v>
      </c>
      <c r="E199" s="184" t="s">
        <v>750</v>
      </c>
      <c r="F199" s="185" t="s">
        <v>15</v>
      </c>
      <c r="G199" s="48">
        <v>18.46</v>
      </c>
      <c r="H199" s="48">
        <v>8.34</v>
      </c>
      <c r="I199" s="48">
        <v>0</v>
      </c>
      <c r="J199" s="49">
        <f t="shared" ref="J199" si="251">SUM(G199:I199)</f>
        <v>26.8</v>
      </c>
      <c r="K199" s="50"/>
      <c r="L199" s="51">
        <f t="shared" ref="L199:L204" si="252">G199*(1-$F$8)</f>
        <v>18.46</v>
      </c>
      <c r="M199" s="52">
        <f t="shared" ref="M199:M204" si="253">H199*(1-$F$8)</f>
        <v>8.34</v>
      </c>
      <c r="N199" s="52">
        <f t="shared" ref="N199:N204" si="254">I199*(1-$F$8)</f>
        <v>0</v>
      </c>
      <c r="O199" s="49">
        <f t="shared" ref="O199:O204" si="255">SUM(L199:N199)</f>
        <v>26.8</v>
      </c>
      <c r="Q199" s="53">
        <v>646</v>
      </c>
      <c r="R199" s="54">
        <f t="shared" ref="R199:R204" si="256">ROUND(G199*Q199,2)</f>
        <v>11925.16</v>
      </c>
      <c r="S199" s="54">
        <f t="shared" ref="S199:S204" si="257">ROUND(H199*Q199,2)</f>
        <v>5387.64</v>
      </c>
      <c r="T199" s="54">
        <f t="shared" ref="T199:T204" si="258">ROUND(I199*Q199,2)</f>
        <v>0</v>
      </c>
      <c r="U199" s="49">
        <f t="shared" ref="U199" si="259">ROUND(SUM(R199:T199),2)</f>
        <v>17312.8</v>
      </c>
      <c r="V199" s="55">
        <f t="shared" si="207"/>
        <v>6.0625334737970131E-3</v>
      </c>
      <c r="X199" s="53">
        <v>646</v>
      </c>
      <c r="Y199" s="54">
        <f t="shared" ref="Y199:AA204" si="260">ROUND($X199*L199,2)</f>
        <v>11925.16</v>
      </c>
      <c r="Z199" s="54">
        <f t="shared" si="260"/>
        <v>5387.64</v>
      </c>
      <c r="AA199" s="54">
        <f t="shared" si="260"/>
        <v>0</v>
      </c>
      <c r="AB199" s="49">
        <f t="shared" ref="AB199:AB204" si="261">ROUND(SUM(Y199:AA199),2)</f>
        <v>17312.8</v>
      </c>
      <c r="AC199" s="55">
        <f t="shared" ref="AC199:AC204" si="262">+AB199/$X$432</f>
        <v>6.0625334737970131E-3</v>
      </c>
    </row>
    <row r="200" spans="1:29" ht="60.75" customHeight="1">
      <c r="B200" s="132" t="s">
        <v>144</v>
      </c>
      <c r="C200" s="44" t="s">
        <v>676</v>
      </c>
      <c r="D200" s="45">
        <v>97599</v>
      </c>
      <c r="E200" s="184" t="s">
        <v>751</v>
      </c>
      <c r="F200" s="185" t="s">
        <v>15</v>
      </c>
      <c r="G200" s="48">
        <v>170.84</v>
      </c>
      <c r="H200" s="48">
        <v>8.34</v>
      </c>
      <c r="I200" s="48">
        <v>0</v>
      </c>
      <c r="J200" s="49">
        <f t="shared" ref="J200:J204" si="263">SUM(G200:I200)</f>
        <v>179.18</v>
      </c>
      <c r="K200" s="50"/>
      <c r="L200" s="51">
        <f t="shared" si="252"/>
        <v>170.84</v>
      </c>
      <c r="M200" s="52">
        <f t="shared" si="253"/>
        <v>8.34</v>
      </c>
      <c r="N200" s="52">
        <f t="shared" si="254"/>
        <v>0</v>
      </c>
      <c r="O200" s="49">
        <f t="shared" si="255"/>
        <v>179.18</v>
      </c>
      <c r="Q200" s="53">
        <v>22</v>
      </c>
      <c r="R200" s="54">
        <f t="shared" si="256"/>
        <v>3758.48</v>
      </c>
      <c r="S200" s="54">
        <f t="shared" si="257"/>
        <v>183.48</v>
      </c>
      <c r="T200" s="54">
        <f t="shared" si="258"/>
        <v>0</v>
      </c>
      <c r="U200" s="49">
        <f t="shared" ref="U200:U204" si="264">ROUND(SUM(R200:T200),2)</f>
        <v>3941.96</v>
      </c>
      <c r="V200" s="55">
        <f t="shared" si="207"/>
        <v>1.3803812469599878E-3</v>
      </c>
      <c r="X200" s="53">
        <v>22</v>
      </c>
      <c r="Y200" s="54">
        <f t="shared" si="260"/>
        <v>3758.48</v>
      </c>
      <c r="Z200" s="54">
        <f t="shared" si="260"/>
        <v>183.48</v>
      </c>
      <c r="AA200" s="54">
        <f t="shared" si="260"/>
        <v>0</v>
      </c>
      <c r="AB200" s="49">
        <f t="shared" si="261"/>
        <v>3941.96</v>
      </c>
      <c r="AC200" s="55">
        <f t="shared" si="262"/>
        <v>1.3803812469599878E-3</v>
      </c>
    </row>
    <row r="201" spans="1:29" ht="60" customHeight="1">
      <c r="B201" s="132" t="s">
        <v>145</v>
      </c>
      <c r="C201" s="44" t="s">
        <v>676</v>
      </c>
      <c r="D201" s="45">
        <v>97599</v>
      </c>
      <c r="E201" s="184" t="s">
        <v>752</v>
      </c>
      <c r="F201" s="185" t="s">
        <v>15</v>
      </c>
      <c r="G201" s="48">
        <v>192.85</v>
      </c>
      <c r="H201" s="48">
        <v>8.34</v>
      </c>
      <c r="I201" s="48">
        <v>0</v>
      </c>
      <c r="J201" s="49">
        <f t="shared" si="263"/>
        <v>201.19</v>
      </c>
      <c r="K201" s="50"/>
      <c r="L201" s="51">
        <f t="shared" si="252"/>
        <v>192.85</v>
      </c>
      <c r="M201" s="52">
        <f t="shared" si="253"/>
        <v>8.34</v>
      </c>
      <c r="N201" s="52">
        <f t="shared" si="254"/>
        <v>0</v>
      </c>
      <c r="O201" s="49">
        <f t="shared" si="255"/>
        <v>201.19</v>
      </c>
      <c r="Q201" s="53">
        <v>11</v>
      </c>
      <c r="R201" s="54">
        <f t="shared" si="256"/>
        <v>2121.35</v>
      </c>
      <c r="S201" s="54">
        <f t="shared" si="257"/>
        <v>91.74</v>
      </c>
      <c r="T201" s="54">
        <f t="shared" si="258"/>
        <v>0</v>
      </c>
      <c r="U201" s="49">
        <f t="shared" si="264"/>
        <v>2213.09</v>
      </c>
      <c r="V201" s="55">
        <f t="shared" ref="V201:V224" si="265">U201/$Q$432</f>
        <v>7.7497182463411084E-4</v>
      </c>
      <c r="X201" s="53">
        <v>11</v>
      </c>
      <c r="Y201" s="54">
        <f t="shared" si="260"/>
        <v>2121.35</v>
      </c>
      <c r="Z201" s="54">
        <f t="shared" si="260"/>
        <v>91.74</v>
      </c>
      <c r="AA201" s="54">
        <f t="shared" si="260"/>
        <v>0</v>
      </c>
      <c r="AB201" s="49">
        <f t="shared" si="261"/>
        <v>2213.09</v>
      </c>
      <c r="AC201" s="55">
        <f t="shared" si="262"/>
        <v>7.7497182463411084E-4</v>
      </c>
    </row>
    <row r="202" spans="1:29" ht="60.75" customHeight="1">
      <c r="B202" s="132" t="s">
        <v>146</v>
      </c>
      <c r="C202" s="44" t="s">
        <v>676</v>
      </c>
      <c r="D202" s="45">
        <v>97599</v>
      </c>
      <c r="E202" s="184" t="s">
        <v>753</v>
      </c>
      <c r="F202" s="185" t="s">
        <v>15</v>
      </c>
      <c r="G202" s="48">
        <v>254.9</v>
      </c>
      <c r="H202" s="48">
        <v>8.34</v>
      </c>
      <c r="I202" s="48">
        <v>0</v>
      </c>
      <c r="J202" s="49">
        <f t="shared" si="263"/>
        <v>263.24</v>
      </c>
      <c r="K202" s="50"/>
      <c r="L202" s="51">
        <f t="shared" si="252"/>
        <v>254.9</v>
      </c>
      <c r="M202" s="52">
        <f t="shared" si="253"/>
        <v>8.34</v>
      </c>
      <c r="N202" s="52">
        <f t="shared" si="254"/>
        <v>0</v>
      </c>
      <c r="O202" s="49">
        <f t="shared" si="255"/>
        <v>263.24</v>
      </c>
      <c r="Q202" s="53">
        <v>1</v>
      </c>
      <c r="R202" s="54">
        <f t="shared" si="256"/>
        <v>254.9</v>
      </c>
      <c r="S202" s="54">
        <f t="shared" si="257"/>
        <v>8.34</v>
      </c>
      <c r="T202" s="54">
        <f t="shared" si="258"/>
        <v>0</v>
      </c>
      <c r="U202" s="49">
        <f t="shared" si="264"/>
        <v>263.24</v>
      </c>
      <c r="V202" s="55">
        <f t="shared" si="265"/>
        <v>9.2180427870842721E-5</v>
      </c>
      <c r="X202" s="53">
        <v>1</v>
      </c>
      <c r="Y202" s="54">
        <f t="shared" si="260"/>
        <v>254.9</v>
      </c>
      <c r="Z202" s="54">
        <f t="shared" si="260"/>
        <v>8.34</v>
      </c>
      <c r="AA202" s="54">
        <f t="shared" si="260"/>
        <v>0</v>
      </c>
      <c r="AB202" s="49">
        <f t="shared" si="261"/>
        <v>263.24</v>
      </c>
      <c r="AC202" s="55">
        <f t="shared" si="262"/>
        <v>9.2180427870842721E-5</v>
      </c>
    </row>
    <row r="203" spans="1:29" ht="40.5" customHeight="1">
      <c r="B203" s="132" t="s">
        <v>147</v>
      </c>
      <c r="C203" s="44" t="s">
        <v>677</v>
      </c>
      <c r="D203" s="45">
        <v>97599</v>
      </c>
      <c r="E203" s="184" t="s">
        <v>754</v>
      </c>
      <c r="F203" s="185" t="s">
        <v>15</v>
      </c>
      <c r="G203" s="48">
        <v>94.58</v>
      </c>
      <c r="H203" s="48">
        <v>8.34</v>
      </c>
      <c r="I203" s="48">
        <v>0</v>
      </c>
      <c r="J203" s="49">
        <f t="shared" si="263"/>
        <v>102.92</v>
      </c>
      <c r="K203" s="50"/>
      <c r="L203" s="51">
        <f t="shared" si="252"/>
        <v>94.58</v>
      </c>
      <c r="M203" s="52">
        <f t="shared" si="253"/>
        <v>8.34</v>
      </c>
      <c r="N203" s="52">
        <f t="shared" si="254"/>
        <v>0</v>
      </c>
      <c r="O203" s="49">
        <f t="shared" si="255"/>
        <v>102.92</v>
      </c>
      <c r="Q203" s="53">
        <v>30</v>
      </c>
      <c r="R203" s="54">
        <f t="shared" si="256"/>
        <v>2837.4</v>
      </c>
      <c r="S203" s="54">
        <f t="shared" si="257"/>
        <v>250.2</v>
      </c>
      <c r="T203" s="54">
        <f t="shared" si="258"/>
        <v>0</v>
      </c>
      <c r="U203" s="49">
        <f t="shared" si="264"/>
        <v>3087.6</v>
      </c>
      <c r="V203" s="55">
        <f t="shared" si="265"/>
        <v>1.0812045627336801E-3</v>
      </c>
      <c r="X203" s="53">
        <v>30</v>
      </c>
      <c r="Y203" s="54">
        <f t="shared" si="260"/>
        <v>2837.4</v>
      </c>
      <c r="Z203" s="54">
        <f t="shared" si="260"/>
        <v>250.2</v>
      </c>
      <c r="AA203" s="54">
        <f t="shared" si="260"/>
        <v>0</v>
      </c>
      <c r="AB203" s="49">
        <f t="shared" si="261"/>
        <v>3087.6</v>
      </c>
      <c r="AC203" s="55">
        <f t="shared" si="262"/>
        <v>1.0812045627336801E-3</v>
      </c>
    </row>
    <row r="204" spans="1:29" ht="39.75" customHeight="1">
      <c r="B204" s="132" t="s">
        <v>148</v>
      </c>
      <c r="C204" s="44" t="s">
        <v>680</v>
      </c>
      <c r="D204" s="45" t="s">
        <v>686</v>
      </c>
      <c r="E204" s="184" t="s">
        <v>478</v>
      </c>
      <c r="F204" s="185" t="s">
        <v>15</v>
      </c>
      <c r="G204" s="48">
        <v>103.15</v>
      </c>
      <c r="H204" s="48">
        <v>18.77</v>
      </c>
      <c r="I204" s="48">
        <v>0</v>
      </c>
      <c r="J204" s="49">
        <f t="shared" si="263"/>
        <v>121.92</v>
      </c>
      <c r="K204" s="50"/>
      <c r="L204" s="51">
        <f t="shared" si="252"/>
        <v>103.15</v>
      </c>
      <c r="M204" s="52">
        <f t="shared" si="253"/>
        <v>18.77</v>
      </c>
      <c r="N204" s="52">
        <f t="shared" si="254"/>
        <v>0</v>
      </c>
      <c r="O204" s="49">
        <f t="shared" si="255"/>
        <v>121.92</v>
      </c>
      <c r="Q204" s="53">
        <v>3</v>
      </c>
      <c r="R204" s="54">
        <f t="shared" si="256"/>
        <v>309.45</v>
      </c>
      <c r="S204" s="54">
        <f t="shared" si="257"/>
        <v>56.31</v>
      </c>
      <c r="T204" s="54">
        <f t="shared" si="258"/>
        <v>0</v>
      </c>
      <c r="U204" s="49">
        <f t="shared" si="264"/>
        <v>365.76</v>
      </c>
      <c r="V204" s="55">
        <f t="shared" si="265"/>
        <v>1.2808050941361278E-4</v>
      </c>
      <c r="X204" s="53">
        <v>3</v>
      </c>
      <c r="Y204" s="54">
        <f t="shared" si="260"/>
        <v>309.45</v>
      </c>
      <c r="Z204" s="54">
        <f t="shared" si="260"/>
        <v>56.31</v>
      </c>
      <c r="AA204" s="54">
        <f t="shared" si="260"/>
        <v>0</v>
      </c>
      <c r="AB204" s="49">
        <f t="shared" si="261"/>
        <v>365.76</v>
      </c>
      <c r="AC204" s="55">
        <f t="shared" si="262"/>
        <v>1.2808050941361278E-4</v>
      </c>
    </row>
    <row r="205" spans="1:29" ht="39.950000000000003" customHeight="1">
      <c r="B205" s="127" t="s">
        <v>5</v>
      </c>
      <c r="C205" s="71"/>
      <c r="D205" s="72"/>
      <c r="E205" s="182" t="s">
        <v>165</v>
      </c>
      <c r="F205" s="186"/>
      <c r="G205" s="75"/>
      <c r="H205" s="75"/>
      <c r="I205" s="75"/>
      <c r="J205" s="76"/>
      <c r="K205" s="37"/>
      <c r="L205" s="77"/>
      <c r="M205" s="78"/>
      <c r="N205" s="78"/>
      <c r="O205" s="76"/>
      <c r="Q205" s="79"/>
      <c r="R205" s="80"/>
      <c r="S205" s="80"/>
      <c r="T205" s="80"/>
      <c r="U205" s="81">
        <f>ROUND(SUM(U206:U214),2)</f>
        <v>92174.63</v>
      </c>
      <c r="V205" s="82">
        <f>SUM(V206:V214)</f>
        <v>3.2277377420743866E-2</v>
      </c>
      <c r="X205" s="79"/>
      <c r="Y205" s="80"/>
      <c r="Z205" s="80"/>
      <c r="AA205" s="80"/>
      <c r="AB205" s="81">
        <f>ROUND(SUM(AB206:AB214),2)</f>
        <v>92174.63</v>
      </c>
      <c r="AC205" s="82">
        <f>SUM(AC206:AC214)</f>
        <v>3.2277377420743866E-2</v>
      </c>
    </row>
    <row r="206" spans="1:29" ht="60" customHeight="1">
      <c r="B206" s="132" t="s">
        <v>150</v>
      </c>
      <c r="C206" s="44" t="s">
        <v>671</v>
      </c>
      <c r="D206" s="45" t="s">
        <v>632</v>
      </c>
      <c r="E206" s="184" t="s">
        <v>879</v>
      </c>
      <c r="F206" s="185" t="s">
        <v>15</v>
      </c>
      <c r="G206" s="48">
        <v>2805.47</v>
      </c>
      <c r="H206" s="48">
        <v>19.11</v>
      </c>
      <c r="I206" s="48">
        <v>0</v>
      </c>
      <c r="J206" s="49">
        <f t="shared" ref="J206" si="266">SUM(G206:I206)</f>
        <v>2824.58</v>
      </c>
      <c r="K206" s="50"/>
      <c r="L206" s="51">
        <f t="shared" ref="L206:L214" si="267">G206*(1-$F$8)</f>
        <v>2805.47</v>
      </c>
      <c r="M206" s="52">
        <f t="shared" ref="M206:M214" si="268">H206*(1-$F$8)</f>
        <v>19.11</v>
      </c>
      <c r="N206" s="52">
        <f t="shared" ref="N206:N214" si="269">I206*(1-$F$8)</f>
        <v>0</v>
      </c>
      <c r="O206" s="49">
        <f t="shared" ref="O206:O214" si="270">SUM(L206:N206)</f>
        <v>2824.58</v>
      </c>
      <c r="Q206" s="53">
        <v>7</v>
      </c>
      <c r="R206" s="54">
        <f t="shared" ref="R206:R214" si="271">ROUND(G206*Q206,2)</f>
        <v>19638.29</v>
      </c>
      <c r="S206" s="54">
        <f t="shared" ref="S206:S214" si="272">ROUND(H206*Q206,2)</f>
        <v>133.77000000000001</v>
      </c>
      <c r="T206" s="54">
        <f t="shared" ref="T206:T214" si="273">ROUND(I206*Q206,2)</f>
        <v>0</v>
      </c>
      <c r="U206" s="49">
        <f t="shared" ref="U206" si="274">ROUND(SUM(R206:T206),2)</f>
        <v>19772.060000000001</v>
      </c>
      <c r="V206" s="55">
        <f t="shared" si="265"/>
        <v>6.9237082156510203E-3</v>
      </c>
      <c r="X206" s="53">
        <v>7</v>
      </c>
      <c r="Y206" s="54">
        <f t="shared" ref="Y206:Y214" si="275">ROUND($X206*L206,2)</f>
        <v>19638.29</v>
      </c>
      <c r="Z206" s="54">
        <f t="shared" ref="Z206:Z214" si="276">ROUND($X206*M206,2)</f>
        <v>133.77000000000001</v>
      </c>
      <c r="AA206" s="54">
        <f t="shared" ref="AA206:AA214" si="277">ROUND($X206*N206,2)</f>
        <v>0</v>
      </c>
      <c r="AB206" s="49">
        <f t="shared" ref="AB206:AB214" si="278">ROUND(SUM(Y206:AA206),2)</f>
        <v>19772.060000000001</v>
      </c>
      <c r="AC206" s="55">
        <f t="shared" ref="AC206:AC214" si="279">+AB206/$X$432</f>
        <v>6.9237082156510203E-3</v>
      </c>
    </row>
    <row r="207" spans="1:29" ht="60" customHeight="1">
      <c r="B207" s="132" t="s">
        <v>151</v>
      </c>
      <c r="C207" s="44" t="s">
        <v>671</v>
      </c>
      <c r="D207" s="45" t="s">
        <v>633</v>
      </c>
      <c r="E207" s="184" t="s">
        <v>755</v>
      </c>
      <c r="F207" s="185" t="s">
        <v>15</v>
      </c>
      <c r="G207" s="48">
        <v>872.52</v>
      </c>
      <c r="H207" s="48">
        <v>19.11</v>
      </c>
      <c r="I207" s="48">
        <v>0</v>
      </c>
      <c r="J207" s="49">
        <f t="shared" ref="J207:J214" si="280">SUM(G207:I207)</f>
        <v>891.63</v>
      </c>
      <c r="K207" s="50"/>
      <c r="L207" s="51">
        <f t="shared" si="267"/>
        <v>872.52</v>
      </c>
      <c r="M207" s="52">
        <f t="shared" si="268"/>
        <v>19.11</v>
      </c>
      <c r="N207" s="52">
        <f t="shared" si="269"/>
        <v>0</v>
      </c>
      <c r="O207" s="49">
        <f t="shared" si="270"/>
        <v>891.63</v>
      </c>
      <c r="Q207" s="53">
        <v>7</v>
      </c>
      <c r="R207" s="54">
        <f t="shared" si="271"/>
        <v>6107.64</v>
      </c>
      <c r="S207" s="54">
        <f t="shared" si="272"/>
        <v>133.77000000000001</v>
      </c>
      <c r="T207" s="54">
        <f t="shared" si="273"/>
        <v>0</v>
      </c>
      <c r="U207" s="49">
        <f t="shared" ref="U207:U214" si="281">ROUND(SUM(R207:T207),2)</f>
        <v>6241.41</v>
      </c>
      <c r="V207" s="55">
        <f t="shared" si="265"/>
        <v>2.1855943029834234E-3</v>
      </c>
      <c r="X207" s="53">
        <v>7</v>
      </c>
      <c r="Y207" s="54">
        <f t="shared" si="275"/>
        <v>6107.64</v>
      </c>
      <c r="Z207" s="54">
        <f t="shared" si="276"/>
        <v>133.77000000000001</v>
      </c>
      <c r="AA207" s="54">
        <f t="shared" si="277"/>
        <v>0</v>
      </c>
      <c r="AB207" s="49">
        <f t="shared" si="278"/>
        <v>6241.41</v>
      </c>
      <c r="AC207" s="55">
        <f t="shared" si="279"/>
        <v>2.1855943029834234E-3</v>
      </c>
    </row>
    <row r="208" spans="1:29" ht="60" customHeight="1">
      <c r="B208" s="132" t="s">
        <v>152</v>
      </c>
      <c r="C208" s="44" t="s">
        <v>680</v>
      </c>
      <c r="D208" s="45" t="s">
        <v>686</v>
      </c>
      <c r="E208" s="184" t="s">
        <v>756</v>
      </c>
      <c r="F208" s="185" t="s">
        <v>15</v>
      </c>
      <c r="G208" s="48">
        <v>125.25</v>
      </c>
      <c r="H208" s="48">
        <v>19.11</v>
      </c>
      <c r="I208" s="48">
        <v>0</v>
      </c>
      <c r="J208" s="49">
        <f t="shared" si="280"/>
        <v>144.36000000000001</v>
      </c>
      <c r="K208" s="50"/>
      <c r="L208" s="51">
        <f t="shared" si="267"/>
        <v>125.25</v>
      </c>
      <c r="M208" s="52">
        <f t="shared" si="268"/>
        <v>19.11</v>
      </c>
      <c r="N208" s="52">
        <f t="shared" si="269"/>
        <v>0</v>
      </c>
      <c r="O208" s="49">
        <f t="shared" si="270"/>
        <v>144.36000000000001</v>
      </c>
      <c r="Q208" s="53">
        <v>8</v>
      </c>
      <c r="R208" s="54">
        <f t="shared" si="271"/>
        <v>1002</v>
      </c>
      <c r="S208" s="54">
        <f t="shared" si="272"/>
        <v>152.88</v>
      </c>
      <c r="T208" s="54">
        <f t="shared" si="273"/>
        <v>0</v>
      </c>
      <c r="U208" s="49">
        <f t="shared" si="281"/>
        <v>1154.8800000000001</v>
      </c>
      <c r="V208" s="55">
        <f t="shared" si="265"/>
        <v>4.0441168720361208E-4</v>
      </c>
      <c r="X208" s="53">
        <v>8</v>
      </c>
      <c r="Y208" s="54">
        <f t="shared" si="275"/>
        <v>1002</v>
      </c>
      <c r="Z208" s="54">
        <f t="shared" si="276"/>
        <v>152.88</v>
      </c>
      <c r="AA208" s="54">
        <f t="shared" si="277"/>
        <v>0</v>
      </c>
      <c r="AB208" s="49">
        <f t="shared" si="278"/>
        <v>1154.8800000000001</v>
      </c>
      <c r="AC208" s="55">
        <f t="shared" si="279"/>
        <v>4.0441168720361208E-4</v>
      </c>
    </row>
    <row r="209" spans="2:29" ht="39.75" customHeight="1">
      <c r="B209" s="132" t="s">
        <v>153</v>
      </c>
      <c r="C209" s="44" t="s">
        <v>671</v>
      </c>
      <c r="D209" s="45" t="s">
        <v>634</v>
      </c>
      <c r="E209" s="184" t="s">
        <v>757</v>
      </c>
      <c r="F209" s="185" t="s">
        <v>15</v>
      </c>
      <c r="G209" s="48">
        <v>188.56</v>
      </c>
      <c r="H209" s="48">
        <v>63.72</v>
      </c>
      <c r="I209" s="48">
        <v>0</v>
      </c>
      <c r="J209" s="49">
        <f t="shared" si="280"/>
        <v>252.28</v>
      </c>
      <c r="K209" s="50"/>
      <c r="L209" s="51">
        <f t="shared" si="267"/>
        <v>188.56</v>
      </c>
      <c r="M209" s="52">
        <f t="shared" si="268"/>
        <v>63.72</v>
      </c>
      <c r="N209" s="52">
        <f t="shared" si="269"/>
        <v>0</v>
      </c>
      <c r="O209" s="49">
        <f t="shared" si="270"/>
        <v>252.28</v>
      </c>
      <c r="Q209" s="53">
        <v>74</v>
      </c>
      <c r="R209" s="54">
        <f t="shared" si="271"/>
        <v>13953.44</v>
      </c>
      <c r="S209" s="54">
        <f t="shared" si="272"/>
        <v>4715.28</v>
      </c>
      <c r="T209" s="54">
        <f t="shared" si="273"/>
        <v>0</v>
      </c>
      <c r="U209" s="49">
        <f t="shared" si="281"/>
        <v>18668.72</v>
      </c>
      <c r="V209" s="55">
        <f t="shared" si="265"/>
        <v>6.5373446186026401E-3</v>
      </c>
      <c r="X209" s="53">
        <v>74</v>
      </c>
      <c r="Y209" s="54">
        <f t="shared" si="275"/>
        <v>13953.44</v>
      </c>
      <c r="Z209" s="54">
        <f t="shared" si="276"/>
        <v>4715.28</v>
      </c>
      <c r="AA209" s="54">
        <f t="shared" si="277"/>
        <v>0</v>
      </c>
      <c r="AB209" s="49">
        <f t="shared" si="278"/>
        <v>18668.72</v>
      </c>
      <c r="AC209" s="55">
        <f t="shared" si="279"/>
        <v>6.5373446186026401E-3</v>
      </c>
    </row>
    <row r="210" spans="2:29" ht="60" customHeight="1">
      <c r="B210" s="132" t="s">
        <v>154</v>
      </c>
      <c r="C210" s="44" t="s">
        <v>680</v>
      </c>
      <c r="D210" s="45" t="s">
        <v>686</v>
      </c>
      <c r="E210" s="184" t="s">
        <v>758</v>
      </c>
      <c r="F210" s="185" t="s">
        <v>15</v>
      </c>
      <c r="G210" s="48">
        <v>199</v>
      </c>
      <c r="H210" s="48">
        <v>31.86</v>
      </c>
      <c r="I210" s="48">
        <v>0</v>
      </c>
      <c r="J210" s="49">
        <f t="shared" si="280"/>
        <v>230.86</v>
      </c>
      <c r="K210" s="50"/>
      <c r="L210" s="51">
        <f t="shared" si="267"/>
        <v>199</v>
      </c>
      <c r="M210" s="52">
        <f t="shared" si="268"/>
        <v>31.86</v>
      </c>
      <c r="N210" s="52">
        <f t="shared" si="269"/>
        <v>0</v>
      </c>
      <c r="O210" s="49">
        <f t="shared" si="270"/>
        <v>230.86</v>
      </c>
      <c r="Q210" s="53">
        <v>17</v>
      </c>
      <c r="R210" s="54">
        <f t="shared" si="271"/>
        <v>3383</v>
      </c>
      <c r="S210" s="54">
        <f t="shared" si="272"/>
        <v>541.62</v>
      </c>
      <c r="T210" s="54">
        <f t="shared" si="273"/>
        <v>0</v>
      </c>
      <c r="U210" s="49">
        <f t="shared" si="281"/>
        <v>3924.62</v>
      </c>
      <c r="V210" s="55">
        <f t="shared" si="265"/>
        <v>1.3743091886889026E-3</v>
      </c>
      <c r="X210" s="53">
        <v>17</v>
      </c>
      <c r="Y210" s="54">
        <f t="shared" si="275"/>
        <v>3383</v>
      </c>
      <c r="Z210" s="54">
        <f t="shared" si="276"/>
        <v>541.62</v>
      </c>
      <c r="AA210" s="54">
        <f t="shared" si="277"/>
        <v>0</v>
      </c>
      <c r="AB210" s="49">
        <f t="shared" si="278"/>
        <v>3924.62</v>
      </c>
      <c r="AC210" s="55">
        <f t="shared" si="279"/>
        <v>1.3743091886889026E-3</v>
      </c>
    </row>
    <row r="211" spans="2:29" ht="60.75" customHeight="1">
      <c r="B211" s="132" t="s">
        <v>155</v>
      </c>
      <c r="C211" s="44" t="s">
        <v>680</v>
      </c>
      <c r="D211" s="45" t="s">
        <v>686</v>
      </c>
      <c r="E211" s="184" t="s">
        <v>759</v>
      </c>
      <c r="F211" s="185" t="s">
        <v>15</v>
      </c>
      <c r="G211" s="48">
        <v>2023</v>
      </c>
      <c r="H211" s="48">
        <v>63.72</v>
      </c>
      <c r="I211" s="48">
        <v>0</v>
      </c>
      <c r="J211" s="49">
        <f t="shared" si="280"/>
        <v>2086.7199999999998</v>
      </c>
      <c r="K211" s="50"/>
      <c r="L211" s="51">
        <f t="shared" si="267"/>
        <v>2023</v>
      </c>
      <c r="M211" s="52">
        <f t="shared" si="268"/>
        <v>63.72</v>
      </c>
      <c r="N211" s="52">
        <f t="shared" si="269"/>
        <v>0</v>
      </c>
      <c r="O211" s="49">
        <f t="shared" si="270"/>
        <v>2086.7199999999998</v>
      </c>
      <c r="Q211" s="53">
        <v>4</v>
      </c>
      <c r="R211" s="54">
        <f t="shared" si="271"/>
        <v>8092</v>
      </c>
      <c r="S211" s="54">
        <f t="shared" si="272"/>
        <v>254.88</v>
      </c>
      <c r="T211" s="54">
        <f t="shared" si="273"/>
        <v>0</v>
      </c>
      <c r="U211" s="49">
        <f t="shared" si="281"/>
        <v>8346.8799999999992</v>
      </c>
      <c r="V211" s="55">
        <f t="shared" si="265"/>
        <v>2.9228801465832686E-3</v>
      </c>
      <c r="X211" s="53">
        <v>4</v>
      </c>
      <c r="Y211" s="54">
        <f t="shared" si="275"/>
        <v>8092</v>
      </c>
      <c r="Z211" s="54">
        <f t="shared" si="276"/>
        <v>254.88</v>
      </c>
      <c r="AA211" s="54">
        <f t="shared" si="277"/>
        <v>0</v>
      </c>
      <c r="AB211" s="49">
        <f t="shared" si="278"/>
        <v>8346.8799999999992</v>
      </c>
      <c r="AC211" s="55">
        <f t="shared" si="279"/>
        <v>2.9228801465832686E-3</v>
      </c>
    </row>
    <row r="212" spans="2:29" ht="39.75" customHeight="1">
      <c r="B212" s="132" t="s">
        <v>156</v>
      </c>
      <c r="C212" s="44" t="s">
        <v>674</v>
      </c>
      <c r="D212" s="45" t="s">
        <v>635</v>
      </c>
      <c r="E212" s="184" t="s">
        <v>760</v>
      </c>
      <c r="F212" s="185" t="s">
        <v>15</v>
      </c>
      <c r="G212" s="48">
        <v>215.24</v>
      </c>
      <c r="H212" s="48">
        <v>31.86</v>
      </c>
      <c r="I212" s="48">
        <v>0</v>
      </c>
      <c r="J212" s="49">
        <f t="shared" si="280"/>
        <v>247.10000000000002</v>
      </c>
      <c r="K212" s="50"/>
      <c r="L212" s="51">
        <f t="shared" si="267"/>
        <v>215.24</v>
      </c>
      <c r="M212" s="52">
        <f t="shared" si="268"/>
        <v>31.86</v>
      </c>
      <c r="N212" s="52">
        <f t="shared" si="269"/>
        <v>0</v>
      </c>
      <c r="O212" s="49">
        <f t="shared" si="270"/>
        <v>247.10000000000002</v>
      </c>
      <c r="Q212" s="53">
        <v>21</v>
      </c>
      <c r="R212" s="54">
        <f t="shared" si="271"/>
        <v>4520.04</v>
      </c>
      <c r="S212" s="54">
        <f t="shared" si="272"/>
        <v>669.06</v>
      </c>
      <c r="T212" s="54">
        <f t="shared" si="273"/>
        <v>0</v>
      </c>
      <c r="U212" s="49">
        <f t="shared" si="281"/>
        <v>5189.1000000000004</v>
      </c>
      <c r="V212" s="55">
        <f t="shared" si="265"/>
        <v>1.817100206141126E-3</v>
      </c>
      <c r="X212" s="53">
        <v>21</v>
      </c>
      <c r="Y212" s="54">
        <f t="shared" si="275"/>
        <v>4520.04</v>
      </c>
      <c r="Z212" s="54">
        <f t="shared" si="276"/>
        <v>669.06</v>
      </c>
      <c r="AA212" s="54">
        <f t="shared" si="277"/>
        <v>0</v>
      </c>
      <c r="AB212" s="49">
        <f t="shared" si="278"/>
        <v>5189.1000000000004</v>
      </c>
      <c r="AC212" s="55">
        <f t="shared" si="279"/>
        <v>1.817100206141126E-3</v>
      </c>
    </row>
    <row r="213" spans="2:29" ht="60" customHeight="1">
      <c r="B213" s="132" t="s">
        <v>157</v>
      </c>
      <c r="C213" s="44" t="s">
        <v>671</v>
      </c>
      <c r="D213" s="45" t="s">
        <v>636</v>
      </c>
      <c r="E213" s="184" t="s">
        <v>761</v>
      </c>
      <c r="F213" s="185" t="s">
        <v>15</v>
      </c>
      <c r="G213" s="48">
        <v>168.73</v>
      </c>
      <c r="H213" s="48">
        <v>19.11</v>
      </c>
      <c r="I213" s="48">
        <v>0</v>
      </c>
      <c r="J213" s="49">
        <f t="shared" si="280"/>
        <v>187.83999999999997</v>
      </c>
      <c r="K213" s="50"/>
      <c r="L213" s="51">
        <f t="shared" si="267"/>
        <v>168.73</v>
      </c>
      <c r="M213" s="52">
        <f t="shared" si="268"/>
        <v>19.11</v>
      </c>
      <c r="N213" s="52">
        <f t="shared" si="269"/>
        <v>0</v>
      </c>
      <c r="O213" s="49">
        <f t="shared" si="270"/>
        <v>187.83999999999997</v>
      </c>
      <c r="Q213" s="53">
        <v>94</v>
      </c>
      <c r="R213" s="54">
        <f t="shared" si="271"/>
        <v>15860.62</v>
      </c>
      <c r="S213" s="54">
        <f t="shared" si="272"/>
        <v>1796.34</v>
      </c>
      <c r="T213" s="54">
        <f t="shared" si="273"/>
        <v>0</v>
      </c>
      <c r="U213" s="49">
        <f t="shared" si="281"/>
        <v>17656.96</v>
      </c>
      <c r="V213" s="55">
        <f t="shared" si="265"/>
        <v>6.1830501735995859E-3</v>
      </c>
      <c r="X213" s="53">
        <v>94</v>
      </c>
      <c r="Y213" s="54">
        <f t="shared" si="275"/>
        <v>15860.62</v>
      </c>
      <c r="Z213" s="54">
        <f t="shared" si="276"/>
        <v>1796.34</v>
      </c>
      <c r="AA213" s="54">
        <f t="shared" si="277"/>
        <v>0</v>
      </c>
      <c r="AB213" s="49">
        <f t="shared" si="278"/>
        <v>17656.96</v>
      </c>
      <c r="AC213" s="55">
        <f t="shared" si="279"/>
        <v>6.1830501735995859E-3</v>
      </c>
    </row>
    <row r="214" spans="2:29" ht="39.75" customHeight="1">
      <c r="B214" s="132" t="s">
        <v>158</v>
      </c>
      <c r="C214" s="44" t="s">
        <v>680</v>
      </c>
      <c r="D214" s="45" t="s">
        <v>686</v>
      </c>
      <c r="E214" s="184" t="s">
        <v>762</v>
      </c>
      <c r="F214" s="185" t="s">
        <v>15</v>
      </c>
      <c r="G214" s="48">
        <v>94.08</v>
      </c>
      <c r="H214" s="48">
        <v>15.920000000000002</v>
      </c>
      <c r="I214" s="48">
        <v>0</v>
      </c>
      <c r="J214" s="49">
        <f t="shared" si="280"/>
        <v>110</v>
      </c>
      <c r="K214" s="50"/>
      <c r="L214" s="51">
        <f t="shared" si="267"/>
        <v>94.08</v>
      </c>
      <c r="M214" s="52">
        <f t="shared" si="268"/>
        <v>15.920000000000002</v>
      </c>
      <c r="N214" s="52">
        <f t="shared" si="269"/>
        <v>0</v>
      </c>
      <c r="O214" s="49">
        <f t="shared" si="270"/>
        <v>110</v>
      </c>
      <c r="Q214" s="53">
        <v>102</v>
      </c>
      <c r="R214" s="54">
        <f t="shared" si="271"/>
        <v>9596.16</v>
      </c>
      <c r="S214" s="54">
        <f t="shared" si="272"/>
        <v>1623.84</v>
      </c>
      <c r="T214" s="54">
        <f t="shared" si="273"/>
        <v>0</v>
      </c>
      <c r="U214" s="49">
        <f t="shared" si="281"/>
        <v>11220</v>
      </c>
      <c r="V214" s="55">
        <f t="shared" si="265"/>
        <v>3.9289788812902878E-3</v>
      </c>
      <c r="X214" s="53">
        <v>102</v>
      </c>
      <c r="Y214" s="54">
        <f t="shared" si="275"/>
        <v>9596.16</v>
      </c>
      <c r="Z214" s="54">
        <f t="shared" si="276"/>
        <v>1623.84</v>
      </c>
      <c r="AA214" s="54">
        <f t="shared" si="277"/>
        <v>0</v>
      </c>
      <c r="AB214" s="49">
        <f t="shared" si="278"/>
        <v>11220</v>
      </c>
      <c r="AC214" s="55">
        <f t="shared" si="279"/>
        <v>3.9289788812902878E-3</v>
      </c>
    </row>
    <row r="215" spans="2:29" ht="39.950000000000003" customHeight="1">
      <c r="B215" s="127" t="s">
        <v>6</v>
      </c>
      <c r="C215" s="71"/>
      <c r="D215" s="72"/>
      <c r="E215" s="182" t="s">
        <v>167</v>
      </c>
      <c r="F215" s="186"/>
      <c r="G215" s="75"/>
      <c r="H215" s="75"/>
      <c r="I215" s="75"/>
      <c r="J215" s="76"/>
      <c r="K215" s="37"/>
      <c r="L215" s="77"/>
      <c r="M215" s="78"/>
      <c r="N215" s="78"/>
      <c r="O215" s="76"/>
      <c r="Q215" s="79"/>
      <c r="R215" s="80"/>
      <c r="S215" s="80"/>
      <c r="T215" s="80"/>
      <c r="U215" s="81">
        <f>ROUND(SUM(U216:U222),2)</f>
        <v>37576.9</v>
      </c>
      <c r="V215" s="82">
        <f>SUM(V216:V222)</f>
        <v>1.3158542470976559E-2</v>
      </c>
      <c r="X215" s="79"/>
      <c r="Y215" s="80"/>
      <c r="Z215" s="80"/>
      <c r="AA215" s="80"/>
      <c r="AB215" s="81">
        <f>ROUND(SUM(AB216:AB222),2)</f>
        <v>37576.9</v>
      </c>
      <c r="AC215" s="82">
        <f>SUM(AC216:AC222)</f>
        <v>1.3158542470976559E-2</v>
      </c>
    </row>
    <row r="216" spans="2:29" ht="40.5" customHeight="1">
      <c r="B216" s="132" t="s">
        <v>159</v>
      </c>
      <c r="C216" s="44" t="s">
        <v>676</v>
      </c>
      <c r="D216" s="45">
        <v>102135</v>
      </c>
      <c r="E216" s="184" t="s">
        <v>763</v>
      </c>
      <c r="F216" s="185" t="s">
        <v>15</v>
      </c>
      <c r="G216" s="48">
        <v>6995.63</v>
      </c>
      <c r="H216" s="48">
        <v>89.43</v>
      </c>
      <c r="I216" s="48">
        <v>0</v>
      </c>
      <c r="J216" s="49">
        <f t="shared" ref="J216" si="282">SUM(G216:I216)</f>
        <v>7085.06</v>
      </c>
      <c r="K216" s="50"/>
      <c r="L216" s="51">
        <f t="shared" ref="L216:L222" si="283">G216*(1-$F$8)</f>
        <v>6995.63</v>
      </c>
      <c r="M216" s="52">
        <f t="shared" ref="M216:M222" si="284">H216*(1-$F$8)</f>
        <v>89.43</v>
      </c>
      <c r="N216" s="52">
        <f t="shared" ref="N216:N222" si="285">I216*(1-$F$8)</f>
        <v>0</v>
      </c>
      <c r="O216" s="49">
        <f t="shared" ref="O216:O222" si="286">SUM(L216:N216)</f>
        <v>7085.06</v>
      </c>
      <c r="Q216" s="53">
        <v>1</v>
      </c>
      <c r="R216" s="54">
        <f t="shared" ref="R216:R222" si="287">ROUND(G216*Q216,2)</f>
        <v>6995.63</v>
      </c>
      <c r="S216" s="54">
        <f t="shared" ref="S216:S222" si="288">ROUND(H216*Q216,2)</f>
        <v>89.43</v>
      </c>
      <c r="T216" s="54">
        <f t="shared" ref="T216:T222" si="289">ROUND(I216*Q216,2)</f>
        <v>0</v>
      </c>
      <c r="U216" s="49">
        <f t="shared" ref="U216" si="290">ROUND(SUM(R216:T216),2)</f>
        <v>7085.06</v>
      </c>
      <c r="V216" s="55">
        <f t="shared" si="265"/>
        <v>2.4810205982775907E-3</v>
      </c>
      <c r="X216" s="53">
        <v>1</v>
      </c>
      <c r="Y216" s="54">
        <f t="shared" ref="Y216:AA222" si="291">ROUND($X216*L216,2)</f>
        <v>6995.63</v>
      </c>
      <c r="Z216" s="54">
        <f t="shared" si="291"/>
        <v>89.43</v>
      </c>
      <c r="AA216" s="54">
        <f t="shared" si="291"/>
        <v>0</v>
      </c>
      <c r="AB216" s="49">
        <f t="shared" ref="AB216:AB222" si="292">ROUND(SUM(Y216:AA216),2)</f>
        <v>7085.06</v>
      </c>
      <c r="AC216" s="55">
        <f t="shared" ref="AC216:AC222" si="293">+AB216/$X$432</f>
        <v>2.4810205982775907E-3</v>
      </c>
    </row>
    <row r="217" spans="2:29" ht="40.5" customHeight="1">
      <c r="B217" s="132" t="s">
        <v>160</v>
      </c>
      <c r="C217" s="44" t="s">
        <v>676</v>
      </c>
      <c r="D217" s="45">
        <v>102135</v>
      </c>
      <c r="E217" s="184" t="s">
        <v>764</v>
      </c>
      <c r="F217" s="185" t="s">
        <v>15</v>
      </c>
      <c r="G217" s="48">
        <v>7769.58</v>
      </c>
      <c r="H217" s="48">
        <v>89.43</v>
      </c>
      <c r="I217" s="48">
        <v>0</v>
      </c>
      <c r="J217" s="49">
        <f t="shared" ref="J217:J222" si="294">SUM(G217:I217)</f>
        <v>7859.01</v>
      </c>
      <c r="K217" s="50"/>
      <c r="L217" s="51">
        <f t="shared" si="283"/>
        <v>7769.58</v>
      </c>
      <c r="M217" s="52">
        <f t="shared" si="284"/>
        <v>89.43</v>
      </c>
      <c r="N217" s="52">
        <f t="shared" si="285"/>
        <v>0</v>
      </c>
      <c r="O217" s="49">
        <f t="shared" si="286"/>
        <v>7859.01</v>
      </c>
      <c r="Q217" s="53">
        <v>1</v>
      </c>
      <c r="R217" s="54">
        <f t="shared" si="287"/>
        <v>7769.58</v>
      </c>
      <c r="S217" s="54">
        <f t="shared" si="288"/>
        <v>89.43</v>
      </c>
      <c r="T217" s="54">
        <f t="shared" si="289"/>
        <v>0</v>
      </c>
      <c r="U217" s="49">
        <f t="shared" ref="U217:U222" si="295">ROUND(SUM(R217:T217),2)</f>
        <v>7859.01</v>
      </c>
      <c r="V217" s="55">
        <f t="shared" si="265"/>
        <v>2.7520396005213175E-3</v>
      </c>
      <c r="X217" s="53">
        <v>1</v>
      </c>
      <c r="Y217" s="54">
        <f t="shared" si="291"/>
        <v>7769.58</v>
      </c>
      <c r="Z217" s="54">
        <f t="shared" si="291"/>
        <v>89.43</v>
      </c>
      <c r="AA217" s="54">
        <f t="shared" si="291"/>
        <v>0</v>
      </c>
      <c r="AB217" s="49">
        <f t="shared" si="292"/>
        <v>7859.01</v>
      </c>
      <c r="AC217" s="55">
        <f t="shared" si="293"/>
        <v>2.7520396005213175E-3</v>
      </c>
    </row>
    <row r="218" spans="2:29" ht="59.25" customHeight="1">
      <c r="B218" s="132" t="s">
        <v>161</v>
      </c>
      <c r="C218" s="44" t="s">
        <v>676</v>
      </c>
      <c r="D218" s="45">
        <v>102135</v>
      </c>
      <c r="E218" s="184" t="s">
        <v>765</v>
      </c>
      <c r="F218" s="185" t="s">
        <v>15</v>
      </c>
      <c r="G218" s="48">
        <v>15152.94</v>
      </c>
      <c r="H218" s="48">
        <v>89.43</v>
      </c>
      <c r="I218" s="48">
        <v>0</v>
      </c>
      <c r="J218" s="49">
        <f t="shared" si="294"/>
        <v>15242.37</v>
      </c>
      <c r="K218" s="50"/>
      <c r="L218" s="51">
        <f t="shared" si="283"/>
        <v>15152.94</v>
      </c>
      <c r="M218" s="52">
        <f t="shared" si="284"/>
        <v>89.43</v>
      </c>
      <c r="N218" s="52">
        <f t="shared" si="285"/>
        <v>0</v>
      </c>
      <c r="O218" s="49">
        <f t="shared" si="286"/>
        <v>15242.37</v>
      </c>
      <c r="Q218" s="53">
        <v>1</v>
      </c>
      <c r="R218" s="54">
        <f t="shared" si="287"/>
        <v>15152.94</v>
      </c>
      <c r="S218" s="54">
        <f t="shared" si="288"/>
        <v>89.43</v>
      </c>
      <c r="T218" s="54">
        <f t="shared" si="289"/>
        <v>0</v>
      </c>
      <c r="U218" s="49">
        <f t="shared" si="295"/>
        <v>15242.37</v>
      </c>
      <c r="V218" s="55">
        <f t="shared" si="265"/>
        <v>5.3375178102328556E-3</v>
      </c>
      <c r="X218" s="53">
        <v>1</v>
      </c>
      <c r="Y218" s="54">
        <f t="shared" si="291"/>
        <v>15152.94</v>
      </c>
      <c r="Z218" s="54">
        <f t="shared" si="291"/>
        <v>89.43</v>
      </c>
      <c r="AA218" s="54">
        <f t="shared" si="291"/>
        <v>0</v>
      </c>
      <c r="AB218" s="49">
        <f t="shared" si="292"/>
        <v>15242.37</v>
      </c>
      <c r="AC218" s="55">
        <f t="shared" si="293"/>
        <v>5.3375178102328556E-3</v>
      </c>
    </row>
    <row r="219" spans="2:29" ht="60.75" customHeight="1">
      <c r="B219" s="132" t="s">
        <v>162</v>
      </c>
      <c r="C219" s="44" t="s">
        <v>676</v>
      </c>
      <c r="D219" s="45">
        <v>102135</v>
      </c>
      <c r="E219" s="184" t="s">
        <v>766</v>
      </c>
      <c r="F219" s="185" t="s">
        <v>15</v>
      </c>
      <c r="G219" s="48">
        <v>4452.45</v>
      </c>
      <c r="H219" s="48">
        <v>89.43</v>
      </c>
      <c r="I219" s="48">
        <v>0</v>
      </c>
      <c r="J219" s="49">
        <f t="shared" si="294"/>
        <v>4541.88</v>
      </c>
      <c r="K219" s="50"/>
      <c r="L219" s="51">
        <f t="shared" si="283"/>
        <v>4452.45</v>
      </c>
      <c r="M219" s="52">
        <f t="shared" si="284"/>
        <v>89.43</v>
      </c>
      <c r="N219" s="52">
        <f t="shared" si="285"/>
        <v>0</v>
      </c>
      <c r="O219" s="49">
        <f t="shared" si="286"/>
        <v>4541.88</v>
      </c>
      <c r="Q219" s="53">
        <v>1</v>
      </c>
      <c r="R219" s="54">
        <f t="shared" si="287"/>
        <v>4452.45</v>
      </c>
      <c r="S219" s="54">
        <f t="shared" si="288"/>
        <v>89.43</v>
      </c>
      <c r="T219" s="54">
        <f t="shared" si="289"/>
        <v>0</v>
      </c>
      <c r="U219" s="49">
        <f t="shared" si="295"/>
        <v>4541.88</v>
      </c>
      <c r="V219" s="55">
        <f t="shared" si="265"/>
        <v>1.5904590553792097E-3</v>
      </c>
      <c r="X219" s="53">
        <v>1</v>
      </c>
      <c r="Y219" s="54">
        <f t="shared" si="291"/>
        <v>4452.45</v>
      </c>
      <c r="Z219" s="54">
        <f t="shared" si="291"/>
        <v>89.43</v>
      </c>
      <c r="AA219" s="54">
        <f t="shared" si="291"/>
        <v>0</v>
      </c>
      <c r="AB219" s="49">
        <f t="shared" si="292"/>
        <v>4541.88</v>
      </c>
      <c r="AC219" s="55">
        <f t="shared" si="293"/>
        <v>1.5904590553792097E-3</v>
      </c>
    </row>
    <row r="220" spans="2:29" ht="39.75" customHeight="1">
      <c r="B220" s="132" t="s">
        <v>163</v>
      </c>
      <c r="C220" s="44" t="s">
        <v>666</v>
      </c>
      <c r="D220" s="45">
        <v>101895</v>
      </c>
      <c r="E220" s="184" t="s">
        <v>767</v>
      </c>
      <c r="F220" s="185" t="s">
        <v>15</v>
      </c>
      <c r="G220" s="48">
        <v>360.57</v>
      </c>
      <c r="H220" s="48">
        <v>84.300000000000011</v>
      </c>
      <c r="I220" s="48">
        <v>0</v>
      </c>
      <c r="J220" s="49">
        <f t="shared" si="294"/>
        <v>444.87</v>
      </c>
      <c r="K220" s="50"/>
      <c r="L220" s="51">
        <f t="shared" si="283"/>
        <v>360.57</v>
      </c>
      <c r="M220" s="52">
        <f t="shared" si="284"/>
        <v>84.300000000000011</v>
      </c>
      <c r="N220" s="52">
        <f t="shared" si="285"/>
        <v>0</v>
      </c>
      <c r="O220" s="49">
        <f t="shared" si="286"/>
        <v>444.87</v>
      </c>
      <c r="Q220" s="53">
        <v>1</v>
      </c>
      <c r="R220" s="54">
        <f t="shared" si="287"/>
        <v>360.57</v>
      </c>
      <c r="S220" s="54">
        <f t="shared" si="288"/>
        <v>84.3</v>
      </c>
      <c r="T220" s="54">
        <f t="shared" si="289"/>
        <v>0</v>
      </c>
      <c r="U220" s="49">
        <f t="shared" si="295"/>
        <v>444.87</v>
      </c>
      <c r="V220" s="55">
        <f t="shared" si="265"/>
        <v>1.5578296211404727E-4</v>
      </c>
      <c r="X220" s="53">
        <v>1</v>
      </c>
      <c r="Y220" s="54">
        <f t="shared" si="291"/>
        <v>360.57</v>
      </c>
      <c r="Z220" s="54">
        <f t="shared" si="291"/>
        <v>84.3</v>
      </c>
      <c r="AA220" s="54">
        <f t="shared" si="291"/>
        <v>0</v>
      </c>
      <c r="AB220" s="49">
        <f t="shared" si="292"/>
        <v>444.87</v>
      </c>
      <c r="AC220" s="55">
        <f t="shared" si="293"/>
        <v>1.5578296211404727E-4</v>
      </c>
    </row>
    <row r="221" spans="2:29" ht="39.75" customHeight="1">
      <c r="B221" s="132" t="s">
        <v>164</v>
      </c>
      <c r="C221" s="44" t="s">
        <v>666</v>
      </c>
      <c r="D221" s="45">
        <v>93669</v>
      </c>
      <c r="E221" s="184" t="s">
        <v>768</v>
      </c>
      <c r="F221" s="185" t="s">
        <v>15</v>
      </c>
      <c r="G221" s="48">
        <v>67.040000000000006</v>
      </c>
      <c r="H221" s="48">
        <v>12.66</v>
      </c>
      <c r="I221" s="48">
        <v>0</v>
      </c>
      <c r="J221" s="49">
        <f t="shared" si="294"/>
        <v>79.7</v>
      </c>
      <c r="K221" s="50"/>
      <c r="L221" s="51">
        <f t="shared" si="283"/>
        <v>67.040000000000006</v>
      </c>
      <c r="M221" s="52">
        <f t="shared" si="284"/>
        <v>12.66</v>
      </c>
      <c r="N221" s="52">
        <f t="shared" si="285"/>
        <v>0</v>
      </c>
      <c r="O221" s="49">
        <f t="shared" si="286"/>
        <v>79.7</v>
      </c>
      <c r="Q221" s="53">
        <v>1</v>
      </c>
      <c r="R221" s="54">
        <f t="shared" si="287"/>
        <v>67.040000000000006</v>
      </c>
      <c r="S221" s="54">
        <f t="shared" si="288"/>
        <v>12.66</v>
      </c>
      <c r="T221" s="54">
        <f t="shared" si="289"/>
        <v>0</v>
      </c>
      <c r="U221" s="49">
        <f t="shared" si="295"/>
        <v>79.7</v>
      </c>
      <c r="V221" s="55">
        <f t="shared" si="265"/>
        <v>2.790905675925454E-5</v>
      </c>
      <c r="X221" s="53">
        <v>1</v>
      </c>
      <c r="Y221" s="54">
        <f t="shared" si="291"/>
        <v>67.040000000000006</v>
      </c>
      <c r="Z221" s="54">
        <f t="shared" si="291"/>
        <v>12.66</v>
      </c>
      <c r="AA221" s="54">
        <f t="shared" si="291"/>
        <v>0</v>
      </c>
      <c r="AB221" s="49">
        <f t="shared" si="292"/>
        <v>79.7</v>
      </c>
      <c r="AC221" s="55">
        <f t="shared" si="293"/>
        <v>2.790905675925454E-5</v>
      </c>
    </row>
    <row r="222" spans="2:29" ht="39.75" customHeight="1">
      <c r="B222" s="132" t="s">
        <v>220</v>
      </c>
      <c r="C222" s="44" t="s">
        <v>666</v>
      </c>
      <c r="D222" s="45">
        <v>93661</v>
      </c>
      <c r="E222" s="184" t="s">
        <v>528</v>
      </c>
      <c r="F222" s="185" t="s">
        <v>15</v>
      </c>
      <c r="G222" s="48">
        <v>53.54</v>
      </c>
      <c r="H222" s="48">
        <v>6.05</v>
      </c>
      <c r="I222" s="48">
        <v>0</v>
      </c>
      <c r="J222" s="49">
        <f t="shared" si="294"/>
        <v>59.589999999999996</v>
      </c>
      <c r="K222" s="50"/>
      <c r="L222" s="51">
        <f t="shared" si="283"/>
        <v>53.54</v>
      </c>
      <c r="M222" s="52">
        <f t="shared" si="284"/>
        <v>6.05</v>
      </c>
      <c r="N222" s="52">
        <f t="shared" si="285"/>
        <v>0</v>
      </c>
      <c r="O222" s="49">
        <f t="shared" si="286"/>
        <v>59.589999999999996</v>
      </c>
      <c r="Q222" s="53">
        <v>39</v>
      </c>
      <c r="R222" s="54">
        <f t="shared" si="287"/>
        <v>2088.06</v>
      </c>
      <c r="S222" s="54">
        <f t="shared" si="288"/>
        <v>235.95</v>
      </c>
      <c r="T222" s="54">
        <f t="shared" si="289"/>
        <v>0</v>
      </c>
      <c r="U222" s="49">
        <f t="shared" si="295"/>
        <v>2324.0100000000002</v>
      </c>
      <c r="V222" s="55">
        <f t="shared" si="265"/>
        <v>8.1381338769228543E-4</v>
      </c>
      <c r="X222" s="53">
        <v>39</v>
      </c>
      <c r="Y222" s="54">
        <f t="shared" si="291"/>
        <v>2088.06</v>
      </c>
      <c r="Z222" s="54">
        <f t="shared" si="291"/>
        <v>235.95</v>
      </c>
      <c r="AA222" s="54">
        <f t="shared" si="291"/>
        <v>0</v>
      </c>
      <c r="AB222" s="49">
        <f t="shared" si="292"/>
        <v>2324.0100000000002</v>
      </c>
      <c r="AC222" s="55">
        <f t="shared" si="293"/>
        <v>8.1381338769228543E-4</v>
      </c>
    </row>
    <row r="223" spans="2:29" ht="39.75" customHeight="1">
      <c r="B223" s="127" t="s">
        <v>7</v>
      </c>
      <c r="C223" s="71"/>
      <c r="D223" s="72"/>
      <c r="E223" s="176" t="s">
        <v>168</v>
      </c>
      <c r="F223" s="187"/>
      <c r="G223" s="75"/>
      <c r="H223" s="75"/>
      <c r="I223" s="75"/>
      <c r="J223" s="81"/>
      <c r="K223" s="188"/>
      <c r="L223" s="77"/>
      <c r="M223" s="78"/>
      <c r="N223" s="78"/>
      <c r="O223" s="81"/>
      <c r="Q223" s="79"/>
      <c r="R223" s="80"/>
      <c r="S223" s="80"/>
      <c r="T223" s="80"/>
      <c r="U223" s="81">
        <f>ROUND(SUM(U224),2)</f>
        <v>1320.78</v>
      </c>
      <c r="V223" s="82">
        <f>SUM(V224)</f>
        <v>4.6250594713285082E-4</v>
      </c>
      <c r="X223" s="79"/>
      <c r="Y223" s="80"/>
      <c r="Z223" s="80"/>
      <c r="AA223" s="80"/>
      <c r="AB223" s="81">
        <f>ROUND(SUM(AB224),2)</f>
        <v>1320.78</v>
      </c>
      <c r="AC223" s="82">
        <f>SUM(AC224)</f>
        <v>4.6250594713285082E-4</v>
      </c>
    </row>
    <row r="224" spans="2:29" ht="39.950000000000003" customHeight="1">
      <c r="B224" s="132" t="s">
        <v>166</v>
      </c>
      <c r="C224" s="44" t="s">
        <v>675</v>
      </c>
      <c r="D224" s="45" t="s">
        <v>686</v>
      </c>
      <c r="E224" s="189" t="s">
        <v>769</v>
      </c>
      <c r="F224" s="190" t="s">
        <v>15</v>
      </c>
      <c r="G224" s="48">
        <v>0</v>
      </c>
      <c r="H224" s="48">
        <v>965.62</v>
      </c>
      <c r="I224" s="48">
        <v>355.15999999999997</v>
      </c>
      <c r="J224" s="49">
        <f t="shared" ref="J224" si="296">SUM(G224:I224)</f>
        <v>1320.78</v>
      </c>
      <c r="K224" s="50"/>
      <c r="L224" s="51">
        <f>G224*(1-$F$8)</f>
        <v>0</v>
      </c>
      <c r="M224" s="52">
        <f t="shared" ref="M224" si="297">H224*(1-$F$8)</f>
        <v>965.62</v>
      </c>
      <c r="N224" s="52">
        <f t="shared" ref="N224" si="298">I224*(1-$F$8)</f>
        <v>355.15999999999997</v>
      </c>
      <c r="O224" s="49">
        <f t="shared" ref="O224" si="299">SUM(L224:N224)</f>
        <v>1320.78</v>
      </c>
      <c r="Q224" s="53">
        <v>1</v>
      </c>
      <c r="R224" s="54">
        <f>ROUND(G224*Q224,2)</f>
        <v>0</v>
      </c>
      <c r="S224" s="54">
        <f>ROUND(H224*Q224,2)</f>
        <v>965.62</v>
      </c>
      <c r="T224" s="54">
        <f>ROUND(I224*Q224,2)</f>
        <v>355.16</v>
      </c>
      <c r="U224" s="49">
        <f t="shared" ref="U224" si="300">ROUND(SUM(R224:T224),2)</f>
        <v>1320.78</v>
      </c>
      <c r="V224" s="55">
        <f t="shared" si="265"/>
        <v>4.6250594713285082E-4</v>
      </c>
      <c r="X224" s="53">
        <v>1</v>
      </c>
      <c r="Y224" s="54">
        <f>ROUND($X224*L224,2)</f>
        <v>0</v>
      </c>
      <c r="Z224" s="54">
        <f>ROUND($X224*M224,2)</f>
        <v>965.62</v>
      </c>
      <c r="AA224" s="54">
        <f>ROUND($X224*N224,2)</f>
        <v>355.16</v>
      </c>
      <c r="AB224" s="49">
        <f t="shared" ref="AB224" si="301">ROUND(SUM(Y224:AA224),2)</f>
        <v>1320.78</v>
      </c>
      <c r="AC224" s="55">
        <f>+AB224/$X$432</f>
        <v>4.6250594713285082E-4</v>
      </c>
    </row>
    <row r="225" spans="2:29" ht="39.950000000000003" customHeight="1">
      <c r="B225" s="57">
        <v>12</v>
      </c>
      <c r="C225" s="58"/>
      <c r="D225" s="59"/>
      <c r="E225" s="60" t="s">
        <v>169</v>
      </c>
      <c r="F225" s="61"/>
      <c r="G225" s="62"/>
      <c r="H225" s="62"/>
      <c r="I225" s="62"/>
      <c r="J225" s="63"/>
      <c r="K225" s="37"/>
      <c r="L225" s="64"/>
      <c r="M225" s="65"/>
      <c r="N225" s="65"/>
      <c r="O225" s="63"/>
      <c r="Q225" s="66"/>
      <c r="R225" s="67"/>
      <c r="S225" s="67"/>
      <c r="T225" s="67"/>
      <c r="U225" s="68">
        <f>ROUND(U226+U251+U255+U261,2)</f>
        <v>76479.97</v>
      </c>
      <c r="V225" s="69">
        <f>V226+V251+V255+V261</f>
        <v>2.6781478339725023E-2</v>
      </c>
      <c r="X225" s="66"/>
      <c r="Y225" s="67"/>
      <c r="Z225" s="67"/>
      <c r="AA225" s="67"/>
      <c r="AB225" s="68">
        <f>ROUND(AB226+AB251+AB255+AB261,2)</f>
        <v>76479.97</v>
      </c>
      <c r="AC225" s="69">
        <f>AC226+AC251+AC255+AC261</f>
        <v>2.6781478339725023E-2</v>
      </c>
    </row>
    <row r="226" spans="2:29" ht="39.950000000000003" customHeight="1">
      <c r="B226" s="127" t="s">
        <v>8</v>
      </c>
      <c r="C226" s="71"/>
      <c r="D226" s="72"/>
      <c r="E226" s="174" t="s">
        <v>413</v>
      </c>
      <c r="F226" s="183"/>
      <c r="G226" s="75"/>
      <c r="H226" s="75"/>
      <c r="I226" s="75"/>
      <c r="J226" s="76"/>
      <c r="K226" s="37"/>
      <c r="L226" s="77"/>
      <c r="M226" s="78"/>
      <c r="N226" s="78"/>
      <c r="O226" s="76"/>
      <c r="Q226" s="79"/>
      <c r="R226" s="80"/>
      <c r="S226" s="80"/>
      <c r="T226" s="80"/>
      <c r="U226" s="81">
        <f>ROUND(SUM(U227:U250),2)</f>
        <v>4751.3</v>
      </c>
      <c r="V226" s="82">
        <f>SUM(V227:V250)</f>
        <v>1.6637929909692104E-3</v>
      </c>
      <c r="X226" s="79"/>
      <c r="Y226" s="80"/>
      <c r="Z226" s="80"/>
      <c r="AA226" s="80"/>
      <c r="AB226" s="81">
        <f>ROUND(SUM(AB227:AB250),2)</f>
        <v>4751.3</v>
      </c>
      <c r="AC226" s="82">
        <f>SUM(AC227:AC250)</f>
        <v>1.6637929909692104E-3</v>
      </c>
    </row>
    <row r="227" spans="2:29" ht="39.75" customHeight="1">
      <c r="B227" s="132" t="s">
        <v>170</v>
      </c>
      <c r="C227" s="44" t="s">
        <v>675</v>
      </c>
      <c r="D227" s="45">
        <v>95639</v>
      </c>
      <c r="E227" s="184" t="s">
        <v>770</v>
      </c>
      <c r="F227" s="185" t="s">
        <v>15</v>
      </c>
      <c r="G227" s="48">
        <v>58.02</v>
      </c>
      <c r="H227" s="48">
        <v>122.75</v>
      </c>
      <c r="I227" s="48">
        <v>0</v>
      </c>
      <c r="J227" s="49">
        <f t="shared" ref="J227" si="302">SUM(G227:I227)</f>
        <v>180.77</v>
      </c>
      <c r="K227" s="50"/>
      <c r="L227" s="51">
        <f t="shared" ref="L227:L250" si="303">G227*(1-$F$8)</f>
        <v>58.02</v>
      </c>
      <c r="M227" s="52">
        <f t="shared" ref="M227:M250" si="304">H227*(1-$F$8)</f>
        <v>122.75</v>
      </c>
      <c r="N227" s="52">
        <f t="shared" ref="N227:N250" si="305">I227*(1-$F$8)</f>
        <v>0</v>
      </c>
      <c r="O227" s="49">
        <f t="shared" ref="O227:O250" si="306">SUM(L227:N227)</f>
        <v>180.77</v>
      </c>
      <c r="Q227" s="53">
        <v>1</v>
      </c>
      <c r="R227" s="54">
        <f t="shared" ref="R227:R250" si="307">ROUND(G227*Q227,2)</f>
        <v>58.02</v>
      </c>
      <c r="S227" s="54">
        <f t="shared" ref="S227:S250" si="308">ROUND(H227*Q227,2)</f>
        <v>122.75</v>
      </c>
      <c r="T227" s="54">
        <f t="shared" ref="T227:T250" si="309">ROUND(I227*Q227,2)</f>
        <v>0</v>
      </c>
      <c r="U227" s="49">
        <f t="shared" ref="U227" si="310">ROUND(SUM(R227:T227),2)</f>
        <v>180.77</v>
      </c>
      <c r="V227" s="55">
        <f t="shared" ref="V227:V263" si="311">U227/$Q$432</f>
        <v>6.3301382564246459E-5</v>
      </c>
      <c r="X227" s="53">
        <v>1</v>
      </c>
      <c r="Y227" s="54">
        <f t="shared" ref="Y227:Y250" si="312">ROUND($X227*L227,2)</f>
        <v>58.02</v>
      </c>
      <c r="Z227" s="54">
        <f t="shared" ref="Z227:Z250" si="313">ROUND($X227*M227,2)</f>
        <v>122.75</v>
      </c>
      <c r="AA227" s="54">
        <f t="shared" ref="AA227:AA250" si="314">ROUND($X227*N227,2)</f>
        <v>0</v>
      </c>
      <c r="AB227" s="49">
        <f t="shared" ref="AB227:AB250" si="315">ROUND(SUM(Y227:AA227),2)</f>
        <v>180.77</v>
      </c>
      <c r="AC227" s="55">
        <f t="shared" ref="AC227:AC250" si="316">+AB227/$X$432</f>
        <v>6.3301382564246459E-5</v>
      </c>
    </row>
    <row r="228" spans="2:29" ht="39.75" customHeight="1">
      <c r="B228" s="132" t="s">
        <v>171</v>
      </c>
      <c r="C228" s="44" t="s">
        <v>666</v>
      </c>
      <c r="D228" s="45">
        <v>89449</v>
      </c>
      <c r="E228" s="184" t="s">
        <v>771</v>
      </c>
      <c r="F228" s="185" t="s">
        <v>14</v>
      </c>
      <c r="G228" s="48">
        <v>17.02</v>
      </c>
      <c r="H228" s="48">
        <v>1.88</v>
      </c>
      <c r="I228" s="48">
        <v>0</v>
      </c>
      <c r="J228" s="49">
        <f t="shared" ref="J228:J250" si="317">SUM(G228:I228)</f>
        <v>18.899999999999999</v>
      </c>
      <c r="K228" s="50"/>
      <c r="L228" s="51">
        <f t="shared" si="303"/>
        <v>17.02</v>
      </c>
      <c r="M228" s="52">
        <f t="shared" si="304"/>
        <v>1.88</v>
      </c>
      <c r="N228" s="52">
        <f t="shared" si="305"/>
        <v>0</v>
      </c>
      <c r="O228" s="49">
        <f t="shared" si="306"/>
        <v>18.899999999999999</v>
      </c>
      <c r="Q228" s="53">
        <v>23</v>
      </c>
      <c r="R228" s="54">
        <f t="shared" si="307"/>
        <v>391.46</v>
      </c>
      <c r="S228" s="54">
        <f t="shared" si="308"/>
        <v>43.24</v>
      </c>
      <c r="T228" s="54">
        <f t="shared" si="309"/>
        <v>0</v>
      </c>
      <c r="U228" s="49">
        <f t="shared" ref="U228:U250" si="318">ROUND(SUM(R228:T228),2)</f>
        <v>434.7</v>
      </c>
      <c r="V228" s="55">
        <f t="shared" si="311"/>
        <v>1.5222166842218253E-4</v>
      </c>
      <c r="X228" s="53">
        <v>23</v>
      </c>
      <c r="Y228" s="54">
        <f t="shared" si="312"/>
        <v>391.46</v>
      </c>
      <c r="Z228" s="54">
        <f t="shared" si="313"/>
        <v>43.24</v>
      </c>
      <c r="AA228" s="54">
        <f t="shared" si="314"/>
        <v>0</v>
      </c>
      <c r="AB228" s="49">
        <f t="shared" si="315"/>
        <v>434.7</v>
      </c>
      <c r="AC228" s="55">
        <f t="shared" si="316"/>
        <v>1.5222166842218253E-4</v>
      </c>
    </row>
    <row r="229" spans="2:29" ht="39.75" customHeight="1">
      <c r="B229" s="132" t="s">
        <v>172</v>
      </c>
      <c r="C229" s="44" t="s">
        <v>666</v>
      </c>
      <c r="D229" s="45">
        <v>89446</v>
      </c>
      <c r="E229" s="184" t="s">
        <v>772</v>
      </c>
      <c r="F229" s="185" t="s">
        <v>14</v>
      </c>
      <c r="G229" s="48">
        <v>17.010000000000002</v>
      </c>
      <c r="H229" s="48">
        <v>1.06</v>
      </c>
      <c r="I229" s="48">
        <v>0</v>
      </c>
      <c r="J229" s="49">
        <f t="shared" si="317"/>
        <v>18.07</v>
      </c>
      <c r="K229" s="50"/>
      <c r="L229" s="51">
        <f t="shared" si="303"/>
        <v>17.010000000000002</v>
      </c>
      <c r="M229" s="52">
        <f t="shared" si="304"/>
        <v>1.06</v>
      </c>
      <c r="N229" s="52">
        <f t="shared" si="305"/>
        <v>0</v>
      </c>
      <c r="O229" s="49">
        <f t="shared" si="306"/>
        <v>18.07</v>
      </c>
      <c r="Q229" s="53">
        <v>13</v>
      </c>
      <c r="R229" s="54">
        <f t="shared" si="307"/>
        <v>221.13</v>
      </c>
      <c r="S229" s="54">
        <f t="shared" si="308"/>
        <v>13.78</v>
      </c>
      <c r="T229" s="54">
        <f t="shared" si="309"/>
        <v>0</v>
      </c>
      <c r="U229" s="49">
        <f t="shared" si="318"/>
        <v>234.91</v>
      </c>
      <c r="V229" s="55">
        <f t="shared" si="311"/>
        <v>8.2259931283770179E-5</v>
      </c>
      <c r="X229" s="53">
        <v>13</v>
      </c>
      <c r="Y229" s="54">
        <f t="shared" si="312"/>
        <v>221.13</v>
      </c>
      <c r="Z229" s="54">
        <f t="shared" si="313"/>
        <v>13.78</v>
      </c>
      <c r="AA229" s="54">
        <f t="shared" si="314"/>
        <v>0</v>
      </c>
      <c r="AB229" s="49">
        <f t="shared" si="315"/>
        <v>234.91</v>
      </c>
      <c r="AC229" s="55">
        <f t="shared" si="316"/>
        <v>8.2259931283770179E-5</v>
      </c>
    </row>
    <row r="230" spans="2:29" ht="39.75" customHeight="1">
      <c r="B230" s="132" t="s">
        <v>173</v>
      </c>
      <c r="C230" s="44" t="s">
        <v>666</v>
      </c>
      <c r="D230" s="45">
        <v>94492</v>
      </c>
      <c r="E230" s="184" t="s">
        <v>773</v>
      </c>
      <c r="F230" s="185" t="s">
        <v>15</v>
      </c>
      <c r="G230" s="48">
        <v>72.83</v>
      </c>
      <c r="H230" s="48">
        <v>6.25</v>
      </c>
      <c r="I230" s="48">
        <v>0</v>
      </c>
      <c r="J230" s="49">
        <f t="shared" si="317"/>
        <v>79.08</v>
      </c>
      <c r="K230" s="50"/>
      <c r="L230" s="51">
        <f t="shared" si="303"/>
        <v>72.83</v>
      </c>
      <c r="M230" s="52">
        <f t="shared" si="304"/>
        <v>6.25</v>
      </c>
      <c r="N230" s="52">
        <f t="shared" si="305"/>
        <v>0</v>
      </c>
      <c r="O230" s="49">
        <f t="shared" si="306"/>
        <v>79.08</v>
      </c>
      <c r="Q230" s="53">
        <v>7</v>
      </c>
      <c r="R230" s="54">
        <f t="shared" si="307"/>
        <v>509.81</v>
      </c>
      <c r="S230" s="54">
        <f t="shared" si="308"/>
        <v>43.75</v>
      </c>
      <c r="T230" s="54">
        <f t="shared" si="309"/>
        <v>0</v>
      </c>
      <c r="U230" s="49">
        <f t="shared" si="318"/>
        <v>553.55999999999995</v>
      </c>
      <c r="V230" s="55">
        <f t="shared" si="311"/>
        <v>1.9384363186515608E-4</v>
      </c>
      <c r="X230" s="53">
        <v>7</v>
      </c>
      <c r="Y230" s="54">
        <f t="shared" si="312"/>
        <v>509.81</v>
      </c>
      <c r="Z230" s="54">
        <f t="shared" si="313"/>
        <v>43.75</v>
      </c>
      <c r="AA230" s="54">
        <f t="shared" si="314"/>
        <v>0</v>
      </c>
      <c r="AB230" s="49">
        <f t="shared" si="315"/>
        <v>553.55999999999995</v>
      </c>
      <c r="AC230" s="55">
        <f t="shared" si="316"/>
        <v>1.9384363186515608E-4</v>
      </c>
    </row>
    <row r="231" spans="2:29" ht="39.75" customHeight="1">
      <c r="B231" s="132" t="s">
        <v>174</v>
      </c>
      <c r="C231" s="44" t="s">
        <v>666</v>
      </c>
      <c r="D231" s="45">
        <v>89625</v>
      </c>
      <c r="E231" s="184" t="s">
        <v>774</v>
      </c>
      <c r="F231" s="185" t="s">
        <v>15</v>
      </c>
      <c r="G231" s="48">
        <v>13.809999999999999</v>
      </c>
      <c r="H231" s="48">
        <v>9.34</v>
      </c>
      <c r="I231" s="48">
        <v>0</v>
      </c>
      <c r="J231" s="49">
        <f t="shared" si="317"/>
        <v>23.15</v>
      </c>
      <c r="K231" s="50"/>
      <c r="L231" s="51">
        <f t="shared" si="303"/>
        <v>13.809999999999999</v>
      </c>
      <c r="M231" s="52">
        <f t="shared" si="304"/>
        <v>9.34</v>
      </c>
      <c r="N231" s="52">
        <f t="shared" si="305"/>
        <v>0</v>
      </c>
      <c r="O231" s="49">
        <f t="shared" si="306"/>
        <v>23.15</v>
      </c>
      <c r="Q231" s="53">
        <v>7</v>
      </c>
      <c r="R231" s="54">
        <f t="shared" si="307"/>
        <v>96.67</v>
      </c>
      <c r="S231" s="54">
        <f t="shared" si="308"/>
        <v>65.38</v>
      </c>
      <c r="T231" s="54">
        <f t="shared" si="309"/>
        <v>0</v>
      </c>
      <c r="U231" s="49">
        <f t="shared" si="318"/>
        <v>162.05000000000001</v>
      </c>
      <c r="V231" s="55">
        <f t="shared" si="311"/>
        <v>5.6746080901345019E-5</v>
      </c>
      <c r="X231" s="53">
        <v>7</v>
      </c>
      <c r="Y231" s="54">
        <f t="shared" si="312"/>
        <v>96.67</v>
      </c>
      <c r="Z231" s="54">
        <f t="shared" si="313"/>
        <v>65.38</v>
      </c>
      <c r="AA231" s="54">
        <f t="shared" si="314"/>
        <v>0</v>
      </c>
      <c r="AB231" s="49">
        <f t="shared" si="315"/>
        <v>162.05000000000001</v>
      </c>
      <c r="AC231" s="55">
        <f t="shared" si="316"/>
        <v>5.6746080901345019E-5</v>
      </c>
    </row>
    <row r="232" spans="2:29" ht="39.75" customHeight="1">
      <c r="B232" s="132" t="s">
        <v>175</v>
      </c>
      <c r="C232" s="44" t="s">
        <v>666</v>
      </c>
      <c r="D232" s="45">
        <v>89617</v>
      </c>
      <c r="E232" s="184" t="s">
        <v>775</v>
      </c>
      <c r="F232" s="185" t="s">
        <v>15</v>
      </c>
      <c r="G232" s="48">
        <v>2.7</v>
      </c>
      <c r="H232" s="48">
        <v>5.18</v>
      </c>
      <c r="I232" s="48">
        <v>0</v>
      </c>
      <c r="J232" s="49">
        <f t="shared" si="317"/>
        <v>7.88</v>
      </c>
      <c r="K232" s="50"/>
      <c r="L232" s="51">
        <f t="shared" si="303"/>
        <v>2.7</v>
      </c>
      <c r="M232" s="52">
        <f t="shared" si="304"/>
        <v>5.18</v>
      </c>
      <c r="N232" s="52">
        <f t="shared" si="305"/>
        <v>0</v>
      </c>
      <c r="O232" s="49">
        <f t="shared" si="306"/>
        <v>7.88</v>
      </c>
      <c r="Q232" s="53">
        <v>2</v>
      </c>
      <c r="R232" s="54">
        <f t="shared" si="307"/>
        <v>5.4</v>
      </c>
      <c r="S232" s="54">
        <f t="shared" si="308"/>
        <v>10.36</v>
      </c>
      <c r="T232" s="54">
        <f t="shared" si="309"/>
        <v>0</v>
      </c>
      <c r="U232" s="49">
        <f t="shared" si="318"/>
        <v>15.76</v>
      </c>
      <c r="V232" s="55">
        <f t="shared" si="311"/>
        <v>5.5187796050922402E-6</v>
      </c>
      <c r="X232" s="53">
        <v>2</v>
      </c>
      <c r="Y232" s="54">
        <f t="shared" si="312"/>
        <v>5.4</v>
      </c>
      <c r="Z232" s="54">
        <f t="shared" si="313"/>
        <v>10.36</v>
      </c>
      <c r="AA232" s="54">
        <f t="shared" si="314"/>
        <v>0</v>
      </c>
      <c r="AB232" s="49">
        <f t="shared" si="315"/>
        <v>15.76</v>
      </c>
      <c r="AC232" s="55">
        <f t="shared" si="316"/>
        <v>5.5187796050922402E-6</v>
      </c>
    </row>
    <row r="233" spans="2:29" ht="39.75" customHeight="1">
      <c r="B233" s="132" t="s">
        <v>176</v>
      </c>
      <c r="C233" s="44" t="s">
        <v>666</v>
      </c>
      <c r="D233" s="45">
        <v>103958</v>
      </c>
      <c r="E233" s="184" t="s">
        <v>776</v>
      </c>
      <c r="F233" s="185" t="s">
        <v>15</v>
      </c>
      <c r="G233" s="48">
        <v>5.87</v>
      </c>
      <c r="H233" s="48">
        <v>4.25</v>
      </c>
      <c r="I233" s="48">
        <v>0</v>
      </c>
      <c r="J233" s="49">
        <f t="shared" si="317"/>
        <v>10.120000000000001</v>
      </c>
      <c r="K233" s="50"/>
      <c r="L233" s="51">
        <f t="shared" si="303"/>
        <v>5.87</v>
      </c>
      <c r="M233" s="52">
        <f t="shared" si="304"/>
        <v>4.25</v>
      </c>
      <c r="N233" s="52">
        <f t="shared" si="305"/>
        <v>0</v>
      </c>
      <c r="O233" s="49">
        <f t="shared" si="306"/>
        <v>10.120000000000001</v>
      </c>
      <c r="Q233" s="53">
        <v>2</v>
      </c>
      <c r="R233" s="54">
        <f t="shared" si="307"/>
        <v>11.74</v>
      </c>
      <c r="S233" s="54">
        <f t="shared" si="308"/>
        <v>8.5</v>
      </c>
      <c r="T233" s="54">
        <f t="shared" si="309"/>
        <v>0</v>
      </c>
      <c r="U233" s="49">
        <f t="shared" si="318"/>
        <v>20.239999999999998</v>
      </c>
      <c r="V233" s="55">
        <f t="shared" si="311"/>
        <v>7.0875697466413021E-6</v>
      </c>
      <c r="X233" s="53">
        <v>2</v>
      </c>
      <c r="Y233" s="54">
        <f t="shared" si="312"/>
        <v>11.74</v>
      </c>
      <c r="Z233" s="54">
        <f t="shared" si="313"/>
        <v>8.5</v>
      </c>
      <c r="AA233" s="54">
        <f t="shared" si="314"/>
        <v>0</v>
      </c>
      <c r="AB233" s="49">
        <f t="shared" si="315"/>
        <v>20.239999999999998</v>
      </c>
      <c r="AC233" s="55">
        <f t="shared" si="316"/>
        <v>7.0875697466413021E-6</v>
      </c>
    </row>
    <row r="234" spans="2:29" ht="39.75" customHeight="1">
      <c r="B234" s="132" t="s">
        <v>177</v>
      </c>
      <c r="C234" s="44" t="s">
        <v>666</v>
      </c>
      <c r="D234" s="45">
        <v>103966</v>
      </c>
      <c r="E234" s="184" t="s">
        <v>777</v>
      </c>
      <c r="F234" s="185" t="s">
        <v>15</v>
      </c>
      <c r="G234" s="48">
        <v>6.15</v>
      </c>
      <c r="H234" s="48">
        <v>3.63</v>
      </c>
      <c r="I234" s="48">
        <v>0</v>
      </c>
      <c r="J234" s="49">
        <f t="shared" si="317"/>
        <v>9.7800000000000011</v>
      </c>
      <c r="K234" s="50"/>
      <c r="L234" s="51">
        <f t="shared" si="303"/>
        <v>6.15</v>
      </c>
      <c r="M234" s="52">
        <f t="shared" si="304"/>
        <v>3.63</v>
      </c>
      <c r="N234" s="52">
        <f t="shared" si="305"/>
        <v>0</v>
      </c>
      <c r="O234" s="49">
        <f t="shared" si="306"/>
        <v>9.7800000000000011</v>
      </c>
      <c r="Q234" s="53">
        <v>1</v>
      </c>
      <c r="R234" s="54">
        <f t="shared" si="307"/>
        <v>6.15</v>
      </c>
      <c r="S234" s="54">
        <f t="shared" si="308"/>
        <v>3.63</v>
      </c>
      <c r="T234" s="54">
        <f t="shared" si="309"/>
        <v>0</v>
      </c>
      <c r="U234" s="49">
        <f t="shared" si="318"/>
        <v>9.7799999999999994</v>
      </c>
      <c r="V234" s="55">
        <f t="shared" si="311"/>
        <v>3.4247249072209454E-6</v>
      </c>
      <c r="X234" s="53">
        <v>1</v>
      </c>
      <c r="Y234" s="54">
        <f t="shared" si="312"/>
        <v>6.15</v>
      </c>
      <c r="Z234" s="54">
        <f t="shared" si="313"/>
        <v>3.63</v>
      </c>
      <c r="AA234" s="54">
        <f t="shared" si="314"/>
        <v>0</v>
      </c>
      <c r="AB234" s="49">
        <f t="shared" si="315"/>
        <v>9.7799999999999994</v>
      </c>
      <c r="AC234" s="55">
        <f t="shared" si="316"/>
        <v>3.4247249072209454E-6</v>
      </c>
    </row>
    <row r="235" spans="2:29" ht="39.75" customHeight="1">
      <c r="B235" s="132" t="s">
        <v>178</v>
      </c>
      <c r="C235" s="44" t="s">
        <v>666</v>
      </c>
      <c r="D235" s="45">
        <v>89572</v>
      </c>
      <c r="E235" s="184" t="s">
        <v>778</v>
      </c>
      <c r="F235" s="185" t="s">
        <v>15</v>
      </c>
      <c r="G235" s="48">
        <v>5.3500000000000005</v>
      </c>
      <c r="H235" s="48">
        <v>3.5</v>
      </c>
      <c r="I235" s="48">
        <v>0</v>
      </c>
      <c r="J235" s="49">
        <f t="shared" si="317"/>
        <v>8.8500000000000014</v>
      </c>
      <c r="K235" s="50"/>
      <c r="L235" s="51">
        <f t="shared" si="303"/>
        <v>5.3500000000000005</v>
      </c>
      <c r="M235" s="52">
        <f t="shared" si="304"/>
        <v>3.5</v>
      </c>
      <c r="N235" s="52">
        <f t="shared" si="305"/>
        <v>0</v>
      </c>
      <c r="O235" s="49">
        <f t="shared" si="306"/>
        <v>8.8500000000000014</v>
      </c>
      <c r="Q235" s="53">
        <v>2</v>
      </c>
      <c r="R235" s="54">
        <f t="shared" si="307"/>
        <v>10.7</v>
      </c>
      <c r="S235" s="54">
        <f t="shared" si="308"/>
        <v>7</v>
      </c>
      <c r="T235" s="54">
        <f t="shared" si="309"/>
        <v>0</v>
      </c>
      <c r="U235" s="49">
        <f t="shared" si="318"/>
        <v>17.7</v>
      </c>
      <c r="V235" s="55">
        <f t="shared" si="311"/>
        <v>6.1981217646023249E-6</v>
      </c>
      <c r="X235" s="53">
        <v>2</v>
      </c>
      <c r="Y235" s="54">
        <f t="shared" si="312"/>
        <v>10.7</v>
      </c>
      <c r="Z235" s="54">
        <f t="shared" si="313"/>
        <v>7</v>
      </c>
      <c r="AA235" s="54">
        <f t="shared" si="314"/>
        <v>0</v>
      </c>
      <c r="AB235" s="49">
        <f t="shared" si="315"/>
        <v>17.7</v>
      </c>
      <c r="AC235" s="55">
        <f t="shared" si="316"/>
        <v>6.1981217646023249E-6</v>
      </c>
    </row>
    <row r="236" spans="2:29" ht="39.75" customHeight="1">
      <c r="B236" s="132" t="s">
        <v>179</v>
      </c>
      <c r="C236" s="44" t="s">
        <v>666</v>
      </c>
      <c r="D236" s="45">
        <v>89596</v>
      </c>
      <c r="E236" s="184" t="s">
        <v>779</v>
      </c>
      <c r="F236" s="185" t="s">
        <v>15</v>
      </c>
      <c r="G236" s="48">
        <v>6.56</v>
      </c>
      <c r="H236" s="48">
        <v>4.05</v>
      </c>
      <c r="I236" s="48">
        <v>0</v>
      </c>
      <c r="J236" s="49">
        <f t="shared" si="317"/>
        <v>10.61</v>
      </c>
      <c r="K236" s="50"/>
      <c r="L236" s="51">
        <f t="shared" si="303"/>
        <v>6.56</v>
      </c>
      <c r="M236" s="52">
        <f t="shared" si="304"/>
        <v>4.05</v>
      </c>
      <c r="N236" s="52">
        <f t="shared" si="305"/>
        <v>0</v>
      </c>
      <c r="O236" s="49">
        <f t="shared" si="306"/>
        <v>10.61</v>
      </c>
      <c r="Q236" s="53">
        <v>15</v>
      </c>
      <c r="R236" s="54">
        <f t="shared" si="307"/>
        <v>98.4</v>
      </c>
      <c r="S236" s="54">
        <f t="shared" si="308"/>
        <v>60.75</v>
      </c>
      <c r="T236" s="54">
        <f t="shared" si="309"/>
        <v>0</v>
      </c>
      <c r="U236" s="49">
        <f t="shared" si="318"/>
        <v>159.15</v>
      </c>
      <c r="V236" s="55">
        <f t="shared" si="311"/>
        <v>5.5730569425788704E-5</v>
      </c>
      <c r="X236" s="53">
        <v>15</v>
      </c>
      <c r="Y236" s="54">
        <f t="shared" si="312"/>
        <v>98.4</v>
      </c>
      <c r="Z236" s="54">
        <f t="shared" si="313"/>
        <v>60.75</v>
      </c>
      <c r="AA236" s="54">
        <f t="shared" si="314"/>
        <v>0</v>
      </c>
      <c r="AB236" s="49">
        <f t="shared" si="315"/>
        <v>159.15</v>
      </c>
      <c r="AC236" s="55">
        <f t="shared" si="316"/>
        <v>5.5730569425788704E-5</v>
      </c>
    </row>
    <row r="237" spans="2:29" ht="39.75" customHeight="1">
      <c r="B237" s="132" t="s">
        <v>180</v>
      </c>
      <c r="C237" s="44" t="s">
        <v>666</v>
      </c>
      <c r="D237" s="45">
        <v>89501</v>
      </c>
      <c r="E237" s="184" t="s">
        <v>780</v>
      </c>
      <c r="F237" s="185" t="s">
        <v>15</v>
      </c>
      <c r="G237" s="48">
        <v>7.7</v>
      </c>
      <c r="H237" s="48">
        <v>7.01</v>
      </c>
      <c r="I237" s="48">
        <v>0</v>
      </c>
      <c r="J237" s="49">
        <f t="shared" si="317"/>
        <v>14.71</v>
      </c>
      <c r="K237" s="50"/>
      <c r="L237" s="51">
        <f t="shared" si="303"/>
        <v>7.7</v>
      </c>
      <c r="M237" s="52">
        <f t="shared" si="304"/>
        <v>7.01</v>
      </c>
      <c r="N237" s="52">
        <f t="shared" si="305"/>
        <v>0</v>
      </c>
      <c r="O237" s="49">
        <f t="shared" si="306"/>
        <v>14.71</v>
      </c>
      <c r="Q237" s="53">
        <v>8</v>
      </c>
      <c r="R237" s="54">
        <f t="shared" si="307"/>
        <v>61.6</v>
      </c>
      <c r="S237" s="54">
        <f t="shared" si="308"/>
        <v>56.08</v>
      </c>
      <c r="T237" s="54">
        <f t="shared" si="309"/>
        <v>0</v>
      </c>
      <c r="U237" s="49">
        <f t="shared" si="318"/>
        <v>117.68</v>
      </c>
      <c r="V237" s="55">
        <f t="shared" si="311"/>
        <v>4.120875532533343E-5</v>
      </c>
      <c r="X237" s="53">
        <v>8</v>
      </c>
      <c r="Y237" s="54">
        <f t="shared" si="312"/>
        <v>61.6</v>
      </c>
      <c r="Z237" s="54">
        <f t="shared" si="313"/>
        <v>56.08</v>
      </c>
      <c r="AA237" s="54">
        <f t="shared" si="314"/>
        <v>0</v>
      </c>
      <c r="AB237" s="49">
        <f t="shared" si="315"/>
        <v>117.68</v>
      </c>
      <c r="AC237" s="55">
        <f t="shared" si="316"/>
        <v>4.120875532533343E-5</v>
      </c>
    </row>
    <row r="238" spans="2:29" ht="39.75" customHeight="1">
      <c r="B238" s="132" t="s">
        <v>181</v>
      </c>
      <c r="C238" s="44" t="s">
        <v>666</v>
      </c>
      <c r="D238" s="45">
        <v>89481</v>
      </c>
      <c r="E238" s="184" t="s">
        <v>781</v>
      </c>
      <c r="F238" s="185" t="s">
        <v>15</v>
      </c>
      <c r="G238" s="48">
        <v>1.71</v>
      </c>
      <c r="H238" s="48">
        <v>3.8899999999999997</v>
      </c>
      <c r="I238" s="48">
        <v>0</v>
      </c>
      <c r="J238" s="49">
        <f t="shared" si="317"/>
        <v>5.6</v>
      </c>
      <c r="K238" s="50"/>
      <c r="L238" s="51">
        <f t="shared" si="303"/>
        <v>1.71</v>
      </c>
      <c r="M238" s="52">
        <f t="shared" si="304"/>
        <v>3.8899999999999997</v>
      </c>
      <c r="N238" s="52">
        <f t="shared" si="305"/>
        <v>0</v>
      </c>
      <c r="O238" s="49">
        <f t="shared" si="306"/>
        <v>5.6</v>
      </c>
      <c r="Q238" s="53">
        <v>5</v>
      </c>
      <c r="R238" s="54">
        <f t="shared" si="307"/>
        <v>8.5500000000000007</v>
      </c>
      <c r="S238" s="54">
        <f t="shared" si="308"/>
        <v>19.45</v>
      </c>
      <c r="T238" s="54">
        <f t="shared" si="309"/>
        <v>0</v>
      </c>
      <c r="U238" s="49">
        <f t="shared" si="318"/>
        <v>28</v>
      </c>
      <c r="V238" s="55">
        <f t="shared" si="311"/>
        <v>9.8049383846816449E-6</v>
      </c>
      <c r="X238" s="53">
        <v>5</v>
      </c>
      <c r="Y238" s="54">
        <f t="shared" si="312"/>
        <v>8.5500000000000007</v>
      </c>
      <c r="Z238" s="54">
        <f t="shared" si="313"/>
        <v>19.45</v>
      </c>
      <c r="AA238" s="54">
        <f t="shared" si="314"/>
        <v>0</v>
      </c>
      <c r="AB238" s="49">
        <f t="shared" si="315"/>
        <v>28</v>
      </c>
      <c r="AC238" s="55">
        <f t="shared" si="316"/>
        <v>9.8049383846816449E-6</v>
      </c>
    </row>
    <row r="239" spans="2:29" ht="39.75" customHeight="1">
      <c r="B239" s="132" t="s">
        <v>182</v>
      </c>
      <c r="C239" s="44" t="s">
        <v>666</v>
      </c>
      <c r="D239" s="45">
        <v>89594</v>
      </c>
      <c r="E239" s="184" t="s">
        <v>782</v>
      </c>
      <c r="F239" s="185" t="s">
        <v>15</v>
      </c>
      <c r="G239" s="48">
        <v>31.470000000000002</v>
      </c>
      <c r="H239" s="48">
        <v>4.66</v>
      </c>
      <c r="I239" s="48">
        <v>0</v>
      </c>
      <c r="J239" s="49">
        <f t="shared" si="317"/>
        <v>36.130000000000003</v>
      </c>
      <c r="K239" s="50"/>
      <c r="L239" s="51">
        <f t="shared" si="303"/>
        <v>31.470000000000002</v>
      </c>
      <c r="M239" s="52">
        <f t="shared" si="304"/>
        <v>4.66</v>
      </c>
      <c r="N239" s="52">
        <f t="shared" si="305"/>
        <v>0</v>
      </c>
      <c r="O239" s="49">
        <f t="shared" si="306"/>
        <v>36.130000000000003</v>
      </c>
      <c r="Q239" s="53">
        <v>5</v>
      </c>
      <c r="R239" s="54">
        <f t="shared" si="307"/>
        <v>157.35</v>
      </c>
      <c r="S239" s="54">
        <f t="shared" si="308"/>
        <v>23.3</v>
      </c>
      <c r="T239" s="54">
        <f t="shared" si="309"/>
        <v>0</v>
      </c>
      <c r="U239" s="49">
        <f t="shared" si="318"/>
        <v>180.65</v>
      </c>
      <c r="V239" s="55">
        <f t="shared" si="311"/>
        <v>6.3259361399740685E-5</v>
      </c>
      <c r="X239" s="53">
        <v>5</v>
      </c>
      <c r="Y239" s="54">
        <f t="shared" si="312"/>
        <v>157.35</v>
      </c>
      <c r="Z239" s="54">
        <f t="shared" si="313"/>
        <v>23.3</v>
      </c>
      <c r="AA239" s="54">
        <f t="shared" si="314"/>
        <v>0</v>
      </c>
      <c r="AB239" s="49">
        <f t="shared" si="315"/>
        <v>180.65</v>
      </c>
      <c r="AC239" s="55">
        <f t="shared" si="316"/>
        <v>6.3259361399740685E-5</v>
      </c>
    </row>
    <row r="240" spans="2:29" ht="39.75" customHeight="1">
      <c r="B240" s="132" t="s">
        <v>183</v>
      </c>
      <c r="C240" s="44" t="s">
        <v>666</v>
      </c>
      <c r="D240" s="45">
        <v>89381</v>
      </c>
      <c r="E240" s="184" t="s">
        <v>783</v>
      </c>
      <c r="F240" s="185" t="s">
        <v>15</v>
      </c>
      <c r="G240" s="48">
        <v>7.16</v>
      </c>
      <c r="H240" s="48">
        <v>5.2</v>
      </c>
      <c r="I240" s="48">
        <v>0</v>
      </c>
      <c r="J240" s="49">
        <f t="shared" si="317"/>
        <v>12.36</v>
      </c>
      <c r="K240" s="50"/>
      <c r="L240" s="51">
        <f t="shared" si="303"/>
        <v>7.16</v>
      </c>
      <c r="M240" s="52">
        <f t="shared" si="304"/>
        <v>5.2</v>
      </c>
      <c r="N240" s="52">
        <f t="shared" si="305"/>
        <v>0</v>
      </c>
      <c r="O240" s="49">
        <f t="shared" si="306"/>
        <v>12.36</v>
      </c>
      <c r="Q240" s="53">
        <v>1</v>
      </c>
      <c r="R240" s="54">
        <f t="shared" si="307"/>
        <v>7.16</v>
      </c>
      <c r="S240" s="54">
        <f t="shared" si="308"/>
        <v>5.2</v>
      </c>
      <c r="T240" s="54">
        <f t="shared" si="309"/>
        <v>0</v>
      </c>
      <c r="U240" s="49">
        <f t="shared" si="318"/>
        <v>12.36</v>
      </c>
      <c r="V240" s="55">
        <f t="shared" si="311"/>
        <v>4.3281799440951832E-6</v>
      </c>
      <c r="X240" s="53">
        <v>1</v>
      </c>
      <c r="Y240" s="54">
        <f t="shared" si="312"/>
        <v>7.16</v>
      </c>
      <c r="Z240" s="54">
        <f t="shared" si="313"/>
        <v>5.2</v>
      </c>
      <c r="AA240" s="54">
        <f t="shared" si="314"/>
        <v>0</v>
      </c>
      <c r="AB240" s="49">
        <f t="shared" si="315"/>
        <v>12.36</v>
      </c>
      <c r="AC240" s="55">
        <f t="shared" si="316"/>
        <v>4.3281799440951832E-6</v>
      </c>
    </row>
    <row r="241" spans="1:29" ht="39.75" customHeight="1">
      <c r="B241" s="132" t="s">
        <v>184</v>
      </c>
      <c r="C241" s="44" t="s">
        <v>671</v>
      </c>
      <c r="D241" s="45" t="s">
        <v>661</v>
      </c>
      <c r="E241" s="184" t="s">
        <v>784</v>
      </c>
      <c r="F241" s="185" t="s">
        <v>15</v>
      </c>
      <c r="G241" s="48">
        <v>307.10000000000002</v>
      </c>
      <c r="H241" s="48">
        <v>69.039999999999992</v>
      </c>
      <c r="I241" s="48">
        <v>0</v>
      </c>
      <c r="J241" s="49">
        <f t="shared" si="317"/>
        <v>376.14</v>
      </c>
      <c r="K241" s="50"/>
      <c r="L241" s="51">
        <f t="shared" si="303"/>
        <v>307.10000000000002</v>
      </c>
      <c r="M241" s="52">
        <f t="shared" si="304"/>
        <v>69.039999999999992</v>
      </c>
      <c r="N241" s="52">
        <f t="shared" si="305"/>
        <v>0</v>
      </c>
      <c r="O241" s="49">
        <f t="shared" si="306"/>
        <v>376.14</v>
      </c>
      <c r="Q241" s="53">
        <v>2</v>
      </c>
      <c r="R241" s="54">
        <f t="shared" si="307"/>
        <v>614.20000000000005</v>
      </c>
      <c r="S241" s="54">
        <f t="shared" si="308"/>
        <v>138.08000000000001</v>
      </c>
      <c r="T241" s="54">
        <f t="shared" si="309"/>
        <v>0</v>
      </c>
      <c r="U241" s="49">
        <f t="shared" si="318"/>
        <v>752.28</v>
      </c>
      <c r="V241" s="55">
        <f t="shared" si="311"/>
        <v>2.6343068028672527E-4</v>
      </c>
      <c r="X241" s="53">
        <v>2</v>
      </c>
      <c r="Y241" s="54">
        <f t="shared" si="312"/>
        <v>614.20000000000005</v>
      </c>
      <c r="Z241" s="54">
        <f t="shared" si="313"/>
        <v>138.08000000000001</v>
      </c>
      <c r="AA241" s="54">
        <f t="shared" si="314"/>
        <v>0</v>
      </c>
      <c r="AB241" s="49">
        <f t="shared" si="315"/>
        <v>752.28</v>
      </c>
      <c r="AC241" s="55">
        <f t="shared" si="316"/>
        <v>2.6343068028672527E-4</v>
      </c>
    </row>
    <row r="242" spans="1:29" ht="39.75" customHeight="1">
      <c r="B242" s="132" t="s">
        <v>185</v>
      </c>
      <c r="C242" s="44" t="s">
        <v>666</v>
      </c>
      <c r="D242" s="45">
        <v>99628</v>
      </c>
      <c r="E242" s="184" t="s">
        <v>785</v>
      </c>
      <c r="F242" s="185" t="s">
        <v>15</v>
      </c>
      <c r="G242" s="48">
        <v>72.48</v>
      </c>
      <c r="H242" s="48">
        <v>6.08</v>
      </c>
      <c r="I242" s="48">
        <v>0</v>
      </c>
      <c r="J242" s="49">
        <f t="shared" si="317"/>
        <v>78.56</v>
      </c>
      <c r="K242" s="50"/>
      <c r="L242" s="51">
        <f t="shared" si="303"/>
        <v>72.48</v>
      </c>
      <c r="M242" s="52">
        <f t="shared" si="304"/>
        <v>6.08</v>
      </c>
      <c r="N242" s="52">
        <f t="shared" si="305"/>
        <v>0</v>
      </c>
      <c r="O242" s="49">
        <f t="shared" si="306"/>
        <v>78.56</v>
      </c>
      <c r="Q242" s="53">
        <v>1</v>
      </c>
      <c r="R242" s="54">
        <f t="shared" si="307"/>
        <v>72.48</v>
      </c>
      <c r="S242" s="54">
        <f t="shared" si="308"/>
        <v>6.08</v>
      </c>
      <c r="T242" s="54">
        <f t="shared" si="309"/>
        <v>0</v>
      </c>
      <c r="U242" s="49">
        <f t="shared" si="318"/>
        <v>78.56</v>
      </c>
      <c r="V242" s="55">
        <f t="shared" si="311"/>
        <v>2.7509855696449645E-5</v>
      </c>
      <c r="X242" s="53">
        <v>1</v>
      </c>
      <c r="Y242" s="54">
        <f t="shared" si="312"/>
        <v>72.48</v>
      </c>
      <c r="Z242" s="54">
        <f t="shared" si="313"/>
        <v>6.08</v>
      </c>
      <c r="AA242" s="54">
        <f t="shared" si="314"/>
        <v>0</v>
      </c>
      <c r="AB242" s="49">
        <f t="shared" si="315"/>
        <v>78.56</v>
      </c>
      <c r="AC242" s="55">
        <f t="shared" si="316"/>
        <v>2.7509855696449645E-5</v>
      </c>
    </row>
    <row r="243" spans="1:29" ht="39.75" customHeight="1">
      <c r="B243" s="132" t="s">
        <v>186</v>
      </c>
      <c r="C243" s="44" t="s">
        <v>666</v>
      </c>
      <c r="D243" s="45">
        <v>99631</v>
      </c>
      <c r="E243" s="184" t="s">
        <v>786</v>
      </c>
      <c r="F243" s="185" t="s">
        <v>15</v>
      </c>
      <c r="G243" s="48">
        <v>136.85999999999999</v>
      </c>
      <c r="H243" s="48">
        <v>14.54</v>
      </c>
      <c r="I243" s="48">
        <v>0</v>
      </c>
      <c r="J243" s="49">
        <f t="shared" si="317"/>
        <v>151.39999999999998</v>
      </c>
      <c r="K243" s="50"/>
      <c r="L243" s="51">
        <f t="shared" si="303"/>
        <v>136.85999999999999</v>
      </c>
      <c r="M243" s="52">
        <f t="shared" si="304"/>
        <v>14.54</v>
      </c>
      <c r="N243" s="52">
        <f t="shared" si="305"/>
        <v>0</v>
      </c>
      <c r="O243" s="49">
        <f t="shared" si="306"/>
        <v>151.39999999999998</v>
      </c>
      <c r="Q243" s="53">
        <v>1</v>
      </c>
      <c r="R243" s="54">
        <f t="shared" si="307"/>
        <v>136.86000000000001</v>
      </c>
      <c r="S243" s="54">
        <f t="shared" si="308"/>
        <v>14.54</v>
      </c>
      <c r="T243" s="54">
        <f t="shared" si="309"/>
        <v>0</v>
      </c>
      <c r="U243" s="49">
        <f t="shared" si="318"/>
        <v>151.4</v>
      </c>
      <c r="V243" s="55">
        <f t="shared" si="311"/>
        <v>5.3016702551457177E-5</v>
      </c>
      <c r="X243" s="53">
        <v>1</v>
      </c>
      <c r="Y243" s="54">
        <f t="shared" si="312"/>
        <v>136.86000000000001</v>
      </c>
      <c r="Z243" s="54">
        <f t="shared" si="313"/>
        <v>14.54</v>
      </c>
      <c r="AA243" s="54">
        <f t="shared" si="314"/>
        <v>0</v>
      </c>
      <c r="AB243" s="49">
        <f t="shared" si="315"/>
        <v>151.4</v>
      </c>
      <c r="AC243" s="55">
        <f t="shared" si="316"/>
        <v>5.3016702551457177E-5</v>
      </c>
    </row>
    <row r="244" spans="1:29" ht="39.75" customHeight="1">
      <c r="B244" s="132" t="s">
        <v>187</v>
      </c>
      <c r="C244" s="44" t="s">
        <v>666</v>
      </c>
      <c r="D244" s="45">
        <v>103013</v>
      </c>
      <c r="E244" s="184" t="s">
        <v>787</v>
      </c>
      <c r="F244" s="185" t="s">
        <v>15</v>
      </c>
      <c r="G244" s="48">
        <v>132.42000000000002</v>
      </c>
      <c r="H244" s="48">
        <v>7.26</v>
      </c>
      <c r="I244" s="48">
        <v>0</v>
      </c>
      <c r="J244" s="49">
        <f t="shared" si="317"/>
        <v>139.68</v>
      </c>
      <c r="K244" s="50"/>
      <c r="L244" s="51">
        <f t="shared" si="303"/>
        <v>132.42000000000002</v>
      </c>
      <c r="M244" s="52">
        <f t="shared" si="304"/>
        <v>7.26</v>
      </c>
      <c r="N244" s="52">
        <f t="shared" si="305"/>
        <v>0</v>
      </c>
      <c r="O244" s="49">
        <f t="shared" si="306"/>
        <v>139.68</v>
      </c>
      <c r="Q244" s="53">
        <v>1</v>
      </c>
      <c r="R244" s="54">
        <f t="shared" si="307"/>
        <v>132.41999999999999</v>
      </c>
      <c r="S244" s="54">
        <f t="shared" si="308"/>
        <v>7.26</v>
      </c>
      <c r="T244" s="54">
        <f t="shared" si="309"/>
        <v>0</v>
      </c>
      <c r="U244" s="49">
        <f t="shared" si="318"/>
        <v>139.68</v>
      </c>
      <c r="V244" s="55">
        <f t="shared" si="311"/>
        <v>4.891263548472615E-5</v>
      </c>
      <c r="X244" s="53">
        <v>1</v>
      </c>
      <c r="Y244" s="54">
        <f t="shared" si="312"/>
        <v>132.41999999999999</v>
      </c>
      <c r="Z244" s="54">
        <f t="shared" si="313"/>
        <v>7.26</v>
      </c>
      <c r="AA244" s="54">
        <f t="shared" si="314"/>
        <v>0</v>
      </c>
      <c r="AB244" s="49">
        <f t="shared" si="315"/>
        <v>139.68</v>
      </c>
      <c r="AC244" s="55">
        <f t="shared" si="316"/>
        <v>4.891263548472615E-5</v>
      </c>
    </row>
    <row r="245" spans="1:29" ht="39.75" customHeight="1">
      <c r="B245" s="132" t="s">
        <v>281</v>
      </c>
      <c r="C245" s="44" t="s">
        <v>666</v>
      </c>
      <c r="D245" s="45">
        <v>94499</v>
      </c>
      <c r="E245" s="184" t="s">
        <v>788</v>
      </c>
      <c r="F245" s="185" t="s">
        <v>15</v>
      </c>
      <c r="G245" s="48">
        <v>212.44</v>
      </c>
      <c r="H245" s="48">
        <v>25.1</v>
      </c>
      <c r="I245" s="48">
        <v>0</v>
      </c>
      <c r="J245" s="49">
        <f t="shared" si="317"/>
        <v>237.54</v>
      </c>
      <c r="K245" s="50"/>
      <c r="L245" s="51">
        <f t="shared" si="303"/>
        <v>212.44</v>
      </c>
      <c r="M245" s="52">
        <f t="shared" si="304"/>
        <v>25.1</v>
      </c>
      <c r="N245" s="52">
        <f t="shared" si="305"/>
        <v>0</v>
      </c>
      <c r="O245" s="49">
        <f t="shared" si="306"/>
        <v>237.54</v>
      </c>
      <c r="Q245" s="53">
        <v>1</v>
      </c>
      <c r="R245" s="54">
        <f t="shared" si="307"/>
        <v>212.44</v>
      </c>
      <c r="S245" s="54">
        <f t="shared" si="308"/>
        <v>25.1</v>
      </c>
      <c r="T245" s="54">
        <f t="shared" si="309"/>
        <v>0</v>
      </c>
      <c r="U245" s="49">
        <f t="shared" si="318"/>
        <v>237.54</v>
      </c>
      <c r="V245" s="55">
        <f t="shared" si="311"/>
        <v>8.3180895139188494E-5</v>
      </c>
      <c r="X245" s="53">
        <v>1</v>
      </c>
      <c r="Y245" s="54">
        <f t="shared" si="312"/>
        <v>212.44</v>
      </c>
      <c r="Z245" s="54">
        <f t="shared" si="313"/>
        <v>25.1</v>
      </c>
      <c r="AA245" s="54">
        <f t="shared" si="314"/>
        <v>0</v>
      </c>
      <c r="AB245" s="49">
        <f t="shared" si="315"/>
        <v>237.54</v>
      </c>
      <c r="AC245" s="55">
        <f t="shared" si="316"/>
        <v>8.3180895139188494E-5</v>
      </c>
    </row>
    <row r="246" spans="1:29" ht="40.5" customHeight="1">
      <c r="B246" s="132" t="s">
        <v>282</v>
      </c>
      <c r="C246" s="44" t="s">
        <v>666</v>
      </c>
      <c r="D246" s="45">
        <v>101917</v>
      </c>
      <c r="E246" s="184" t="s">
        <v>789</v>
      </c>
      <c r="F246" s="185" t="s">
        <v>15</v>
      </c>
      <c r="G246" s="48">
        <v>115.3</v>
      </c>
      <c r="H246" s="48">
        <v>46.55</v>
      </c>
      <c r="I246" s="48">
        <v>0</v>
      </c>
      <c r="J246" s="49">
        <f t="shared" si="317"/>
        <v>161.85</v>
      </c>
      <c r="K246" s="50"/>
      <c r="L246" s="51">
        <f t="shared" si="303"/>
        <v>115.3</v>
      </c>
      <c r="M246" s="52">
        <f t="shared" si="304"/>
        <v>46.55</v>
      </c>
      <c r="N246" s="52">
        <f t="shared" si="305"/>
        <v>0</v>
      </c>
      <c r="O246" s="49">
        <f t="shared" si="306"/>
        <v>161.85</v>
      </c>
      <c r="Q246" s="53">
        <v>1</v>
      </c>
      <c r="R246" s="54">
        <f t="shared" si="307"/>
        <v>115.3</v>
      </c>
      <c r="S246" s="54">
        <f t="shared" si="308"/>
        <v>46.55</v>
      </c>
      <c r="T246" s="54">
        <f t="shared" si="309"/>
        <v>0</v>
      </c>
      <c r="U246" s="49">
        <f t="shared" si="318"/>
        <v>161.85</v>
      </c>
      <c r="V246" s="55">
        <f t="shared" si="311"/>
        <v>5.6676045627168721E-5</v>
      </c>
      <c r="X246" s="53">
        <v>1</v>
      </c>
      <c r="Y246" s="54">
        <f t="shared" si="312"/>
        <v>115.3</v>
      </c>
      <c r="Z246" s="54">
        <f t="shared" si="313"/>
        <v>46.55</v>
      </c>
      <c r="AA246" s="54">
        <f t="shared" si="314"/>
        <v>0</v>
      </c>
      <c r="AB246" s="49">
        <f t="shared" si="315"/>
        <v>161.85</v>
      </c>
      <c r="AC246" s="55">
        <f t="shared" si="316"/>
        <v>5.6676045627168721E-5</v>
      </c>
    </row>
    <row r="247" spans="1:29" ht="39.75" customHeight="1">
      <c r="B247" s="132" t="s">
        <v>286</v>
      </c>
      <c r="C247" s="44" t="s">
        <v>675</v>
      </c>
      <c r="D247" s="45">
        <v>91170</v>
      </c>
      <c r="E247" s="184" t="s">
        <v>487</v>
      </c>
      <c r="F247" s="185" t="s">
        <v>15</v>
      </c>
      <c r="G247" s="48">
        <v>0.96</v>
      </c>
      <c r="H247" s="48">
        <v>3.5300000000000002</v>
      </c>
      <c r="I247" s="48">
        <v>0</v>
      </c>
      <c r="J247" s="49">
        <f t="shared" si="317"/>
        <v>4.49</v>
      </c>
      <c r="K247" s="50"/>
      <c r="L247" s="51">
        <f t="shared" si="303"/>
        <v>0.96</v>
      </c>
      <c r="M247" s="52">
        <f t="shared" si="304"/>
        <v>3.5300000000000002</v>
      </c>
      <c r="N247" s="52">
        <f t="shared" si="305"/>
        <v>0</v>
      </c>
      <c r="O247" s="49">
        <f t="shared" si="306"/>
        <v>4.49</v>
      </c>
      <c r="Q247" s="53">
        <v>14</v>
      </c>
      <c r="R247" s="54">
        <f t="shared" si="307"/>
        <v>13.44</v>
      </c>
      <c r="S247" s="54">
        <f t="shared" si="308"/>
        <v>49.42</v>
      </c>
      <c r="T247" s="54">
        <f t="shared" si="309"/>
        <v>0</v>
      </c>
      <c r="U247" s="49">
        <f t="shared" si="318"/>
        <v>62.86</v>
      </c>
      <c r="V247" s="55">
        <f t="shared" si="311"/>
        <v>2.2012086673610291E-5</v>
      </c>
      <c r="X247" s="53">
        <v>14</v>
      </c>
      <c r="Y247" s="54">
        <f t="shared" si="312"/>
        <v>13.44</v>
      </c>
      <c r="Z247" s="54">
        <f t="shared" si="313"/>
        <v>49.42</v>
      </c>
      <c r="AA247" s="54">
        <f t="shared" si="314"/>
        <v>0</v>
      </c>
      <c r="AB247" s="49">
        <f t="shared" si="315"/>
        <v>62.86</v>
      </c>
      <c r="AC247" s="55">
        <f t="shared" si="316"/>
        <v>2.2012086673610291E-5</v>
      </c>
    </row>
    <row r="248" spans="1:29" ht="39.75" customHeight="1">
      <c r="B248" s="132" t="s">
        <v>283</v>
      </c>
      <c r="C248" s="44" t="s">
        <v>675</v>
      </c>
      <c r="D248" s="45">
        <v>91171</v>
      </c>
      <c r="E248" s="184" t="s">
        <v>488</v>
      </c>
      <c r="F248" s="185" t="s">
        <v>15</v>
      </c>
      <c r="G248" s="48">
        <v>1.73</v>
      </c>
      <c r="H248" s="48">
        <v>5.5</v>
      </c>
      <c r="I248" s="48">
        <v>0</v>
      </c>
      <c r="J248" s="49">
        <f t="shared" si="317"/>
        <v>7.23</v>
      </c>
      <c r="K248" s="50"/>
      <c r="L248" s="51">
        <f t="shared" si="303"/>
        <v>1.73</v>
      </c>
      <c r="M248" s="52">
        <f t="shared" si="304"/>
        <v>5.5</v>
      </c>
      <c r="N248" s="52">
        <f t="shared" si="305"/>
        <v>0</v>
      </c>
      <c r="O248" s="49">
        <f t="shared" si="306"/>
        <v>7.23</v>
      </c>
      <c r="Q248" s="53">
        <v>12</v>
      </c>
      <c r="R248" s="54">
        <f t="shared" si="307"/>
        <v>20.76</v>
      </c>
      <c r="S248" s="54">
        <f t="shared" si="308"/>
        <v>66</v>
      </c>
      <c r="T248" s="54">
        <f t="shared" si="309"/>
        <v>0</v>
      </c>
      <c r="U248" s="49">
        <f t="shared" si="318"/>
        <v>86.76</v>
      </c>
      <c r="V248" s="55">
        <f t="shared" si="311"/>
        <v>3.0381301937677839E-5</v>
      </c>
      <c r="X248" s="53">
        <v>12</v>
      </c>
      <c r="Y248" s="54">
        <f t="shared" si="312"/>
        <v>20.76</v>
      </c>
      <c r="Z248" s="54">
        <f t="shared" si="313"/>
        <v>66</v>
      </c>
      <c r="AA248" s="54">
        <f t="shared" si="314"/>
        <v>0</v>
      </c>
      <c r="AB248" s="49">
        <f t="shared" si="315"/>
        <v>86.76</v>
      </c>
      <c r="AC248" s="55">
        <f t="shared" si="316"/>
        <v>3.0381301937677839E-5</v>
      </c>
    </row>
    <row r="249" spans="1:29" ht="39.75" customHeight="1">
      <c r="B249" s="132" t="s">
        <v>284</v>
      </c>
      <c r="C249" s="44" t="s">
        <v>684</v>
      </c>
      <c r="D249" s="45" t="s">
        <v>686</v>
      </c>
      <c r="E249" s="184" t="s">
        <v>790</v>
      </c>
      <c r="F249" s="185" t="s">
        <v>15</v>
      </c>
      <c r="G249" s="48">
        <v>13.48</v>
      </c>
      <c r="H249" s="48">
        <v>14.14</v>
      </c>
      <c r="I249" s="48">
        <v>2.75</v>
      </c>
      <c r="J249" s="49">
        <f t="shared" si="317"/>
        <v>30.37</v>
      </c>
      <c r="K249" s="50"/>
      <c r="L249" s="51">
        <f t="shared" si="303"/>
        <v>13.48</v>
      </c>
      <c r="M249" s="52">
        <f t="shared" si="304"/>
        <v>14.14</v>
      </c>
      <c r="N249" s="52">
        <f t="shared" si="305"/>
        <v>2.75</v>
      </c>
      <c r="O249" s="49">
        <f t="shared" si="306"/>
        <v>30.37</v>
      </c>
      <c r="Q249" s="53">
        <v>14</v>
      </c>
      <c r="R249" s="54">
        <f t="shared" si="307"/>
        <v>188.72</v>
      </c>
      <c r="S249" s="54">
        <f t="shared" si="308"/>
        <v>197.96</v>
      </c>
      <c r="T249" s="54">
        <f t="shared" si="309"/>
        <v>38.5</v>
      </c>
      <c r="U249" s="49">
        <f t="shared" si="318"/>
        <v>425.18</v>
      </c>
      <c r="V249" s="55">
        <f t="shared" si="311"/>
        <v>1.4888798937139078E-4</v>
      </c>
      <c r="X249" s="53">
        <v>14</v>
      </c>
      <c r="Y249" s="54">
        <f t="shared" si="312"/>
        <v>188.72</v>
      </c>
      <c r="Z249" s="54">
        <f t="shared" si="313"/>
        <v>197.96</v>
      </c>
      <c r="AA249" s="54">
        <f t="shared" si="314"/>
        <v>38.5</v>
      </c>
      <c r="AB249" s="49">
        <f t="shared" si="315"/>
        <v>425.18</v>
      </c>
      <c r="AC249" s="55">
        <f t="shared" si="316"/>
        <v>1.4888798937139078E-4</v>
      </c>
    </row>
    <row r="250" spans="1:29" ht="39.75" customHeight="1">
      <c r="B250" s="132" t="s">
        <v>285</v>
      </c>
      <c r="C250" s="44" t="s">
        <v>684</v>
      </c>
      <c r="D250" s="45" t="s">
        <v>686</v>
      </c>
      <c r="E250" s="184" t="s">
        <v>791</v>
      </c>
      <c r="F250" s="185" t="s">
        <v>15</v>
      </c>
      <c r="G250" s="48">
        <v>23.08</v>
      </c>
      <c r="H250" s="48">
        <v>18.16</v>
      </c>
      <c r="I250" s="48">
        <v>2.75</v>
      </c>
      <c r="J250" s="49">
        <f t="shared" si="317"/>
        <v>43.989999999999995</v>
      </c>
      <c r="K250" s="50"/>
      <c r="L250" s="51">
        <f t="shared" si="303"/>
        <v>23.08</v>
      </c>
      <c r="M250" s="52">
        <f t="shared" si="304"/>
        <v>18.16</v>
      </c>
      <c r="N250" s="52">
        <f t="shared" si="305"/>
        <v>2.75</v>
      </c>
      <c r="O250" s="49">
        <f t="shared" si="306"/>
        <v>43.989999999999995</v>
      </c>
      <c r="Q250" s="53">
        <v>12</v>
      </c>
      <c r="R250" s="54">
        <f t="shared" si="307"/>
        <v>276.95999999999998</v>
      </c>
      <c r="S250" s="54">
        <f t="shared" si="308"/>
        <v>217.92</v>
      </c>
      <c r="T250" s="54">
        <f t="shared" si="309"/>
        <v>33</v>
      </c>
      <c r="U250" s="49">
        <f t="shared" si="318"/>
        <v>527.88</v>
      </c>
      <c r="V250" s="55">
        <f t="shared" si="311"/>
        <v>1.8485110266091952E-4</v>
      </c>
      <c r="X250" s="53">
        <v>12</v>
      </c>
      <c r="Y250" s="54">
        <f t="shared" si="312"/>
        <v>276.95999999999998</v>
      </c>
      <c r="Z250" s="54">
        <f t="shared" si="313"/>
        <v>217.92</v>
      </c>
      <c r="AA250" s="54">
        <f t="shared" si="314"/>
        <v>33</v>
      </c>
      <c r="AB250" s="49">
        <f t="shared" si="315"/>
        <v>527.88</v>
      </c>
      <c r="AC250" s="55">
        <f t="shared" si="316"/>
        <v>1.8485110266091952E-4</v>
      </c>
    </row>
    <row r="251" spans="1:29" ht="39.950000000000003" customHeight="1">
      <c r="B251" s="127" t="s">
        <v>9</v>
      </c>
      <c r="C251" s="71"/>
      <c r="D251" s="72"/>
      <c r="E251" s="182" t="s">
        <v>196</v>
      </c>
      <c r="F251" s="74"/>
      <c r="G251" s="75"/>
      <c r="H251" s="75"/>
      <c r="I251" s="75"/>
      <c r="J251" s="76"/>
      <c r="K251" s="37"/>
      <c r="L251" s="77"/>
      <c r="M251" s="78"/>
      <c r="N251" s="78"/>
      <c r="O251" s="76"/>
      <c r="Q251" s="79"/>
      <c r="R251" s="80"/>
      <c r="S251" s="80"/>
      <c r="T251" s="80"/>
      <c r="U251" s="81">
        <f>ROUND(SUM(U252:U254),2)</f>
        <v>1847.22</v>
      </c>
      <c r="V251" s="82">
        <f>SUM(V252:V254)</f>
        <v>6.46852795819701E-4</v>
      </c>
      <c r="X251" s="79"/>
      <c r="Y251" s="80"/>
      <c r="Z251" s="80"/>
      <c r="AA251" s="80"/>
      <c r="AB251" s="81">
        <f>ROUND(SUM(AB252:AB254),2)</f>
        <v>1847.22</v>
      </c>
      <c r="AC251" s="82">
        <f>SUM(AC252:AC254)</f>
        <v>6.46852795819701E-4</v>
      </c>
    </row>
    <row r="252" spans="1:29" ht="36" customHeight="1">
      <c r="A252" s="102"/>
      <c r="B252" s="132" t="s">
        <v>188</v>
      </c>
      <c r="C252" s="44" t="s">
        <v>666</v>
      </c>
      <c r="D252" s="45">
        <v>89512</v>
      </c>
      <c r="E252" s="116" t="s">
        <v>455</v>
      </c>
      <c r="F252" s="173" t="s">
        <v>14</v>
      </c>
      <c r="G252" s="48">
        <v>31.75</v>
      </c>
      <c r="H252" s="48">
        <v>22.22</v>
      </c>
      <c r="I252" s="48">
        <v>0</v>
      </c>
      <c r="J252" s="49">
        <f t="shared" ref="J252:J254" si="319">SUM(G252:I252)</f>
        <v>53.97</v>
      </c>
      <c r="K252" s="50"/>
      <c r="L252" s="51">
        <f t="shared" ref="L252:L254" si="320">G252*(1-$F$8)</f>
        <v>31.75</v>
      </c>
      <c r="M252" s="52">
        <f t="shared" ref="M252:M254" si="321">H252*(1-$F$8)</f>
        <v>22.22</v>
      </c>
      <c r="N252" s="52">
        <f t="shared" ref="N252:N254" si="322">I252*(1-$F$8)</f>
        <v>0</v>
      </c>
      <c r="O252" s="49">
        <f t="shared" ref="O252:O254" si="323">SUM(L252:N252)</f>
        <v>53.97</v>
      </c>
      <c r="Q252" s="53">
        <v>30</v>
      </c>
      <c r="R252" s="54">
        <f>ROUND(G252*Q252,2)</f>
        <v>952.5</v>
      </c>
      <c r="S252" s="54">
        <f>ROUND(H252*Q252,2)</f>
        <v>666.6</v>
      </c>
      <c r="T252" s="54">
        <f>ROUND(I252*Q252,2)</f>
        <v>0</v>
      </c>
      <c r="U252" s="49">
        <f t="shared" ref="U252:U254" si="324">ROUND(SUM(R252:T252),2)</f>
        <v>1619.1</v>
      </c>
      <c r="V252" s="55">
        <f t="shared" si="311"/>
        <v>5.6697056209421609E-4</v>
      </c>
      <c r="X252" s="53">
        <v>30</v>
      </c>
      <c r="Y252" s="54">
        <f t="shared" ref="Y252:AA254" si="325">ROUND($X252*L252,2)</f>
        <v>952.5</v>
      </c>
      <c r="Z252" s="54">
        <f t="shared" si="325"/>
        <v>666.6</v>
      </c>
      <c r="AA252" s="54">
        <f t="shared" si="325"/>
        <v>0</v>
      </c>
      <c r="AB252" s="49">
        <f t="shared" ref="AB252:AB254" si="326">ROUND(SUM(Y252:AA252),2)</f>
        <v>1619.1</v>
      </c>
      <c r="AC252" s="55">
        <f t="shared" ref="AC252:AC254" si="327">+AB252/$X$432</f>
        <v>5.6697056209421609E-4</v>
      </c>
    </row>
    <row r="253" spans="1:29" ht="36" customHeight="1">
      <c r="A253" s="102"/>
      <c r="B253" s="132" t="s">
        <v>189</v>
      </c>
      <c r="C253" s="44" t="s">
        <v>666</v>
      </c>
      <c r="D253" s="45">
        <v>89829</v>
      </c>
      <c r="E253" s="116" t="s">
        <v>454</v>
      </c>
      <c r="F253" s="173" t="s">
        <v>15</v>
      </c>
      <c r="G253" s="48">
        <v>30.55</v>
      </c>
      <c r="H253" s="48">
        <v>7.1</v>
      </c>
      <c r="I253" s="48">
        <v>0</v>
      </c>
      <c r="J253" s="49">
        <f t="shared" si="319"/>
        <v>37.65</v>
      </c>
      <c r="K253" s="50"/>
      <c r="L253" s="51">
        <f t="shared" si="320"/>
        <v>30.55</v>
      </c>
      <c r="M253" s="52">
        <f t="shared" si="321"/>
        <v>7.1</v>
      </c>
      <c r="N253" s="52">
        <f t="shared" si="322"/>
        <v>0</v>
      </c>
      <c r="O253" s="49">
        <f t="shared" si="323"/>
        <v>37.65</v>
      </c>
      <c r="Q253" s="53">
        <v>4</v>
      </c>
      <c r="R253" s="54">
        <f>ROUND(G253*Q253,2)</f>
        <v>122.2</v>
      </c>
      <c r="S253" s="54">
        <f>ROUND(H253*Q253,2)</f>
        <v>28.4</v>
      </c>
      <c r="T253" s="54">
        <f>ROUND(I253*Q253,2)</f>
        <v>0</v>
      </c>
      <c r="U253" s="49">
        <f t="shared" si="324"/>
        <v>150.6</v>
      </c>
      <c r="V253" s="55">
        <f t="shared" si="311"/>
        <v>5.2736561454751985E-5</v>
      </c>
      <c r="X253" s="53">
        <v>4</v>
      </c>
      <c r="Y253" s="54">
        <f t="shared" si="325"/>
        <v>122.2</v>
      </c>
      <c r="Z253" s="54">
        <f t="shared" si="325"/>
        <v>28.4</v>
      </c>
      <c r="AA253" s="54">
        <f t="shared" si="325"/>
        <v>0</v>
      </c>
      <c r="AB253" s="49">
        <f t="shared" si="326"/>
        <v>150.6</v>
      </c>
      <c r="AC253" s="55">
        <f t="shared" si="327"/>
        <v>5.2736561454751985E-5</v>
      </c>
    </row>
    <row r="254" spans="1:29" ht="36" customHeight="1">
      <c r="A254" s="102"/>
      <c r="B254" s="132" t="s">
        <v>190</v>
      </c>
      <c r="C254" s="44" t="s">
        <v>675</v>
      </c>
      <c r="D254" s="45">
        <v>91172</v>
      </c>
      <c r="E254" s="116" t="s">
        <v>792</v>
      </c>
      <c r="F254" s="173" t="s">
        <v>15</v>
      </c>
      <c r="G254" s="48">
        <v>6.86</v>
      </c>
      <c r="H254" s="48">
        <v>6.06</v>
      </c>
      <c r="I254" s="48">
        <v>0</v>
      </c>
      <c r="J254" s="49">
        <f t="shared" si="319"/>
        <v>12.92</v>
      </c>
      <c r="K254" s="50"/>
      <c r="L254" s="51">
        <f t="shared" si="320"/>
        <v>6.86</v>
      </c>
      <c r="M254" s="52">
        <f t="shared" si="321"/>
        <v>6.06</v>
      </c>
      <c r="N254" s="52">
        <f t="shared" si="322"/>
        <v>0</v>
      </c>
      <c r="O254" s="49">
        <f t="shared" si="323"/>
        <v>12.92</v>
      </c>
      <c r="Q254" s="53">
        <v>6</v>
      </c>
      <c r="R254" s="54">
        <f>ROUND(G254*Q254,2)</f>
        <v>41.16</v>
      </c>
      <c r="S254" s="54">
        <f>ROUND(H254*Q254,2)</f>
        <v>36.36</v>
      </c>
      <c r="T254" s="54">
        <f>ROUND(I254*Q254,2)</f>
        <v>0</v>
      </c>
      <c r="U254" s="49">
        <f t="shared" si="324"/>
        <v>77.52</v>
      </c>
      <c r="V254" s="55">
        <f t="shared" si="311"/>
        <v>2.7145672270732896E-5</v>
      </c>
      <c r="X254" s="53">
        <v>6</v>
      </c>
      <c r="Y254" s="54">
        <f t="shared" si="325"/>
        <v>41.16</v>
      </c>
      <c r="Z254" s="54">
        <f t="shared" si="325"/>
        <v>36.36</v>
      </c>
      <c r="AA254" s="54">
        <f t="shared" si="325"/>
        <v>0</v>
      </c>
      <c r="AB254" s="49">
        <f t="shared" si="326"/>
        <v>77.52</v>
      </c>
      <c r="AC254" s="55">
        <f t="shared" si="327"/>
        <v>2.7145672270732896E-5</v>
      </c>
    </row>
    <row r="255" spans="1:29" ht="39.950000000000003" customHeight="1">
      <c r="B255" s="127" t="s">
        <v>10</v>
      </c>
      <c r="C255" s="128"/>
      <c r="D255" s="129"/>
      <c r="E255" s="191" t="s">
        <v>199</v>
      </c>
      <c r="F255" s="192"/>
      <c r="G255" s="75"/>
      <c r="H255" s="75"/>
      <c r="I255" s="75"/>
      <c r="J255" s="76"/>
      <c r="K255" s="37"/>
      <c r="L255" s="77"/>
      <c r="M255" s="78"/>
      <c r="N255" s="78"/>
      <c r="O255" s="76"/>
      <c r="Q255" s="79"/>
      <c r="R255" s="75"/>
      <c r="S255" s="75"/>
      <c r="T255" s="75"/>
      <c r="U255" s="76">
        <f>ROUND(SUM(U256:U260),2)</f>
        <v>68138.81</v>
      </c>
      <c r="V255" s="82">
        <f>SUM(V256:V260)</f>
        <v>2.3860601201983196E-2</v>
      </c>
      <c r="X255" s="79"/>
      <c r="Y255" s="75"/>
      <c r="Z255" s="75"/>
      <c r="AA255" s="75"/>
      <c r="AB255" s="76">
        <f>ROUND(SUM(AB256:AB260),2)</f>
        <v>68138.81</v>
      </c>
      <c r="AC255" s="82">
        <f>SUM(AC256:AC260)</f>
        <v>2.3860601201983196E-2</v>
      </c>
    </row>
    <row r="256" spans="1:29" ht="60" customHeight="1">
      <c r="B256" s="132" t="s">
        <v>191</v>
      </c>
      <c r="C256" s="44" t="s">
        <v>676</v>
      </c>
      <c r="D256" s="45">
        <v>102138</v>
      </c>
      <c r="E256" s="184" t="s">
        <v>793</v>
      </c>
      <c r="F256" s="185" t="s">
        <v>15</v>
      </c>
      <c r="G256" s="48">
        <v>15253.46</v>
      </c>
      <c r="H256" s="48">
        <v>242.18</v>
      </c>
      <c r="I256" s="48">
        <v>0</v>
      </c>
      <c r="J256" s="49">
        <f t="shared" ref="J256" si="328">SUM(G256:I256)</f>
        <v>15495.64</v>
      </c>
      <c r="K256" s="50"/>
      <c r="L256" s="51">
        <f t="shared" ref="L256:L260" si="329">G256*(1-$F$8)</f>
        <v>15253.46</v>
      </c>
      <c r="M256" s="52">
        <f t="shared" ref="M256:M260" si="330">H256*(1-$F$8)</f>
        <v>242.18</v>
      </c>
      <c r="N256" s="52">
        <f t="shared" ref="N256:N260" si="331">I256*(1-$F$8)</f>
        <v>0</v>
      </c>
      <c r="O256" s="49">
        <f t="shared" ref="O256:O260" si="332">SUM(L256:N256)</f>
        <v>15495.64</v>
      </c>
      <c r="Q256" s="53">
        <v>2</v>
      </c>
      <c r="R256" s="54">
        <f>ROUND(G256*Q256,2)</f>
        <v>30506.92</v>
      </c>
      <c r="S256" s="54">
        <f>ROUND(H256*Q256,2)</f>
        <v>484.36</v>
      </c>
      <c r="T256" s="54">
        <f>ROUND(I256*Q256,2)</f>
        <v>0</v>
      </c>
      <c r="U256" s="49">
        <f t="shared" ref="U256:U260" si="333">ROUND(SUM(R256:T256),2)</f>
        <v>30991.279999999999</v>
      </c>
      <c r="V256" s="55">
        <f t="shared" si="311"/>
        <v>1.0852413959372019E-2</v>
      </c>
      <c r="X256" s="53">
        <v>2</v>
      </c>
      <c r="Y256" s="54">
        <f t="shared" ref="Y256:AA260" si="334">ROUND($X256*L256,2)</f>
        <v>30506.92</v>
      </c>
      <c r="Z256" s="54">
        <f t="shared" si="334"/>
        <v>484.36</v>
      </c>
      <c r="AA256" s="54">
        <f t="shared" si="334"/>
        <v>0</v>
      </c>
      <c r="AB256" s="49">
        <f t="shared" ref="AB256:AB260" si="335">ROUND(SUM(Y256:AA256),2)</f>
        <v>30991.279999999999</v>
      </c>
      <c r="AC256" s="55">
        <f t="shared" ref="AC256:AC260" si="336">+AB256/$X$432</f>
        <v>1.0852413959372019E-2</v>
      </c>
    </row>
    <row r="257" spans="2:29" ht="60" customHeight="1">
      <c r="B257" s="132" t="s">
        <v>192</v>
      </c>
      <c r="C257" s="44" t="s">
        <v>676</v>
      </c>
      <c r="D257" s="45">
        <v>102119</v>
      </c>
      <c r="E257" s="184" t="s">
        <v>794</v>
      </c>
      <c r="F257" s="185" t="s">
        <v>15</v>
      </c>
      <c r="G257" s="48">
        <v>4550.75</v>
      </c>
      <c r="H257" s="48">
        <v>166.12</v>
      </c>
      <c r="I257" s="48">
        <v>0</v>
      </c>
      <c r="J257" s="49">
        <f t="shared" ref="J257:J260" si="337">SUM(G257:I257)</f>
        <v>4716.87</v>
      </c>
      <c r="K257" s="50"/>
      <c r="L257" s="51">
        <f t="shared" si="329"/>
        <v>4550.75</v>
      </c>
      <c r="M257" s="52">
        <f t="shared" si="330"/>
        <v>166.12</v>
      </c>
      <c r="N257" s="52">
        <f t="shared" si="331"/>
        <v>0</v>
      </c>
      <c r="O257" s="49">
        <f t="shared" si="332"/>
        <v>4716.87</v>
      </c>
      <c r="Q257" s="53">
        <v>1</v>
      </c>
      <c r="R257" s="54">
        <f>ROUND(G257*Q257,2)</f>
        <v>4550.75</v>
      </c>
      <c r="S257" s="54">
        <f>ROUND(H257*Q257,2)</f>
        <v>166.12</v>
      </c>
      <c r="T257" s="54">
        <f>ROUND(I257*Q257,2)</f>
        <v>0</v>
      </c>
      <c r="U257" s="49">
        <f t="shared" si="333"/>
        <v>4716.87</v>
      </c>
      <c r="V257" s="55">
        <f t="shared" si="311"/>
        <v>1.651736418519761E-3</v>
      </c>
      <c r="X257" s="53">
        <v>1</v>
      </c>
      <c r="Y257" s="54">
        <f t="shared" si="334"/>
        <v>4550.75</v>
      </c>
      <c r="Z257" s="54">
        <f t="shared" si="334"/>
        <v>166.12</v>
      </c>
      <c r="AA257" s="54">
        <f t="shared" si="334"/>
        <v>0</v>
      </c>
      <c r="AB257" s="49">
        <f t="shared" si="335"/>
        <v>4716.87</v>
      </c>
      <c r="AC257" s="55">
        <f t="shared" si="336"/>
        <v>1.651736418519761E-3</v>
      </c>
    </row>
    <row r="258" spans="2:29" ht="60" customHeight="1">
      <c r="B258" s="132" t="s">
        <v>193</v>
      </c>
      <c r="C258" s="44" t="s">
        <v>676</v>
      </c>
      <c r="D258" s="45">
        <v>102121</v>
      </c>
      <c r="E258" s="184" t="s">
        <v>795</v>
      </c>
      <c r="F258" s="185" t="s">
        <v>15</v>
      </c>
      <c r="G258" s="48">
        <v>4662.88</v>
      </c>
      <c r="H258" s="48">
        <v>209.61</v>
      </c>
      <c r="I258" s="48">
        <v>0</v>
      </c>
      <c r="J258" s="49">
        <f t="shared" si="337"/>
        <v>4872.49</v>
      </c>
      <c r="K258" s="50"/>
      <c r="L258" s="51">
        <f t="shared" si="329"/>
        <v>4662.88</v>
      </c>
      <c r="M258" s="52">
        <f t="shared" si="330"/>
        <v>209.61</v>
      </c>
      <c r="N258" s="52">
        <f t="shared" si="331"/>
        <v>0</v>
      </c>
      <c r="O258" s="49">
        <f t="shared" si="332"/>
        <v>4872.49</v>
      </c>
      <c r="Q258" s="53">
        <v>2</v>
      </c>
      <c r="R258" s="54">
        <f>ROUND(G258*Q258,2)</f>
        <v>9325.76</v>
      </c>
      <c r="S258" s="54">
        <f>ROUND(H258*Q258,2)</f>
        <v>419.22</v>
      </c>
      <c r="T258" s="54">
        <f>ROUND(I258*Q258,2)</f>
        <v>0</v>
      </c>
      <c r="U258" s="49">
        <f t="shared" si="333"/>
        <v>9744.98</v>
      </c>
      <c r="V258" s="55">
        <f t="shared" si="311"/>
        <v>3.412461730712676E-3</v>
      </c>
      <c r="X258" s="53">
        <v>2</v>
      </c>
      <c r="Y258" s="54">
        <f t="shared" si="334"/>
        <v>9325.76</v>
      </c>
      <c r="Z258" s="54">
        <f t="shared" si="334"/>
        <v>419.22</v>
      </c>
      <c r="AA258" s="54">
        <f t="shared" si="334"/>
        <v>0</v>
      </c>
      <c r="AB258" s="49">
        <f t="shared" si="335"/>
        <v>9744.98</v>
      </c>
      <c r="AC258" s="55">
        <f t="shared" si="336"/>
        <v>3.412461730712676E-3</v>
      </c>
    </row>
    <row r="259" spans="2:29" ht="40.5" customHeight="1">
      <c r="B259" s="132" t="s">
        <v>194</v>
      </c>
      <c r="C259" s="44" t="s">
        <v>680</v>
      </c>
      <c r="D259" s="45" t="s">
        <v>686</v>
      </c>
      <c r="E259" s="184" t="s">
        <v>489</v>
      </c>
      <c r="F259" s="185" t="s">
        <v>15</v>
      </c>
      <c r="G259" s="48">
        <v>21451.21</v>
      </c>
      <c r="H259" s="48">
        <v>951.68</v>
      </c>
      <c r="I259" s="48">
        <v>0</v>
      </c>
      <c r="J259" s="49">
        <f t="shared" si="337"/>
        <v>22402.89</v>
      </c>
      <c r="K259" s="50"/>
      <c r="L259" s="51">
        <f t="shared" si="329"/>
        <v>21451.21</v>
      </c>
      <c r="M259" s="52">
        <f t="shared" si="330"/>
        <v>951.68</v>
      </c>
      <c r="N259" s="52">
        <f t="shared" si="331"/>
        <v>0</v>
      </c>
      <c r="O259" s="49">
        <f t="shared" si="332"/>
        <v>22402.89</v>
      </c>
      <c r="Q259" s="53">
        <v>1</v>
      </c>
      <c r="R259" s="54">
        <f>ROUND(G259*Q259,2)</f>
        <v>21451.21</v>
      </c>
      <c r="S259" s="54">
        <f>ROUND(H259*Q259,2)</f>
        <v>951.68</v>
      </c>
      <c r="T259" s="54">
        <f>ROUND(I259*Q259,2)</f>
        <v>0</v>
      </c>
      <c r="U259" s="49">
        <f t="shared" si="333"/>
        <v>22402.89</v>
      </c>
      <c r="V259" s="55">
        <f t="shared" si="311"/>
        <v>7.8449627174571636E-3</v>
      </c>
      <c r="X259" s="53">
        <v>1</v>
      </c>
      <c r="Y259" s="54">
        <f t="shared" si="334"/>
        <v>21451.21</v>
      </c>
      <c r="Z259" s="54">
        <f t="shared" si="334"/>
        <v>951.68</v>
      </c>
      <c r="AA259" s="54">
        <f t="shared" si="334"/>
        <v>0</v>
      </c>
      <c r="AB259" s="49">
        <f t="shared" si="335"/>
        <v>22402.89</v>
      </c>
      <c r="AC259" s="55">
        <f t="shared" si="336"/>
        <v>7.8449627174571636E-3</v>
      </c>
    </row>
    <row r="260" spans="2:29" ht="40.5" customHeight="1">
      <c r="B260" s="132" t="s">
        <v>195</v>
      </c>
      <c r="C260" s="44" t="s">
        <v>679</v>
      </c>
      <c r="D260" s="45" t="s">
        <v>686</v>
      </c>
      <c r="E260" s="184" t="s">
        <v>630</v>
      </c>
      <c r="F260" s="185" t="s">
        <v>15</v>
      </c>
      <c r="G260" s="48">
        <v>258.33999999999997</v>
      </c>
      <c r="H260" s="48">
        <v>24.45</v>
      </c>
      <c r="I260" s="48">
        <v>0</v>
      </c>
      <c r="J260" s="49">
        <f t="shared" si="337"/>
        <v>282.78999999999996</v>
      </c>
      <c r="K260" s="50"/>
      <c r="L260" s="51">
        <f t="shared" si="329"/>
        <v>258.33999999999997</v>
      </c>
      <c r="M260" s="52">
        <f t="shared" si="330"/>
        <v>24.45</v>
      </c>
      <c r="N260" s="52">
        <f t="shared" si="331"/>
        <v>0</v>
      </c>
      <c r="O260" s="49">
        <f t="shared" si="332"/>
        <v>282.78999999999996</v>
      </c>
      <c r="Q260" s="53">
        <v>1</v>
      </c>
      <c r="R260" s="54">
        <f>ROUND(G260*Q260,2)</f>
        <v>258.33999999999997</v>
      </c>
      <c r="S260" s="54">
        <f>ROUND(H260*Q260,2)</f>
        <v>24.45</v>
      </c>
      <c r="T260" s="54">
        <f>ROUND(I260*Q260,2)</f>
        <v>0</v>
      </c>
      <c r="U260" s="49">
        <f t="shared" si="333"/>
        <v>282.79000000000002</v>
      </c>
      <c r="V260" s="55">
        <f t="shared" si="311"/>
        <v>9.9026375921575807E-5</v>
      </c>
      <c r="X260" s="53">
        <v>1</v>
      </c>
      <c r="Y260" s="54">
        <f t="shared" si="334"/>
        <v>258.33999999999997</v>
      </c>
      <c r="Z260" s="54">
        <f t="shared" si="334"/>
        <v>24.45</v>
      </c>
      <c r="AA260" s="54">
        <f t="shared" si="334"/>
        <v>0</v>
      </c>
      <c r="AB260" s="49">
        <f t="shared" si="335"/>
        <v>282.79000000000002</v>
      </c>
      <c r="AC260" s="55">
        <f t="shared" si="336"/>
        <v>9.9026375921575807E-5</v>
      </c>
    </row>
    <row r="261" spans="2:29" ht="39.950000000000003" customHeight="1">
      <c r="B261" s="127" t="s">
        <v>11</v>
      </c>
      <c r="C261" s="193"/>
      <c r="D261" s="194"/>
      <c r="E261" s="176" t="s">
        <v>168</v>
      </c>
      <c r="F261" s="187"/>
      <c r="G261" s="195"/>
      <c r="H261" s="195"/>
      <c r="I261" s="195"/>
      <c r="J261" s="196"/>
      <c r="K261" s="37"/>
      <c r="L261" s="197"/>
      <c r="M261" s="195"/>
      <c r="N261" s="195"/>
      <c r="O261" s="196"/>
      <c r="Q261" s="198"/>
      <c r="R261" s="199"/>
      <c r="S261" s="199"/>
      <c r="T261" s="199"/>
      <c r="U261" s="200">
        <f>ROUND(SUM(U262:U263),2)</f>
        <v>1742.64</v>
      </c>
      <c r="V261" s="201">
        <f>SUM(V262:V263)</f>
        <v>6.1023135095291509E-4</v>
      </c>
      <c r="X261" s="198"/>
      <c r="Y261" s="199"/>
      <c r="Z261" s="199"/>
      <c r="AA261" s="199"/>
      <c r="AB261" s="200">
        <f>ROUND(SUM(AB262:AB263),2)</f>
        <v>1742.64</v>
      </c>
      <c r="AC261" s="201">
        <f>SUM(AC262:AC263)</f>
        <v>6.1023135095291509E-4</v>
      </c>
    </row>
    <row r="262" spans="2:29" ht="39.75" customHeight="1">
      <c r="B262" s="132" t="s">
        <v>197</v>
      </c>
      <c r="C262" s="44" t="s">
        <v>681</v>
      </c>
      <c r="D262" s="45" t="s">
        <v>686</v>
      </c>
      <c r="E262" s="116" t="s">
        <v>467</v>
      </c>
      <c r="F262" s="117" t="s">
        <v>71</v>
      </c>
      <c r="G262" s="48">
        <v>120.8</v>
      </c>
      <c r="H262" s="48">
        <v>12.22</v>
      </c>
      <c r="I262" s="48">
        <v>1.98</v>
      </c>
      <c r="J262" s="49">
        <f t="shared" ref="J262:J263" si="338">SUM(G262:I262)</f>
        <v>135</v>
      </c>
      <c r="K262" s="50"/>
      <c r="L262" s="51">
        <f t="shared" ref="L262:L263" si="339">G262*(1-$F$8)</f>
        <v>120.8</v>
      </c>
      <c r="M262" s="52">
        <f t="shared" ref="M262:M263" si="340">H262*(1-$F$8)</f>
        <v>12.22</v>
      </c>
      <c r="N262" s="52">
        <f t="shared" ref="N262:N263" si="341">I262*(1-$F$8)</f>
        <v>1.98</v>
      </c>
      <c r="O262" s="49">
        <f t="shared" ref="O262:O263" si="342">SUM(L262:N262)</f>
        <v>135</v>
      </c>
      <c r="Q262" s="53">
        <v>9.92</v>
      </c>
      <c r="R262" s="54">
        <f>ROUND(G262*Q262,2)</f>
        <v>1198.3399999999999</v>
      </c>
      <c r="S262" s="54">
        <f>ROUND(H262*Q262,2)</f>
        <v>121.22</v>
      </c>
      <c r="T262" s="54">
        <f>ROUND(I262*Q262,2)</f>
        <v>19.64</v>
      </c>
      <c r="U262" s="49">
        <f t="shared" ref="U262:U263" si="343">ROUND(SUM(R262:T262),2)</f>
        <v>1339.2</v>
      </c>
      <c r="V262" s="55">
        <f t="shared" si="311"/>
        <v>4.689561958844878E-4</v>
      </c>
      <c r="X262" s="53">
        <v>9.92</v>
      </c>
      <c r="Y262" s="54">
        <f t="shared" ref="Y262:AA263" si="344">ROUND($X262*L262,2)</f>
        <v>1198.3399999999999</v>
      </c>
      <c r="Z262" s="54">
        <f t="shared" si="344"/>
        <v>121.22</v>
      </c>
      <c r="AA262" s="54">
        <f t="shared" si="344"/>
        <v>19.64</v>
      </c>
      <c r="AB262" s="49">
        <f t="shared" ref="AB262:AB263" si="345">ROUND(SUM(Y262:AA262),2)</f>
        <v>1339.2</v>
      </c>
      <c r="AC262" s="55">
        <f t="shared" ref="AC262:AC263" si="346">+AB262/$X$432</f>
        <v>4.689561958844878E-4</v>
      </c>
    </row>
    <row r="263" spans="2:29" ht="39.950000000000003" customHeight="1">
      <c r="B263" s="132" t="s">
        <v>198</v>
      </c>
      <c r="C263" s="44" t="s">
        <v>666</v>
      </c>
      <c r="D263" s="45">
        <v>96555</v>
      </c>
      <c r="E263" s="171" t="s">
        <v>880</v>
      </c>
      <c r="F263" s="117" t="s">
        <v>71</v>
      </c>
      <c r="G263" s="48">
        <v>432.08</v>
      </c>
      <c r="H263" s="48">
        <v>127.41999999999999</v>
      </c>
      <c r="I263" s="48">
        <v>0.83000000000000007</v>
      </c>
      <c r="J263" s="49">
        <f t="shared" si="338"/>
        <v>560.33000000000004</v>
      </c>
      <c r="K263" s="50"/>
      <c r="L263" s="51">
        <f t="shared" si="339"/>
        <v>432.08</v>
      </c>
      <c r="M263" s="52">
        <f t="shared" si="340"/>
        <v>127.41999999999999</v>
      </c>
      <c r="N263" s="52">
        <f t="shared" si="341"/>
        <v>0.83000000000000007</v>
      </c>
      <c r="O263" s="49">
        <f t="shared" si="342"/>
        <v>560.33000000000004</v>
      </c>
      <c r="Q263" s="53">
        <v>0.72</v>
      </c>
      <c r="R263" s="54">
        <f>ROUND(G263*Q263,2)</f>
        <v>311.10000000000002</v>
      </c>
      <c r="S263" s="54">
        <f>ROUND(H263*Q263,2)</f>
        <v>91.74</v>
      </c>
      <c r="T263" s="54">
        <f>ROUND(I263*Q263,2)</f>
        <v>0.6</v>
      </c>
      <c r="U263" s="49">
        <f t="shared" si="343"/>
        <v>403.44</v>
      </c>
      <c r="V263" s="55">
        <f t="shared" si="311"/>
        <v>1.4127515506842723E-4</v>
      </c>
      <c r="X263" s="53">
        <v>0.72</v>
      </c>
      <c r="Y263" s="54">
        <f t="shared" si="344"/>
        <v>311.10000000000002</v>
      </c>
      <c r="Z263" s="54">
        <f t="shared" si="344"/>
        <v>91.74</v>
      </c>
      <c r="AA263" s="54">
        <f t="shared" si="344"/>
        <v>0.6</v>
      </c>
      <c r="AB263" s="49">
        <f t="shared" si="345"/>
        <v>403.44</v>
      </c>
      <c r="AC263" s="55">
        <f t="shared" si="346"/>
        <v>1.4127515506842723E-4</v>
      </c>
    </row>
    <row r="264" spans="2:29" ht="39.950000000000003" customHeight="1">
      <c r="B264" s="57">
        <v>13</v>
      </c>
      <c r="C264" s="58"/>
      <c r="D264" s="59"/>
      <c r="E264" s="60" t="s">
        <v>200</v>
      </c>
      <c r="F264" s="61"/>
      <c r="G264" s="62"/>
      <c r="H264" s="62"/>
      <c r="I264" s="62"/>
      <c r="J264" s="63"/>
      <c r="K264" s="37"/>
      <c r="L264" s="64"/>
      <c r="M264" s="65"/>
      <c r="N264" s="65"/>
      <c r="O264" s="63"/>
      <c r="Q264" s="66"/>
      <c r="R264" s="67"/>
      <c r="S264" s="67"/>
      <c r="T264" s="67"/>
      <c r="U264" s="68">
        <f>ROUND(U265,2)</f>
        <v>15234.18</v>
      </c>
      <c r="V264" s="69">
        <f>V265</f>
        <v>5.3346498657553358E-3</v>
      </c>
      <c r="X264" s="66"/>
      <c r="Y264" s="67"/>
      <c r="Z264" s="67"/>
      <c r="AA264" s="67"/>
      <c r="AB264" s="68">
        <f>ROUND(AB265,2)</f>
        <v>15234.18</v>
      </c>
      <c r="AC264" s="69">
        <f>AC265</f>
        <v>5.3346498657553358E-3</v>
      </c>
    </row>
    <row r="265" spans="2:29" ht="39.950000000000003" customHeight="1">
      <c r="B265" s="127" t="s">
        <v>227</v>
      </c>
      <c r="C265" s="193"/>
      <c r="D265" s="194"/>
      <c r="E265" s="176" t="s">
        <v>571</v>
      </c>
      <c r="F265" s="187"/>
      <c r="G265" s="195"/>
      <c r="H265" s="195"/>
      <c r="I265" s="195"/>
      <c r="J265" s="196"/>
      <c r="K265" s="37"/>
      <c r="L265" s="197"/>
      <c r="M265" s="195"/>
      <c r="N265" s="195"/>
      <c r="O265" s="196"/>
      <c r="Q265" s="198"/>
      <c r="R265" s="199"/>
      <c r="S265" s="199"/>
      <c r="T265" s="199"/>
      <c r="U265" s="200">
        <f>ROUND(SUM(U266:U271),2)</f>
        <v>15234.18</v>
      </c>
      <c r="V265" s="201">
        <f>SUM(V266:V271)</f>
        <v>5.3346498657553358E-3</v>
      </c>
      <c r="X265" s="198"/>
      <c r="Y265" s="199"/>
      <c r="Z265" s="199"/>
      <c r="AA265" s="199"/>
      <c r="AB265" s="200">
        <f>ROUND(SUM(AB266:AB271),2)</f>
        <v>15234.18</v>
      </c>
      <c r="AC265" s="201">
        <f>SUM(AC266:AC271)</f>
        <v>5.3346498657553358E-3</v>
      </c>
    </row>
    <row r="266" spans="2:29" ht="39.950000000000003" customHeight="1">
      <c r="B266" s="132" t="s">
        <v>572</v>
      </c>
      <c r="C266" s="44" t="s">
        <v>666</v>
      </c>
      <c r="D266" s="45">
        <v>99814</v>
      </c>
      <c r="E266" s="202" t="s">
        <v>452</v>
      </c>
      <c r="F266" s="203" t="s">
        <v>62</v>
      </c>
      <c r="G266" s="48">
        <v>0</v>
      </c>
      <c r="H266" s="48">
        <v>2.17</v>
      </c>
      <c r="I266" s="48">
        <v>0.02</v>
      </c>
      <c r="J266" s="49">
        <f t="shared" ref="J266" si="347">SUM(G266:I266)</f>
        <v>2.19</v>
      </c>
      <c r="K266" s="50"/>
      <c r="L266" s="51">
        <f t="shared" ref="L266:L271" si="348">G266*(1-$F$8)</f>
        <v>0</v>
      </c>
      <c r="M266" s="52">
        <f t="shared" ref="M266:M271" si="349">H266*(1-$F$8)</f>
        <v>2.17</v>
      </c>
      <c r="N266" s="52">
        <f t="shared" ref="N266:N271" si="350">I266*(1-$F$8)</f>
        <v>0.02</v>
      </c>
      <c r="O266" s="49">
        <f t="shared" ref="O266:O271" si="351">SUM(L266:N266)</f>
        <v>2.19</v>
      </c>
      <c r="Q266" s="53">
        <v>59.32</v>
      </c>
      <c r="R266" s="54">
        <f t="shared" ref="R266:R271" si="352">ROUND(G266*Q266,2)</f>
        <v>0</v>
      </c>
      <c r="S266" s="54">
        <f t="shared" ref="S266:S271" si="353">ROUND(H266*Q266,2)</f>
        <v>128.72</v>
      </c>
      <c r="T266" s="54">
        <f t="shared" ref="T266:T271" si="354">ROUND(I266*Q266,2)</f>
        <v>1.19</v>
      </c>
      <c r="U266" s="49">
        <f t="shared" ref="U266:U271" si="355">ROUND(SUM(R266:T266),2)</f>
        <v>129.91</v>
      </c>
      <c r="V266" s="55">
        <f t="shared" ref="V266:V271" si="356">U266/$Q$432</f>
        <v>4.5491412341214011E-5</v>
      </c>
      <c r="X266" s="53">
        <v>59.32</v>
      </c>
      <c r="Y266" s="54">
        <f t="shared" ref="Y266:AA271" si="357">ROUND($X266*L266,2)</f>
        <v>0</v>
      </c>
      <c r="Z266" s="54">
        <f t="shared" si="357"/>
        <v>128.72</v>
      </c>
      <c r="AA266" s="54">
        <f t="shared" si="357"/>
        <v>1.19</v>
      </c>
      <c r="AB266" s="49">
        <f t="shared" ref="AB266:AB271" si="358">ROUND(SUM(Y266:AA266),2)</f>
        <v>129.91</v>
      </c>
      <c r="AC266" s="55">
        <f t="shared" ref="AC266:AC271" si="359">+AB266/$X$432</f>
        <v>4.5491412341214011E-5</v>
      </c>
    </row>
    <row r="267" spans="2:29" ht="60" customHeight="1">
      <c r="B267" s="132" t="s">
        <v>573</v>
      </c>
      <c r="C267" s="44" t="s">
        <v>666</v>
      </c>
      <c r="D267" s="45">
        <v>87630</v>
      </c>
      <c r="E267" s="202" t="s">
        <v>453</v>
      </c>
      <c r="F267" s="203" t="s">
        <v>62</v>
      </c>
      <c r="G267" s="48">
        <v>26.25</v>
      </c>
      <c r="H267" s="48">
        <v>9.93</v>
      </c>
      <c r="I267" s="48">
        <v>0</v>
      </c>
      <c r="J267" s="49">
        <f t="shared" ref="J267:J271" si="360">SUM(G267:I267)</f>
        <v>36.18</v>
      </c>
      <c r="K267" s="50"/>
      <c r="L267" s="51">
        <f t="shared" si="348"/>
        <v>26.25</v>
      </c>
      <c r="M267" s="52">
        <f t="shared" si="349"/>
        <v>9.93</v>
      </c>
      <c r="N267" s="52">
        <f t="shared" si="350"/>
        <v>0</v>
      </c>
      <c r="O267" s="49">
        <f t="shared" si="351"/>
        <v>36.18</v>
      </c>
      <c r="Q267" s="53">
        <v>59.32</v>
      </c>
      <c r="R267" s="54">
        <f t="shared" si="352"/>
        <v>1557.15</v>
      </c>
      <c r="S267" s="54">
        <f t="shared" si="353"/>
        <v>589.04999999999995</v>
      </c>
      <c r="T267" s="54">
        <f t="shared" si="354"/>
        <v>0</v>
      </c>
      <c r="U267" s="49">
        <f t="shared" si="355"/>
        <v>2146.1999999999998</v>
      </c>
      <c r="V267" s="55">
        <f t="shared" si="356"/>
        <v>7.5154852718584803E-4</v>
      </c>
      <c r="X267" s="53">
        <v>59.32</v>
      </c>
      <c r="Y267" s="54">
        <f t="shared" si="357"/>
        <v>1557.15</v>
      </c>
      <c r="Z267" s="54">
        <f t="shared" si="357"/>
        <v>589.04999999999995</v>
      </c>
      <c r="AA267" s="54">
        <f t="shared" si="357"/>
        <v>0</v>
      </c>
      <c r="AB267" s="49">
        <f t="shared" si="358"/>
        <v>2146.1999999999998</v>
      </c>
      <c r="AC267" s="55">
        <f t="shared" si="359"/>
        <v>7.5154852718584803E-4</v>
      </c>
    </row>
    <row r="268" spans="2:29" ht="59.25" customHeight="1">
      <c r="B268" s="132" t="s">
        <v>574</v>
      </c>
      <c r="C268" s="44" t="s">
        <v>666</v>
      </c>
      <c r="D268" s="45">
        <v>98546</v>
      </c>
      <c r="E268" s="202" t="s">
        <v>796</v>
      </c>
      <c r="F268" s="203" t="s">
        <v>62</v>
      </c>
      <c r="G268" s="48">
        <v>98.25</v>
      </c>
      <c r="H268" s="48">
        <v>31.82</v>
      </c>
      <c r="I268" s="48">
        <v>0</v>
      </c>
      <c r="J268" s="49">
        <f t="shared" si="360"/>
        <v>130.07</v>
      </c>
      <c r="K268" s="50"/>
      <c r="L268" s="51">
        <f t="shared" si="348"/>
        <v>98.25</v>
      </c>
      <c r="M268" s="52">
        <f t="shared" si="349"/>
        <v>31.82</v>
      </c>
      <c r="N268" s="52">
        <f t="shared" si="350"/>
        <v>0</v>
      </c>
      <c r="O268" s="49">
        <f t="shared" si="351"/>
        <v>130.07</v>
      </c>
      <c r="Q268" s="53">
        <v>59.32</v>
      </c>
      <c r="R268" s="54">
        <f t="shared" si="352"/>
        <v>5828.19</v>
      </c>
      <c r="S268" s="54">
        <f t="shared" si="353"/>
        <v>1887.56</v>
      </c>
      <c r="T268" s="54">
        <f t="shared" si="354"/>
        <v>0</v>
      </c>
      <c r="U268" s="49">
        <f t="shared" si="355"/>
        <v>7715.75</v>
      </c>
      <c r="V268" s="55">
        <f t="shared" si="356"/>
        <v>2.7018733336288355E-3</v>
      </c>
      <c r="X268" s="53">
        <v>59.32</v>
      </c>
      <c r="Y268" s="54">
        <f t="shared" si="357"/>
        <v>5828.19</v>
      </c>
      <c r="Z268" s="54">
        <f t="shared" si="357"/>
        <v>1887.56</v>
      </c>
      <c r="AA268" s="54">
        <f t="shared" si="357"/>
        <v>0</v>
      </c>
      <c r="AB268" s="49">
        <f t="shared" si="358"/>
        <v>7715.75</v>
      </c>
      <c r="AC268" s="55">
        <f t="shared" si="359"/>
        <v>2.7018733336288355E-3</v>
      </c>
    </row>
    <row r="269" spans="2:29" ht="39.75" customHeight="1">
      <c r="B269" s="132" t="s">
        <v>575</v>
      </c>
      <c r="C269" s="44" t="s">
        <v>666</v>
      </c>
      <c r="D269" s="45">
        <v>87630</v>
      </c>
      <c r="E269" s="202" t="s">
        <v>797</v>
      </c>
      <c r="F269" s="203" t="s">
        <v>62</v>
      </c>
      <c r="G269" s="48">
        <v>26.25</v>
      </c>
      <c r="H269" s="48">
        <v>9.93</v>
      </c>
      <c r="I269" s="48">
        <v>0</v>
      </c>
      <c r="J269" s="49">
        <f t="shared" si="360"/>
        <v>36.18</v>
      </c>
      <c r="K269" s="50"/>
      <c r="L269" s="51">
        <f t="shared" si="348"/>
        <v>26.25</v>
      </c>
      <c r="M269" s="52">
        <f t="shared" si="349"/>
        <v>9.93</v>
      </c>
      <c r="N269" s="52">
        <f t="shared" si="350"/>
        <v>0</v>
      </c>
      <c r="O269" s="49">
        <f t="shared" si="351"/>
        <v>36.18</v>
      </c>
      <c r="Q269" s="53">
        <v>46.98</v>
      </c>
      <c r="R269" s="54">
        <f t="shared" si="352"/>
        <v>1233.23</v>
      </c>
      <c r="S269" s="54">
        <f t="shared" si="353"/>
        <v>466.51</v>
      </c>
      <c r="T269" s="54">
        <f t="shared" si="354"/>
        <v>0</v>
      </c>
      <c r="U269" s="49">
        <f t="shared" si="355"/>
        <v>1699.74</v>
      </c>
      <c r="V269" s="55">
        <f t="shared" si="356"/>
        <v>5.9520878464209919E-4</v>
      </c>
      <c r="X269" s="53">
        <v>46.98</v>
      </c>
      <c r="Y269" s="54">
        <f t="shared" si="357"/>
        <v>1233.23</v>
      </c>
      <c r="Z269" s="54">
        <f t="shared" si="357"/>
        <v>466.51</v>
      </c>
      <c r="AA269" s="54">
        <f t="shared" si="357"/>
        <v>0</v>
      </c>
      <c r="AB269" s="49">
        <f t="shared" si="358"/>
        <v>1699.74</v>
      </c>
      <c r="AC269" s="55">
        <f t="shared" si="359"/>
        <v>5.9520878464209919E-4</v>
      </c>
    </row>
    <row r="270" spans="2:29" ht="60" customHeight="1">
      <c r="B270" s="132" t="s">
        <v>576</v>
      </c>
      <c r="C270" s="44" t="s">
        <v>675</v>
      </c>
      <c r="D270" s="45" t="s">
        <v>626</v>
      </c>
      <c r="E270" s="171" t="s">
        <v>798</v>
      </c>
      <c r="F270" s="203" t="s">
        <v>62</v>
      </c>
      <c r="G270" s="48">
        <v>17.87</v>
      </c>
      <c r="H270" s="48">
        <v>26.64</v>
      </c>
      <c r="I270" s="48">
        <v>0</v>
      </c>
      <c r="J270" s="49">
        <f t="shared" si="360"/>
        <v>44.510000000000005</v>
      </c>
      <c r="K270" s="50"/>
      <c r="L270" s="51">
        <f t="shared" si="348"/>
        <v>17.87</v>
      </c>
      <c r="M270" s="52">
        <f t="shared" si="349"/>
        <v>26.64</v>
      </c>
      <c r="N270" s="52">
        <f t="shared" si="350"/>
        <v>0</v>
      </c>
      <c r="O270" s="49">
        <f t="shared" si="351"/>
        <v>44.510000000000005</v>
      </c>
      <c r="Q270" s="53">
        <v>12.35</v>
      </c>
      <c r="R270" s="54">
        <f t="shared" si="352"/>
        <v>220.69</v>
      </c>
      <c r="S270" s="54">
        <f t="shared" si="353"/>
        <v>329</v>
      </c>
      <c r="T270" s="54">
        <f t="shared" si="354"/>
        <v>0</v>
      </c>
      <c r="U270" s="49">
        <f t="shared" si="355"/>
        <v>549.69000000000005</v>
      </c>
      <c r="V270" s="55">
        <f t="shared" si="356"/>
        <v>1.9248844930984477E-4</v>
      </c>
      <c r="X270" s="53">
        <v>12.35</v>
      </c>
      <c r="Y270" s="54">
        <f t="shared" si="357"/>
        <v>220.69</v>
      </c>
      <c r="Z270" s="54">
        <f t="shared" si="357"/>
        <v>329</v>
      </c>
      <c r="AA270" s="54">
        <f t="shared" si="357"/>
        <v>0</v>
      </c>
      <c r="AB270" s="49">
        <f t="shared" si="358"/>
        <v>549.69000000000005</v>
      </c>
      <c r="AC270" s="55">
        <f t="shared" si="359"/>
        <v>1.9248844930984477E-4</v>
      </c>
    </row>
    <row r="271" spans="2:29" ht="40.5" customHeight="1">
      <c r="B271" s="132" t="s">
        <v>577</v>
      </c>
      <c r="C271" s="44" t="s">
        <v>666</v>
      </c>
      <c r="D271" s="45">
        <v>98575</v>
      </c>
      <c r="E271" s="202" t="s">
        <v>799</v>
      </c>
      <c r="F271" s="203" t="s">
        <v>14</v>
      </c>
      <c r="G271" s="48">
        <v>47.58</v>
      </c>
      <c r="H271" s="48">
        <v>61.49</v>
      </c>
      <c r="I271" s="48">
        <v>0</v>
      </c>
      <c r="J271" s="49">
        <f t="shared" si="360"/>
        <v>109.07</v>
      </c>
      <c r="K271" s="50"/>
      <c r="L271" s="51">
        <f t="shared" si="348"/>
        <v>47.58</v>
      </c>
      <c r="M271" s="52">
        <f t="shared" si="349"/>
        <v>61.49</v>
      </c>
      <c r="N271" s="52">
        <f t="shared" si="350"/>
        <v>0</v>
      </c>
      <c r="O271" s="49">
        <f t="shared" si="351"/>
        <v>109.07</v>
      </c>
      <c r="Q271" s="53">
        <v>27.44</v>
      </c>
      <c r="R271" s="54">
        <f t="shared" si="352"/>
        <v>1305.5999999999999</v>
      </c>
      <c r="S271" s="54">
        <f t="shared" si="353"/>
        <v>1687.29</v>
      </c>
      <c r="T271" s="54">
        <f t="shared" si="354"/>
        <v>0</v>
      </c>
      <c r="U271" s="49">
        <f t="shared" si="355"/>
        <v>2992.89</v>
      </c>
      <c r="V271" s="55">
        <f t="shared" si="356"/>
        <v>1.0480393586474945E-3</v>
      </c>
      <c r="X271" s="53">
        <v>27.44</v>
      </c>
      <c r="Y271" s="54">
        <f t="shared" si="357"/>
        <v>1305.5999999999999</v>
      </c>
      <c r="Z271" s="54">
        <f t="shared" si="357"/>
        <v>1687.29</v>
      </c>
      <c r="AA271" s="54">
        <f t="shared" si="357"/>
        <v>0</v>
      </c>
      <c r="AB271" s="49">
        <f t="shared" si="358"/>
        <v>2992.89</v>
      </c>
      <c r="AC271" s="55">
        <f t="shared" si="359"/>
        <v>1.0480393586474945E-3</v>
      </c>
    </row>
    <row r="272" spans="2:29" ht="39.950000000000003" customHeight="1">
      <c r="B272" s="57">
        <v>14</v>
      </c>
      <c r="C272" s="58"/>
      <c r="D272" s="59"/>
      <c r="E272" s="60" t="s">
        <v>201</v>
      </c>
      <c r="F272" s="61"/>
      <c r="G272" s="62"/>
      <c r="H272" s="62"/>
      <c r="I272" s="62"/>
      <c r="J272" s="63"/>
      <c r="K272" s="37"/>
      <c r="L272" s="64"/>
      <c r="M272" s="65"/>
      <c r="N272" s="65"/>
      <c r="O272" s="63"/>
      <c r="Q272" s="66"/>
      <c r="R272" s="67"/>
      <c r="S272" s="67"/>
      <c r="T272" s="67"/>
      <c r="U272" s="68">
        <f>ROUND(U273+U338,2)</f>
        <v>250266.87</v>
      </c>
      <c r="V272" s="69">
        <f>V273+V338</f>
        <v>8.7637544288468969E-2</v>
      </c>
      <c r="X272" s="66"/>
      <c r="Y272" s="67"/>
      <c r="Z272" s="67"/>
      <c r="AA272" s="67"/>
      <c r="AB272" s="68">
        <f>ROUND(AB273+AB338,2)</f>
        <v>250266.87</v>
      </c>
      <c r="AC272" s="69">
        <f>AC273+AC338</f>
        <v>8.7637544288468969E-2</v>
      </c>
    </row>
    <row r="273" spans="2:29" ht="39.950000000000003" customHeight="1">
      <c r="B273" s="127" t="s">
        <v>228</v>
      </c>
      <c r="C273" s="128"/>
      <c r="D273" s="129"/>
      <c r="E273" s="191" t="s">
        <v>287</v>
      </c>
      <c r="F273" s="192"/>
      <c r="G273" s="75"/>
      <c r="H273" s="75"/>
      <c r="I273" s="75"/>
      <c r="J273" s="76"/>
      <c r="K273" s="37"/>
      <c r="L273" s="77"/>
      <c r="M273" s="78"/>
      <c r="N273" s="78"/>
      <c r="O273" s="76"/>
      <c r="Q273" s="79"/>
      <c r="R273" s="75"/>
      <c r="S273" s="75"/>
      <c r="T273" s="75"/>
      <c r="U273" s="76">
        <f>ROUND(SUM(U274:U337),2)</f>
        <v>243979.95</v>
      </c>
      <c r="V273" s="82">
        <f>SUM(V274:V337)</f>
        <v>8.543601345884673E-2</v>
      </c>
      <c r="X273" s="79"/>
      <c r="Y273" s="75"/>
      <c r="Z273" s="75"/>
      <c r="AA273" s="75"/>
      <c r="AB273" s="76">
        <f>ROUND(SUM(AB274:AB337),2)</f>
        <v>243979.95</v>
      </c>
      <c r="AC273" s="82">
        <f>SUM(AC274:AC337)</f>
        <v>8.543601345884673E-2</v>
      </c>
    </row>
    <row r="274" spans="2:29" ht="39.75" customHeight="1">
      <c r="B274" s="132" t="s">
        <v>288</v>
      </c>
      <c r="C274" s="44" t="s">
        <v>666</v>
      </c>
      <c r="D274" s="45">
        <v>92335</v>
      </c>
      <c r="E274" s="184" t="s">
        <v>800</v>
      </c>
      <c r="F274" s="185" t="s">
        <v>14</v>
      </c>
      <c r="G274" s="48">
        <v>37.090000000000003</v>
      </c>
      <c r="H274" s="48">
        <v>14.65</v>
      </c>
      <c r="I274" s="48">
        <v>0</v>
      </c>
      <c r="J274" s="49">
        <f t="shared" ref="J274" si="361">SUM(G274:I274)</f>
        <v>51.74</v>
      </c>
      <c r="K274" s="50"/>
      <c r="L274" s="51">
        <f t="shared" ref="L274:L337" si="362">G274*(1-$F$8)</f>
        <v>37.090000000000003</v>
      </c>
      <c r="M274" s="52">
        <f t="shared" ref="M274:M337" si="363">H274*(1-$F$8)</f>
        <v>14.65</v>
      </c>
      <c r="N274" s="52">
        <f t="shared" ref="N274:N337" si="364">I274*(1-$F$8)</f>
        <v>0</v>
      </c>
      <c r="O274" s="49">
        <f t="shared" ref="O274:O337" si="365">SUM(L274:N274)</f>
        <v>51.74</v>
      </c>
      <c r="Q274" s="53">
        <v>12</v>
      </c>
      <c r="R274" s="54">
        <f t="shared" ref="R274:R305" si="366">ROUND(G274*Q274,2)</f>
        <v>445.08</v>
      </c>
      <c r="S274" s="54">
        <f t="shared" ref="S274:S305" si="367">ROUND(H274*Q274,2)</f>
        <v>175.8</v>
      </c>
      <c r="T274" s="54">
        <f t="shared" ref="T274:T305" si="368">ROUND(I274*Q274,2)</f>
        <v>0</v>
      </c>
      <c r="U274" s="49">
        <f t="shared" ref="U274" si="369">ROUND(SUM(R274:T274),2)</f>
        <v>620.88</v>
      </c>
      <c r="V274" s="55">
        <f t="shared" ref="V274:V340" si="370">U274/$Q$432</f>
        <v>2.1741750515289783E-4</v>
      </c>
      <c r="X274" s="53">
        <v>12</v>
      </c>
      <c r="Y274" s="54">
        <f t="shared" ref="Y274:Y305" si="371">ROUND($X274*L274,2)</f>
        <v>445.08</v>
      </c>
      <c r="Z274" s="54">
        <f t="shared" ref="Z274:Z305" si="372">ROUND($X274*M274,2)</f>
        <v>175.8</v>
      </c>
      <c r="AA274" s="54">
        <f t="shared" ref="AA274:AA305" si="373">ROUND($X274*N274,2)</f>
        <v>0</v>
      </c>
      <c r="AB274" s="49">
        <f t="shared" ref="AB274:AB337" si="374">ROUND(SUM(Y274:AA274),2)</f>
        <v>620.88</v>
      </c>
      <c r="AC274" s="55">
        <f t="shared" ref="AC274:AC337" si="375">+AB274/$X$432</f>
        <v>2.1741750515289783E-4</v>
      </c>
    </row>
    <row r="275" spans="2:29" ht="39.75" customHeight="1">
      <c r="B275" s="132" t="s">
        <v>289</v>
      </c>
      <c r="C275" s="44" t="s">
        <v>666</v>
      </c>
      <c r="D275" s="45">
        <v>92336</v>
      </c>
      <c r="E275" s="184" t="s">
        <v>801</v>
      </c>
      <c r="F275" s="185" t="s">
        <v>14</v>
      </c>
      <c r="G275" s="48">
        <v>97.24</v>
      </c>
      <c r="H275" s="48">
        <v>16.89</v>
      </c>
      <c r="I275" s="48">
        <v>0</v>
      </c>
      <c r="J275" s="49">
        <f t="shared" ref="J275:J334" si="376">SUM(G275:I275)</f>
        <v>114.13</v>
      </c>
      <c r="K275" s="50"/>
      <c r="L275" s="51">
        <f t="shared" si="362"/>
        <v>97.24</v>
      </c>
      <c r="M275" s="52">
        <f t="shared" si="363"/>
        <v>16.89</v>
      </c>
      <c r="N275" s="52">
        <f t="shared" si="364"/>
        <v>0</v>
      </c>
      <c r="O275" s="49">
        <f t="shared" si="365"/>
        <v>114.13</v>
      </c>
      <c r="Q275" s="53">
        <v>1125</v>
      </c>
      <c r="R275" s="54">
        <f t="shared" si="366"/>
        <v>109395</v>
      </c>
      <c r="S275" s="54">
        <f t="shared" si="367"/>
        <v>19001.25</v>
      </c>
      <c r="T275" s="54">
        <f t="shared" si="368"/>
        <v>0</v>
      </c>
      <c r="U275" s="49">
        <f t="shared" ref="U275:U334" si="377">ROUND(SUM(R275:T275),2)</f>
        <v>128396.25</v>
      </c>
      <c r="V275" s="55">
        <f t="shared" si="370"/>
        <v>4.4961332859792161E-2</v>
      </c>
      <c r="X275" s="53">
        <v>1125</v>
      </c>
      <c r="Y275" s="54">
        <f t="shared" si="371"/>
        <v>109395</v>
      </c>
      <c r="Z275" s="54">
        <f t="shared" si="372"/>
        <v>19001.25</v>
      </c>
      <c r="AA275" s="54">
        <f t="shared" si="373"/>
        <v>0</v>
      </c>
      <c r="AB275" s="49">
        <f t="shared" si="374"/>
        <v>128396.25</v>
      </c>
      <c r="AC275" s="55">
        <f t="shared" si="375"/>
        <v>4.4961332859792161E-2</v>
      </c>
    </row>
    <row r="276" spans="2:29" ht="39.75" customHeight="1">
      <c r="B276" s="132" t="s">
        <v>290</v>
      </c>
      <c r="C276" s="44" t="s">
        <v>666</v>
      </c>
      <c r="D276" s="45">
        <v>92337</v>
      </c>
      <c r="E276" s="184" t="s">
        <v>802</v>
      </c>
      <c r="F276" s="185" t="s">
        <v>14</v>
      </c>
      <c r="G276" s="48">
        <v>180.22</v>
      </c>
      <c r="H276" s="48">
        <v>19.11</v>
      </c>
      <c r="I276" s="48">
        <v>0</v>
      </c>
      <c r="J276" s="49">
        <f t="shared" si="376"/>
        <v>199.32999999999998</v>
      </c>
      <c r="K276" s="50"/>
      <c r="L276" s="51">
        <f t="shared" si="362"/>
        <v>180.22</v>
      </c>
      <c r="M276" s="52">
        <f t="shared" si="363"/>
        <v>19.11</v>
      </c>
      <c r="N276" s="52">
        <f t="shared" si="364"/>
        <v>0</v>
      </c>
      <c r="O276" s="49">
        <f t="shared" si="365"/>
        <v>199.32999999999998</v>
      </c>
      <c r="Q276" s="53">
        <v>12</v>
      </c>
      <c r="R276" s="54">
        <f t="shared" si="366"/>
        <v>2162.64</v>
      </c>
      <c r="S276" s="54">
        <f t="shared" si="367"/>
        <v>229.32</v>
      </c>
      <c r="T276" s="54">
        <f t="shared" si="368"/>
        <v>0</v>
      </c>
      <c r="U276" s="49">
        <f t="shared" si="377"/>
        <v>2391.96</v>
      </c>
      <c r="V276" s="55">
        <f t="shared" si="370"/>
        <v>8.376078720936824E-4</v>
      </c>
      <c r="X276" s="53">
        <v>12</v>
      </c>
      <c r="Y276" s="54">
        <f t="shared" si="371"/>
        <v>2162.64</v>
      </c>
      <c r="Z276" s="54">
        <f t="shared" si="372"/>
        <v>229.32</v>
      </c>
      <c r="AA276" s="54">
        <f t="shared" si="373"/>
        <v>0</v>
      </c>
      <c r="AB276" s="49">
        <f t="shared" si="374"/>
        <v>2391.96</v>
      </c>
      <c r="AC276" s="55">
        <f t="shared" si="375"/>
        <v>8.376078720936824E-4</v>
      </c>
    </row>
    <row r="277" spans="2:29" ht="39.75" customHeight="1">
      <c r="B277" s="132" t="s">
        <v>291</v>
      </c>
      <c r="C277" s="44" t="s">
        <v>680</v>
      </c>
      <c r="D277" s="45">
        <v>97430</v>
      </c>
      <c r="E277" s="184" t="s">
        <v>803</v>
      </c>
      <c r="F277" s="185" t="s">
        <v>15</v>
      </c>
      <c r="G277" s="48">
        <v>22.16</v>
      </c>
      <c r="H277" s="48">
        <v>13.69</v>
      </c>
      <c r="I277" s="48">
        <v>0</v>
      </c>
      <c r="J277" s="49">
        <f t="shared" si="376"/>
        <v>35.85</v>
      </c>
      <c r="K277" s="50"/>
      <c r="L277" s="51">
        <f t="shared" si="362"/>
        <v>22.16</v>
      </c>
      <c r="M277" s="52">
        <f t="shared" si="363"/>
        <v>13.69</v>
      </c>
      <c r="N277" s="52">
        <f t="shared" si="364"/>
        <v>0</v>
      </c>
      <c r="O277" s="49">
        <f t="shared" si="365"/>
        <v>35.85</v>
      </c>
      <c r="Q277" s="53">
        <v>20</v>
      </c>
      <c r="R277" s="54">
        <f t="shared" si="366"/>
        <v>443.2</v>
      </c>
      <c r="S277" s="54">
        <f t="shared" si="367"/>
        <v>273.8</v>
      </c>
      <c r="T277" s="54">
        <f t="shared" si="368"/>
        <v>0</v>
      </c>
      <c r="U277" s="49">
        <f t="shared" si="377"/>
        <v>717</v>
      </c>
      <c r="V277" s="55">
        <f t="shared" si="370"/>
        <v>2.5107645792202639E-4</v>
      </c>
      <c r="X277" s="53">
        <v>20</v>
      </c>
      <c r="Y277" s="54">
        <f t="shared" si="371"/>
        <v>443.2</v>
      </c>
      <c r="Z277" s="54">
        <f t="shared" si="372"/>
        <v>273.8</v>
      </c>
      <c r="AA277" s="54">
        <f t="shared" si="373"/>
        <v>0</v>
      </c>
      <c r="AB277" s="49">
        <f t="shared" si="374"/>
        <v>717</v>
      </c>
      <c r="AC277" s="55">
        <f t="shared" si="375"/>
        <v>2.5107645792202639E-4</v>
      </c>
    </row>
    <row r="278" spans="2:29" ht="39.75" customHeight="1">
      <c r="B278" s="132" t="s">
        <v>292</v>
      </c>
      <c r="C278" s="44" t="s">
        <v>680</v>
      </c>
      <c r="D278" s="45">
        <v>97430</v>
      </c>
      <c r="E278" s="184" t="s">
        <v>804</v>
      </c>
      <c r="F278" s="185" t="s">
        <v>15</v>
      </c>
      <c r="G278" s="48">
        <v>20.66</v>
      </c>
      <c r="H278" s="48">
        <v>15.21</v>
      </c>
      <c r="I278" s="48">
        <v>0</v>
      </c>
      <c r="J278" s="49">
        <f t="shared" si="376"/>
        <v>35.870000000000005</v>
      </c>
      <c r="K278" s="50"/>
      <c r="L278" s="51">
        <f t="shared" si="362"/>
        <v>20.66</v>
      </c>
      <c r="M278" s="52">
        <f t="shared" si="363"/>
        <v>15.21</v>
      </c>
      <c r="N278" s="52">
        <f t="shared" si="364"/>
        <v>0</v>
      </c>
      <c r="O278" s="49">
        <f t="shared" si="365"/>
        <v>35.870000000000005</v>
      </c>
      <c r="Q278" s="53">
        <v>2</v>
      </c>
      <c r="R278" s="54">
        <f t="shared" si="366"/>
        <v>41.32</v>
      </c>
      <c r="S278" s="54">
        <f t="shared" si="367"/>
        <v>30.42</v>
      </c>
      <c r="T278" s="54">
        <f t="shared" si="368"/>
        <v>0</v>
      </c>
      <c r="U278" s="49">
        <f t="shared" si="377"/>
        <v>71.739999999999995</v>
      </c>
      <c r="V278" s="55">
        <f t="shared" si="370"/>
        <v>2.5121652847037896E-5</v>
      </c>
      <c r="X278" s="53">
        <v>2</v>
      </c>
      <c r="Y278" s="54">
        <f t="shared" si="371"/>
        <v>41.32</v>
      </c>
      <c r="Z278" s="54">
        <f t="shared" si="372"/>
        <v>30.42</v>
      </c>
      <c r="AA278" s="54">
        <f t="shared" si="373"/>
        <v>0</v>
      </c>
      <c r="AB278" s="49">
        <f t="shared" si="374"/>
        <v>71.739999999999995</v>
      </c>
      <c r="AC278" s="55">
        <f t="shared" si="375"/>
        <v>2.5121652847037896E-5</v>
      </c>
    </row>
    <row r="279" spans="2:29" ht="39.75" customHeight="1">
      <c r="B279" s="132" t="s">
        <v>293</v>
      </c>
      <c r="C279" s="44" t="s">
        <v>666</v>
      </c>
      <c r="D279" s="45">
        <v>97430</v>
      </c>
      <c r="E279" s="184" t="s">
        <v>805</v>
      </c>
      <c r="F279" s="185" t="s">
        <v>15</v>
      </c>
      <c r="G279" s="48">
        <v>23.87</v>
      </c>
      <c r="H279" s="48">
        <v>19.759999999999998</v>
      </c>
      <c r="I279" s="48">
        <v>0</v>
      </c>
      <c r="J279" s="49">
        <f t="shared" si="376"/>
        <v>43.629999999999995</v>
      </c>
      <c r="K279" s="50"/>
      <c r="L279" s="51">
        <f t="shared" si="362"/>
        <v>23.87</v>
      </c>
      <c r="M279" s="52">
        <f t="shared" si="363"/>
        <v>19.759999999999998</v>
      </c>
      <c r="N279" s="52">
        <f t="shared" si="364"/>
        <v>0</v>
      </c>
      <c r="O279" s="49">
        <f t="shared" si="365"/>
        <v>43.629999999999995</v>
      </c>
      <c r="Q279" s="53">
        <v>2</v>
      </c>
      <c r="R279" s="54">
        <f t="shared" si="366"/>
        <v>47.74</v>
      </c>
      <c r="S279" s="54">
        <f t="shared" si="367"/>
        <v>39.520000000000003</v>
      </c>
      <c r="T279" s="54">
        <f t="shared" si="368"/>
        <v>0</v>
      </c>
      <c r="U279" s="49">
        <f t="shared" si="377"/>
        <v>87.26</v>
      </c>
      <c r="V279" s="55">
        <f t="shared" si="370"/>
        <v>3.0556390123118587E-5</v>
      </c>
      <c r="X279" s="53">
        <v>2</v>
      </c>
      <c r="Y279" s="54">
        <f t="shared" si="371"/>
        <v>47.74</v>
      </c>
      <c r="Z279" s="54">
        <f t="shared" si="372"/>
        <v>39.520000000000003</v>
      </c>
      <c r="AA279" s="54">
        <f t="shared" si="373"/>
        <v>0</v>
      </c>
      <c r="AB279" s="49">
        <f t="shared" si="374"/>
        <v>87.26</v>
      </c>
      <c r="AC279" s="55">
        <f t="shared" si="375"/>
        <v>3.0556390123118587E-5</v>
      </c>
    </row>
    <row r="280" spans="2:29" ht="40.5" customHeight="1">
      <c r="B280" s="132" t="s">
        <v>294</v>
      </c>
      <c r="C280" s="44" t="s">
        <v>666</v>
      </c>
      <c r="D280" s="45">
        <v>97431</v>
      </c>
      <c r="E280" s="184" t="s">
        <v>806</v>
      </c>
      <c r="F280" s="185" t="s">
        <v>15</v>
      </c>
      <c r="G280" s="48">
        <v>25.94</v>
      </c>
      <c r="H280" s="48">
        <v>22.8</v>
      </c>
      <c r="I280" s="48">
        <v>0</v>
      </c>
      <c r="J280" s="49">
        <f t="shared" si="376"/>
        <v>48.74</v>
      </c>
      <c r="K280" s="50"/>
      <c r="L280" s="51">
        <f t="shared" si="362"/>
        <v>25.94</v>
      </c>
      <c r="M280" s="52">
        <f t="shared" si="363"/>
        <v>22.8</v>
      </c>
      <c r="N280" s="52">
        <f t="shared" si="364"/>
        <v>0</v>
      </c>
      <c r="O280" s="49">
        <f t="shared" si="365"/>
        <v>48.74</v>
      </c>
      <c r="Q280" s="53">
        <v>429</v>
      </c>
      <c r="R280" s="54">
        <f t="shared" si="366"/>
        <v>11128.26</v>
      </c>
      <c r="S280" s="54">
        <f t="shared" si="367"/>
        <v>9781.2000000000007</v>
      </c>
      <c r="T280" s="54">
        <f t="shared" si="368"/>
        <v>0</v>
      </c>
      <c r="U280" s="49">
        <f t="shared" si="377"/>
        <v>20909.46</v>
      </c>
      <c r="V280" s="55">
        <f t="shared" si="370"/>
        <v>7.321998819891623E-3</v>
      </c>
      <c r="X280" s="53">
        <v>429</v>
      </c>
      <c r="Y280" s="54">
        <f t="shared" si="371"/>
        <v>11128.26</v>
      </c>
      <c r="Z280" s="54">
        <f t="shared" si="372"/>
        <v>9781.2000000000007</v>
      </c>
      <c r="AA280" s="54">
        <f t="shared" si="373"/>
        <v>0</v>
      </c>
      <c r="AB280" s="49">
        <f t="shared" si="374"/>
        <v>20909.46</v>
      </c>
      <c r="AC280" s="55">
        <f t="shared" si="375"/>
        <v>7.321998819891623E-3</v>
      </c>
    </row>
    <row r="281" spans="2:29" ht="39.75" customHeight="1">
      <c r="B281" s="132" t="s">
        <v>295</v>
      </c>
      <c r="C281" s="44" t="s">
        <v>680</v>
      </c>
      <c r="D281" s="45">
        <v>97432</v>
      </c>
      <c r="E281" s="184" t="s">
        <v>807</v>
      </c>
      <c r="F281" s="185" t="s">
        <v>15</v>
      </c>
      <c r="G281" s="48">
        <v>31.91</v>
      </c>
      <c r="H281" s="48">
        <v>31.86</v>
      </c>
      <c r="I281" s="48">
        <v>0</v>
      </c>
      <c r="J281" s="49">
        <f t="shared" si="376"/>
        <v>63.769999999999996</v>
      </c>
      <c r="K281" s="50"/>
      <c r="L281" s="51">
        <f t="shared" si="362"/>
        <v>31.91</v>
      </c>
      <c r="M281" s="52">
        <f t="shared" si="363"/>
        <v>31.86</v>
      </c>
      <c r="N281" s="52">
        <f t="shared" si="364"/>
        <v>0</v>
      </c>
      <c r="O281" s="49">
        <f t="shared" si="365"/>
        <v>63.769999999999996</v>
      </c>
      <c r="Q281" s="53">
        <v>21</v>
      </c>
      <c r="R281" s="54">
        <f t="shared" si="366"/>
        <v>670.11</v>
      </c>
      <c r="S281" s="54">
        <f t="shared" si="367"/>
        <v>669.06</v>
      </c>
      <c r="T281" s="54">
        <f t="shared" si="368"/>
        <v>0</v>
      </c>
      <c r="U281" s="49">
        <f t="shared" si="377"/>
        <v>1339.17</v>
      </c>
      <c r="V281" s="55">
        <f t="shared" si="370"/>
        <v>4.6894569059336138E-4</v>
      </c>
      <c r="X281" s="53">
        <v>21</v>
      </c>
      <c r="Y281" s="54">
        <f t="shared" si="371"/>
        <v>670.11</v>
      </c>
      <c r="Z281" s="54">
        <f t="shared" si="372"/>
        <v>669.06</v>
      </c>
      <c r="AA281" s="54">
        <f t="shared" si="373"/>
        <v>0</v>
      </c>
      <c r="AB281" s="49">
        <f t="shared" si="374"/>
        <v>1339.17</v>
      </c>
      <c r="AC281" s="55">
        <f t="shared" si="375"/>
        <v>4.6894569059336138E-4</v>
      </c>
    </row>
    <row r="282" spans="2:29" ht="39.75" customHeight="1">
      <c r="B282" s="132" t="s">
        <v>296</v>
      </c>
      <c r="C282" s="44" t="s">
        <v>680</v>
      </c>
      <c r="D282" s="45">
        <v>97434</v>
      </c>
      <c r="E282" s="184" t="s">
        <v>808</v>
      </c>
      <c r="F282" s="185" t="s">
        <v>15</v>
      </c>
      <c r="G282" s="48">
        <v>9.2200000000000006</v>
      </c>
      <c r="H282" s="48">
        <v>20.6</v>
      </c>
      <c r="I282" s="48">
        <v>0</v>
      </c>
      <c r="J282" s="49">
        <f t="shared" si="376"/>
        <v>29.82</v>
      </c>
      <c r="K282" s="50"/>
      <c r="L282" s="51">
        <f t="shared" si="362"/>
        <v>9.2200000000000006</v>
      </c>
      <c r="M282" s="52">
        <f t="shared" si="363"/>
        <v>20.6</v>
      </c>
      <c r="N282" s="52">
        <f t="shared" si="364"/>
        <v>0</v>
      </c>
      <c r="O282" s="49">
        <f t="shared" si="365"/>
        <v>29.82</v>
      </c>
      <c r="Q282" s="53">
        <v>4</v>
      </c>
      <c r="R282" s="54">
        <f t="shared" si="366"/>
        <v>36.880000000000003</v>
      </c>
      <c r="S282" s="54">
        <f t="shared" si="367"/>
        <v>82.4</v>
      </c>
      <c r="T282" s="54">
        <f t="shared" si="368"/>
        <v>0</v>
      </c>
      <c r="U282" s="49">
        <f t="shared" si="377"/>
        <v>119.28</v>
      </c>
      <c r="V282" s="55">
        <f t="shared" si="370"/>
        <v>4.1769037518743808E-5</v>
      </c>
      <c r="X282" s="53">
        <v>4</v>
      </c>
      <c r="Y282" s="54">
        <f t="shared" si="371"/>
        <v>36.880000000000003</v>
      </c>
      <c r="Z282" s="54">
        <f t="shared" si="372"/>
        <v>82.4</v>
      </c>
      <c r="AA282" s="54">
        <f t="shared" si="373"/>
        <v>0</v>
      </c>
      <c r="AB282" s="49">
        <f t="shared" si="374"/>
        <v>119.28</v>
      </c>
      <c r="AC282" s="55">
        <f t="shared" si="375"/>
        <v>4.1769037518743808E-5</v>
      </c>
    </row>
    <row r="283" spans="2:29" ht="39.75" customHeight="1">
      <c r="B283" s="132" t="s">
        <v>297</v>
      </c>
      <c r="C283" s="44" t="s">
        <v>666</v>
      </c>
      <c r="D283" s="45">
        <v>97435</v>
      </c>
      <c r="E283" s="184" t="s">
        <v>809</v>
      </c>
      <c r="F283" s="185" t="s">
        <v>15</v>
      </c>
      <c r="G283" s="48">
        <v>29.12</v>
      </c>
      <c r="H283" s="48">
        <v>34.19</v>
      </c>
      <c r="I283" s="48">
        <v>0</v>
      </c>
      <c r="J283" s="49">
        <f t="shared" si="376"/>
        <v>63.31</v>
      </c>
      <c r="K283" s="50"/>
      <c r="L283" s="51">
        <f t="shared" si="362"/>
        <v>29.12</v>
      </c>
      <c r="M283" s="52">
        <f t="shared" si="363"/>
        <v>34.19</v>
      </c>
      <c r="N283" s="52">
        <f t="shared" si="364"/>
        <v>0</v>
      </c>
      <c r="O283" s="49">
        <f t="shared" si="365"/>
        <v>63.31</v>
      </c>
      <c r="Q283" s="53">
        <v>4</v>
      </c>
      <c r="R283" s="54">
        <f t="shared" si="366"/>
        <v>116.48</v>
      </c>
      <c r="S283" s="54">
        <f t="shared" si="367"/>
        <v>136.76</v>
      </c>
      <c r="T283" s="54">
        <f t="shared" si="368"/>
        <v>0</v>
      </c>
      <c r="U283" s="49">
        <f t="shared" si="377"/>
        <v>253.24</v>
      </c>
      <c r="V283" s="55">
        <f t="shared" si="370"/>
        <v>8.8678664162027845E-5</v>
      </c>
      <c r="X283" s="53">
        <v>4</v>
      </c>
      <c r="Y283" s="54">
        <f t="shared" si="371"/>
        <v>116.48</v>
      </c>
      <c r="Z283" s="54">
        <f t="shared" si="372"/>
        <v>136.76</v>
      </c>
      <c r="AA283" s="54">
        <f t="shared" si="373"/>
        <v>0</v>
      </c>
      <c r="AB283" s="49">
        <f t="shared" si="374"/>
        <v>253.24</v>
      </c>
      <c r="AC283" s="55">
        <f t="shared" si="375"/>
        <v>8.8678664162027845E-5</v>
      </c>
    </row>
    <row r="284" spans="2:29" ht="40.5" customHeight="1">
      <c r="B284" s="132" t="s">
        <v>298</v>
      </c>
      <c r="C284" s="44" t="s">
        <v>666</v>
      </c>
      <c r="D284" s="45">
        <v>97436</v>
      </c>
      <c r="E284" s="184" t="s">
        <v>810</v>
      </c>
      <c r="F284" s="185" t="s">
        <v>15</v>
      </c>
      <c r="G284" s="48">
        <v>32.56</v>
      </c>
      <c r="H284" s="48">
        <v>34.19</v>
      </c>
      <c r="I284" s="48">
        <v>0</v>
      </c>
      <c r="J284" s="49">
        <f t="shared" si="376"/>
        <v>66.75</v>
      </c>
      <c r="K284" s="50"/>
      <c r="L284" s="51">
        <f t="shared" si="362"/>
        <v>32.56</v>
      </c>
      <c r="M284" s="52">
        <f t="shared" si="363"/>
        <v>34.19</v>
      </c>
      <c r="N284" s="52">
        <f t="shared" si="364"/>
        <v>0</v>
      </c>
      <c r="O284" s="49">
        <f t="shared" si="365"/>
        <v>66.75</v>
      </c>
      <c r="Q284" s="53">
        <v>132</v>
      </c>
      <c r="R284" s="54">
        <f t="shared" si="366"/>
        <v>4297.92</v>
      </c>
      <c r="S284" s="54">
        <f t="shared" si="367"/>
        <v>4513.08</v>
      </c>
      <c r="T284" s="54">
        <f t="shared" si="368"/>
        <v>0</v>
      </c>
      <c r="U284" s="49">
        <f t="shared" si="377"/>
        <v>8811</v>
      </c>
      <c r="V284" s="55">
        <f t="shared" si="370"/>
        <v>3.0854040038367845E-3</v>
      </c>
      <c r="X284" s="53">
        <v>132</v>
      </c>
      <c r="Y284" s="54">
        <f t="shared" si="371"/>
        <v>4297.92</v>
      </c>
      <c r="Z284" s="54">
        <f t="shared" si="372"/>
        <v>4513.08</v>
      </c>
      <c r="AA284" s="54">
        <f t="shared" si="373"/>
        <v>0</v>
      </c>
      <c r="AB284" s="49">
        <f t="shared" si="374"/>
        <v>8811</v>
      </c>
      <c r="AC284" s="55">
        <f t="shared" si="375"/>
        <v>3.0854040038367845E-3</v>
      </c>
    </row>
    <row r="285" spans="2:29" ht="39.75" customHeight="1">
      <c r="B285" s="132" t="s">
        <v>299</v>
      </c>
      <c r="C285" s="44" t="s">
        <v>680</v>
      </c>
      <c r="D285" s="45">
        <v>97438</v>
      </c>
      <c r="E285" s="184" t="s">
        <v>811</v>
      </c>
      <c r="F285" s="185" t="s">
        <v>15</v>
      </c>
      <c r="G285" s="48">
        <v>43.690000000000005</v>
      </c>
      <c r="H285" s="48">
        <v>47.769999999999996</v>
      </c>
      <c r="I285" s="48">
        <v>0</v>
      </c>
      <c r="J285" s="49">
        <f t="shared" si="376"/>
        <v>91.460000000000008</v>
      </c>
      <c r="K285" s="50"/>
      <c r="L285" s="51">
        <f t="shared" si="362"/>
        <v>43.690000000000005</v>
      </c>
      <c r="M285" s="52">
        <f t="shared" si="363"/>
        <v>47.769999999999996</v>
      </c>
      <c r="N285" s="52">
        <f t="shared" si="364"/>
        <v>0</v>
      </c>
      <c r="O285" s="49">
        <f t="shared" si="365"/>
        <v>91.460000000000008</v>
      </c>
      <c r="Q285" s="53">
        <v>2</v>
      </c>
      <c r="R285" s="54">
        <f t="shared" si="366"/>
        <v>87.38</v>
      </c>
      <c r="S285" s="54">
        <f t="shared" si="367"/>
        <v>95.54</v>
      </c>
      <c r="T285" s="54">
        <f t="shared" si="368"/>
        <v>0</v>
      </c>
      <c r="U285" s="49">
        <f t="shared" si="377"/>
        <v>182.92</v>
      </c>
      <c r="V285" s="55">
        <f t="shared" si="370"/>
        <v>6.4054261761641653E-5</v>
      </c>
      <c r="X285" s="53">
        <v>2</v>
      </c>
      <c r="Y285" s="54">
        <f t="shared" si="371"/>
        <v>87.38</v>
      </c>
      <c r="Z285" s="54">
        <f t="shared" si="372"/>
        <v>95.54</v>
      </c>
      <c r="AA285" s="54">
        <f t="shared" si="373"/>
        <v>0</v>
      </c>
      <c r="AB285" s="49">
        <f t="shared" si="374"/>
        <v>182.92</v>
      </c>
      <c r="AC285" s="55">
        <f t="shared" si="375"/>
        <v>6.4054261761641653E-5</v>
      </c>
    </row>
    <row r="286" spans="2:29" ht="39.75" customHeight="1">
      <c r="B286" s="132" t="s">
        <v>300</v>
      </c>
      <c r="C286" s="44" t="s">
        <v>680</v>
      </c>
      <c r="D286" s="45">
        <v>97439</v>
      </c>
      <c r="E286" s="184" t="s">
        <v>812</v>
      </c>
      <c r="F286" s="185" t="s">
        <v>15</v>
      </c>
      <c r="G286" s="48">
        <v>14.709999999999999</v>
      </c>
      <c r="H286" s="48">
        <v>27.5</v>
      </c>
      <c r="I286" s="48">
        <v>0</v>
      </c>
      <c r="J286" s="49">
        <f t="shared" si="376"/>
        <v>42.21</v>
      </c>
      <c r="K286" s="50"/>
      <c r="L286" s="51">
        <f t="shared" si="362"/>
        <v>14.709999999999999</v>
      </c>
      <c r="M286" s="52">
        <f t="shared" si="363"/>
        <v>27.5</v>
      </c>
      <c r="N286" s="52">
        <f t="shared" si="364"/>
        <v>0</v>
      </c>
      <c r="O286" s="49">
        <f t="shared" si="365"/>
        <v>42.21</v>
      </c>
      <c r="Q286" s="53">
        <v>1</v>
      </c>
      <c r="R286" s="54">
        <f t="shared" si="366"/>
        <v>14.71</v>
      </c>
      <c r="S286" s="54">
        <f t="shared" si="367"/>
        <v>27.5</v>
      </c>
      <c r="T286" s="54">
        <f t="shared" si="368"/>
        <v>0</v>
      </c>
      <c r="U286" s="49">
        <f t="shared" si="377"/>
        <v>42.21</v>
      </c>
      <c r="V286" s="55">
        <f t="shared" si="370"/>
        <v>1.4780944614907579E-5</v>
      </c>
      <c r="X286" s="53">
        <v>1</v>
      </c>
      <c r="Y286" s="54">
        <f t="shared" si="371"/>
        <v>14.71</v>
      </c>
      <c r="Z286" s="54">
        <f t="shared" si="372"/>
        <v>27.5</v>
      </c>
      <c r="AA286" s="54">
        <f t="shared" si="373"/>
        <v>0</v>
      </c>
      <c r="AB286" s="49">
        <f t="shared" si="374"/>
        <v>42.21</v>
      </c>
      <c r="AC286" s="55">
        <f t="shared" si="375"/>
        <v>1.4780944614907579E-5</v>
      </c>
    </row>
    <row r="287" spans="2:29" ht="39.75" customHeight="1">
      <c r="B287" s="132" t="s">
        <v>301</v>
      </c>
      <c r="C287" s="44" t="s">
        <v>666</v>
      </c>
      <c r="D287" s="45">
        <v>97440</v>
      </c>
      <c r="E287" s="184" t="s">
        <v>813</v>
      </c>
      <c r="F287" s="185" t="s">
        <v>15</v>
      </c>
      <c r="G287" s="48">
        <v>54.52</v>
      </c>
      <c r="H287" s="48">
        <v>45.56</v>
      </c>
      <c r="I287" s="48">
        <v>0</v>
      </c>
      <c r="J287" s="49">
        <f t="shared" si="376"/>
        <v>100.08000000000001</v>
      </c>
      <c r="K287" s="50"/>
      <c r="L287" s="51">
        <f t="shared" si="362"/>
        <v>54.52</v>
      </c>
      <c r="M287" s="52">
        <f t="shared" si="363"/>
        <v>45.56</v>
      </c>
      <c r="N287" s="52">
        <f t="shared" si="364"/>
        <v>0</v>
      </c>
      <c r="O287" s="49">
        <f t="shared" si="365"/>
        <v>100.08000000000001</v>
      </c>
      <c r="Q287" s="53">
        <v>41</v>
      </c>
      <c r="R287" s="54">
        <f t="shared" si="366"/>
        <v>2235.3200000000002</v>
      </c>
      <c r="S287" s="54">
        <f t="shared" si="367"/>
        <v>1867.96</v>
      </c>
      <c r="T287" s="54">
        <f t="shared" si="368"/>
        <v>0</v>
      </c>
      <c r="U287" s="49">
        <f t="shared" si="377"/>
        <v>4103.28</v>
      </c>
      <c r="V287" s="55">
        <f t="shared" si="370"/>
        <v>1.4368716991105892E-3</v>
      </c>
      <c r="X287" s="53">
        <v>41</v>
      </c>
      <c r="Y287" s="54">
        <f t="shared" si="371"/>
        <v>2235.3200000000002</v>
      </c>
      <c r="Z287" s="54">
        <f t="shared" si="372"/>
        <v>1867.96</v>
      </c>
      <c r="AA287" s="54">
        <f t="shared" si="373"/>
        <v>0</v>
      </c>
      <c r="AB287" s="49">
        <f t="shared" si="374"/>
        <v>4103.28</v>
      </c>
      <c r="AC287" s="55">
        <f t="shared" si="375"/>
        <v>1.4368716991105892E-3</v>
      </c>
    </row>
    <row r="288" spans="2:29" ht="60" customHeight="1">
      <c r="B288" s="132" t="s">
        <v>302</v>
      </c>
      <c r="C288" s="44" t="s">
        <v>680</v>
      </c>
      <c r="D288" s="45">
        <v>97440</v>
      </c>
      <c r="E288" s="184" t="s">
        <v>814</v>
      </c>
      <c r="F288" s="185" t="s">
        <v>15</v>
      </c>
      <c r="G288" s="48">
        <v>36.14</v>
      </c>
      <c r="H288" s="48">
        <v>45.56</v>
      </c>
      <c r="I288" s="48">
        <v>0</v>
      </c>
      <c r="J288" s="49">
        <f t="shared" si="376"/>
        <v>81.7</v>
      </c>
      <c r="K288" s="50"/>
      <c r="L288" s="51">
        <f t="shared" si="362"/>
        <v>36.14</v>
      </c>
      <c r="M288" s="52">
        <f t="shared" si="363"/>
        <v>45.56</v>
      </c>
      <c r="N288" s="52">
        <f t="shared" si="364"/>
        <v>0</v>
      </c>
      <c r="O288" s="49">
        <f t="shared" si="365"/>
        <v>81.7</v>
      </c>
      <c r="Q288" s="53">
        <v>1</v>
      </c>
      <c r="R288" s="54">
        <f t="shared" si="366"/>
        <v>36.14</v>
      </c>
      <c r="S288" s="54">
        <f t="shared" si="367"/>
        <v>45.56</v>
      </c>
      <c r="T288" s="54">
        <f t="shared" si="368"/>
        <v>0</v>
      </c>
      <c r="U288" s="49">
        <f t="shared" si="377"/>
        <v>81.7</v>
      </c>
      <c r="V288" s="55">
        <f t="shared" si="370"/>
        <v>2.8609409501017514E-5</v>
      </c>
      <c r="X288" s="53">
        <v>1</v>
      </c>
      <c r="Y288" s="54">
        <f t="shared" si="371"/>
        <v>36.14</v>
      </c>
      <c r="Z288" s="54">
        <f t="shared" si="372"/>
        <v>45.56</v>
      </c>
      <c r="AA288" s="54">
        <f t="shared" si="373"/>
        <v>0</v>
      </c>
      <c r="AB288" s="49">
        <f t="shared" si="374"/>
        <v>81.7</v>
      </c>
      <c r="AC288" s="55">
        <f t="shared" si="375"/>
        <v>2.8609409501017514E-5</v>
      </c>
    </row>
    <row r="289" spans="2:29" ht="60" customHeight="1">
      <c r="B289" s="132" t="s">
        <v>303</v>
      </c>
      <c r="C289" s="44" t="s">
        <v>680</v>
      </c>
      <c r="D289" s="45">
        <v>97439</v>
      </c>
      <c r="E289" s="184" t="s">
        <v>815</v>
      </c>
      <c r="F289" s="185" t="s">
        <v>15</v>
      </c>
      <c r="G289" s="48">
        <v>22.63</v>
      </c>
      <c r="H289" s="48">
        <v>27.5</v>
      </c>
      <c r="I289" s="48">
        <v>0</v>
      </c>
      <c r="J289" s="49">
        <f t="shared" si="376"/>
        <v>50.129999999999995</v>
      </c>
      <c r="K289" s="50"/>
      <c r="L289" s="51">
        <f t="shared" si="362"/>
        <v>22.63</v>
      </c>
      <c r="M289" s="52">
        <f t="shared" si="363"/>
        <v>27.5</v>
      </c>
      <c r="N289" s="52">
        <f t="shared" si="364"/>
        <v>0</v>
      </c>
      <c r="O289" s="49">
        <f t="shared" si="365"/>
        <v>50.129999999999995</v>
      </c>
      <c r="Q289" s="53">
        <v>4</v>
      </c>
      <c r="R289" s="54">
        <f t="shared" si="366"/>
        <v>90.52</v>
      </c>
      <c r="S289" s="54">
        <f t="shared" si="367"/>
        <v>110</v>
      </c>
      <c r="T289" s="54">
        <f t="shared" si="368"/>
        <v>0</v>
      </c>
      <c r="U289" s="49">
        <f t="shared" si="377"/>
        <v>200.52</v>
      </c>
      <c r="V289" s="55">
        <f t="shared" si="370"/>
        <v>7.0217365889155842E-5</v>
      </c>
      <c r="X289" s="53">
        <v>4</v>
      </c>
      <c r="Y289" s="54">
        <f t="shared" si="371"/>
        <v>90.52</v>
      </c>
      <c r="Z289" s="54">
        <f t="shared" si="372"/>
        <v>110</v>
      </c>
      <c r="AA289" s="54">
        <f t="shared" si="373"/>
        <v>0</v>
      </c>
      <c r="AB289" s="49">
        <f t="shared" si="374"/>
        <v>200.52</v>
      </c>
      <c r="AC289" s="55">
        <f t="shared" si="375"/>
        <v>7.0217365889155842E-5</v>
      </c>
    </row>
    <row r="290" spans="2:29" ht="60" customHeight="1">
      <c r="B290" s="132" t="s">
        <v>304</v>
      </c>
      <c r="C290" s="44" t="s">
        <v>680</v>
      </c>
      <c r="D290" s="45">
        <v>97442</v>
      </c>
      <c r="E290" s="184" t="s">
        <v>816</v>
      </c>
      <c r="F290" s="185" t="s">
        <v>15</v>
      </c>
      <c r="G290" s="48">
        <v>48.4</v>
      </c>
      <c r="H290" s="48">
        <v>63.63</v>
      </c>
      <c r="I290" s="48">
        <v>0</v>
      </c>
      <c r="J290" s="49">
        <f t="shared" si="376"/>
        <v>112.03</v>
      </c>
      <c r="K290" s="50"/>
      <c r="L290" s="51">
        <f t="shared" si="362"/>
        <v>48.4</v>
      </c>
      <c r="M290" s="52">
        <f t="shared" si="363"/>
        <v>63.63</v>
      </c>
      <c r="N290" s="52">
        <f t="shared" si="364"/>
        <v>0</v>
      </c>
      <c r="O290" s="49">
        <f t="shared" si="365"/>
        <v>112.03</v>
      </c>
      <c r="Q290" s="53">
        <v>2</v>
      </c>
      <c r="R290" s="54">
        <f t="shared" si="366"/>
        <v>96.8</v>
      </c>
      <c r="S290" s="54">
        <f t="shared" si="367"/>
        <v>127.26</v>
      </c>
      <c r="T290" s="54">
        <f t="shared" si="368"/>
        <v>0</v>
      </c>
      <c r="U290" s="49">
        <f t="shared" si="377"/>
        <v>224.06</v>
      </c>
      <c r="V290" s="55">
        <f t="shared" si="370"/>
        <v>7.8460517659706039E-5</v>
      </c>
      <c r="X290" s="53">
        <v>2</v>
      </c>
      <c r="Y290" s="54">
        <f t="shared" si="371"/>
        <v>96.8</v>
      </c>
      <c r="Z290" s="54">
        <f t="shared" si="372"/>
        <v>127.26</v>
      </c>
      <c r="AA290" s="54">
        <f t="shared" si="373"/>
        <v>0</v>
      </c>
      <c r="AB290" s="49">
        <f t="shared" si="374"/>
        <v>224.06</v>
      </c>
      <c r="AC290" s="55">
        <f t="shared" si="375"/>
        <v>7.8460517659706039E-5</v>
      </c>
    </row>
    <row r="291" spans="2:29" ht="39.75" customHeight="1">
      <c r="B291" s="132" t="s">
        <v>305</v>
      </c>
      <c r="C291" s="44" t="s">
        <v>680</v>
      </c>
      <c r="D291" s="45">
        <v>97442</v>
      </c>
      <c r="E291" s="184" t="s">
        <v>817</v>
      </c>
      <c r="F291" s="185" t="s">
        <v>15</v>
      </c>
      <c r="G291" s="48">
        <v>59.1</v>
      </c>
      <c r="H291" s="48">
        <v>63.63</v>
      </c>
      <c r="I291" s="48">
        <v>0</v>
      </c>
      <c r="J291" s="49">
        <f t="shared" si="376"/>
        <v>122.73</v>
      </c>
      <c r="K291" s="50"/>
      <c r="L291" s="51">
        <f t="shared" si="362"/>
        <v>59.1</v>
      </c>
      <c r="M291" s="52">
        <f t="shared" si="363"/>
        <v>63.63</v>
      </c>
      <c r="N291" s="52">
        <f t="shared" si="364"/>
        <v>0</v>
      </c>
      <c r="O291" s="49">
        <f t="shared" si="365"/>
        <v>122.73</v>
      </c>
      <c r="Q291" s="53">
        <v>2</v>
      </c>
      <c r="R291" s="54">
        <f t="shared" si="366"/>
        <v>118.2</v>
      </c>
      <c r="S291" s="54">
        <f t="shared" si="367"/>
        <v>127.26</v>
      </c>
      <c r="T291" s="54">
        <f t="shared" si="368"/>
        <v>0</v>
      </c>
      <c r="U291" s="49">
        <f t="shared" si="377"/>
        <v>245.46</v>
      </c>
      <c r="V291" s="55">
        <f t="shared" si="370"/>
        <v>8.5954291996569879E-5</v>
      </c>
      <c r="X291" s="53">
        <v>2</v>
      </c>
      <c r="Y291" s="54">
        <f t="shared" si="371"/>
        <v>118.2</v>
      </c>
      <c r="Z291" s="54">
        <f t="shared" si="372"/>
        <v>127.26</v>
      </c>
      <c r="AA291" s="54">
        <f t="shared" si="373"/>
        <v>0</v>
      </c>
      <c r="AB291" s="49">
        <f t="shared" si="374"/>
        <v>245.46</v>
      </c>
      <c r="AC291" s="55">
        <f t="shared" si="375"/>
        <v>8.5954291996569879E-5</v>
      </c>
    </row>
    <row r="292" spans="2:29" ht="39.75" customHeight="1">
      <c r="B292" s="132" t="s">
        <v>306</v>
      </c>
      <c r="C292" s="44" t="s">
        <v>676</v>
      </c>
      <c r="D292" s="45">
        <v>97429</v>
      </c>
      <c r="E292" s="184" t="s">
        <v>818</v>
      </c>
      <c r="F292" s="185" t="s">
        <v>15</v>
      </c>
      <c r="G292" s="48">
        <v>78.89</v>
      </c>
      <c r="H292" s="48">
        <v>14.46</v>
      </c>
      <c r="I292" s="48">
        <v>0</v>
      </c>
      <c r="J292" s="49">
        <f t="shared" si="376"/>
        <v>93.35</v>
      </c>
      <c r="K292" s="50"/>
      <c r="L292" s="51">
        <f t="shared" si="362"/>
        <v>78.89</v>
      </c>
      <c r="M292" s="52">
        <f t="shared" si="363"/>
        <v>14.46</v>
      </c>
      <c r="N292" s="52">
        <f t="shared" si="364"/>
        <v>0</v>
      </c>
      <c r="O292" s="49">
        <f t="shared" si="365"/>
        <v>93.35</v>
      </c>
      <c r="Q292" s="53">
        <v>2</v>
      </c>
      <c r="R292" s="54">
        <f t="shared" si="366"/>
        <v>157.78</v>
      </c>
      <c r="S292" s="54">
        <f t="shared" si="367"/>
        <v>28.92</v>
      </c>
      <c r="T292" s="54">
        <f t="shared" si="368"/>
        <v>0</v>
      </c>
      <c r="U292" s="49">
        <f t="shared" si="377"/>
        <v>186.7</v>
      </c>
      <c r="V292" s="55">
        <f t="shared" si="370"/>
        <v>6.5377928443573671E-5</v>
      </c>
      <c r="X292" s="53">
        <v>2</v>
      </c>
      <c r="Y292" s="54">
        <f t="shared" si="371"/>
        <v>157.78</v>
      </c>
      <c r="Z292" s="54">
        <f t="shared" si="372"/>
        <v>28.92</v>
      </c>
      <c r="AA292" s="54">
        <f t="shared" si="373"/>
        <v>0</v>
      </c>
      <c r="AB292" s="49">
        <f t="shared" si="374"/>
        <v>186.7</v>
      </c>
      <c r="AC292" s="55">
        <f t="shared" si="375"/>
        <v>6.5377928443573671E-5</v>
      </c>
    </row>
    <row r="293" spans="2:29" ht="40.5" customHeight="1">
      <c r="B293" s="132" t="s">
        <v>370</v>
      </c>
      <c r="C293" s="44" t="s">
        <v>666</v>
      </c>
      <c r="D293" s="45">
        <v>97427</v>
      </c>
      <c r="E293" s="184" t="s">
        <v>819</v>
      </c>
      <c r="F293" s="185" t="s">
        <v>15</v>
      </c>
      <c r="G293" s="48">
        <v>31.59</v>
      </c>
      <c r="H293" s="48">
        <v>14.46</v>
      </c>
      <c r="I293" s="48">
        <v>0</v>
      </c>
      <c r="J293" s="49">
        <f t="shared" si="376"/>
        <v>46.05</v>
      </c>
      <c r="K293" s="50"/>
      <c r="L293" s="51">
        <f t="shared" si="362"/>
        <v>31.59</v>
      </c>
      <c r="M293" s="52">
        <f t="shared" si="363"/>
        <v>14.46</v>
      </c>
      <c r="N293" s="52">
        <f t="shared" si="364"/>
        <v>0</v>
      </c>
      <c r="O293" s="49">
        <f t="shared" si="365"/>
        <v>46.05</v>
      </c>
      <c r="Q293" s="53">
        <v>1</v>
      </c>
      <c r="R293" s="54">
        <f t="shared" si="366"/>
        <v>31.59</v>
      </c>
      <c r="S293" s="54">
        <f t="shared" si="367"/>
        <v>14.46</v>
      </c>
      <c r="T293" s="54">
        <f t="shared" si="368"/>
        <v>0</v>
      </c>
      <c r="U293" s="49">
        <f t="shared" si="377"/>
        <v>46.05</v>
      </c>
      <c r="V293" s="55">
        <f t="shared" si="370"/>
        <v>1.6125621879092488E-5</v>
      </c>
      <c r="X293" s="53">
        <v>1</v>
      </c>
      <c r="Y293" s="54">
        <f t="shared" si="371"/>
        <v>31.59</v>
      </c>
      <c r="Z293" s="54">
        <f t="shared" si="372"/>
        <v>14.46</v>
      </c>
      <c r="AA293" s="54">
        <f t="shared" si="373"/>
        <v>0</v>
      </c>
      <c r="AB293" s="49">
        <f t="shared" si="374"/>
        <v>46.05</v>
      </c>
      <c r="AC293" s="55">
        <f t="shared" si="375"/>
        <v>1.6125621879092488E-5</v>
      </c>
    </row>
    <row r="294" spans="2:29" ht="60" customHeight="1">
      <c r="B294" s="132" t="s">
        <v>371</v>
      </c>
      <c r="C294" s="44" t="s">
        <v>676</v>
      </c>
      <c r="D294" s="45">
        <v>101931</v>
      </c>
      <c r="E294" s="184" t="s">
        <v>820</v>
      </c>
      <c r="F294" s="185" t="s">
        <v>15</v>
      </c>
      <c r="G294" s="48">
        <v>62.24</v>
      </c>
      <c r="H294" s="48">
        <v>52.72</v>
      </c>
      <c r="I294" s="48">
        <v>0</v>
      </c>
      <c r="J294" s="49">
        <f t="shared" si="376"/>
        <v>114.96000000000001</v>
      </c>
      <c r="K294" s="50"/>
      <c r="L294" s="51">
        <f t="shared" si="362"/>
        <v>62.24</v>
      </c>
      <c r="M294" s="52">
        <f t="shared" si="363"/>
        <v>52.72</v>
      </c>
      <c r="N294" s="52">
        <f t="shared" si="364"/>
        <v>0</v>
      </c>
      <c r="O294" s="49">
        <f t="shared" si="365"/>
        <v>114.96000000000001</v>
      </c>
      <c r="Q294" s="53">
        <v>2</v>
      </c>
      <c r="R294" s="54">
        <f t="shared" si="366"/>
        <v>124.48</v>
      </c>
      <c r="S294" s="54">
        <f t="shared" si="367"/>
        <v>105.44</v>
      </c>
      <c r="T294" s="54">
        <f t="shared" si="368"/>
        <v>0</v>
      </c>
      <c r="U294" s="49">
        <f t="shared" si="377"/>
        <v>229.92</v>
      </c>
      <c r="V294" s="55">
        <f t="shared" si="370"/>
        <v>8.051255119307155E-5</v>
      </c>
      <c r="X294" s="53">
        <v>2</v>
      </c>
      <c r="Y294" s="54">
        <f t="shared" si="371"/>
        <v>124.48</v>
      </c>
      <c r="Z294" s="54">
        <f t="shared" si="372"/>
        <v>105.44</v>
      </c>
      <c r="AA294" s="54">
        <f t="shared" si="373"/>
        <v>0</v>
      </c>
      <c r="AB294" s="49">
        <f t="shared" si="374"/>
        <v>229.92</v>
      </c>
      <c r="AC294" s="55">
        <f t="shared" si="375"/>
        <v>8.051255119307155E-5</v>
      </c>
    </row>
    <row r="295" spans="2:29" ht="60" customHeight="1">
      <c r="B295" s="132" t="s">
        <v>372</v>
      </c>
      <c r="C295" s="44" t="s">
        <v>676</v>
      </c>
      <c r="D295" s="45">
        <v>101931</v>
      </c>
      <c r="E295" s="184" t="s">
        <v>821</v>
      </c>
      <c r="F295" s="185" t="s">
        <v>15</v>
      </c>
      <c r="G295" s="48">
        <v>15.64</v>
      </c>
      <c r="H295" s="48">
        <v>52.72</v>
      </c>
      <c r="I295" s="48">
        <v>0</v>
      </c>
      <c r="J295" s="49">
        <f t="shared" si="376"/>
        <v>68.36</v>
      </c>
      <c r="K295" s="50"/>
      <c r="L295" s="51">
        <f t="shared" si="362"/>
        <v>15.64</v>
      </c>
      <c r="M295" s="52">
        <f t="shared" si="363"/>
        <v>52.72</v>
      </c>
      <c r="N295" s="52">
        <f t="shared" si="364"/>
        <v>0</v>
      </c>
      <c r="O295" s="49">
        <f t="shared" si="365"/>
        <v>68.36</v>
      </c>
      <c r="Q295" s="53">
        <v>2</v>
      </c>
      <c r="R295" s="54">
        <f t="shared" si="366"/>
        <v>31.28</v>
      </c>
      <c r="S295" s="54">
        <f t="shared" si="367"/>
        <v>105.44</v>
      </c>
      <c r="T295" s="54">
        <f t="shared" si="368"/>
        <v>0</v>
      </c>
      <c r="U295" s="49">
        <f t="shared" si="377"/>
        <v>136.72</v>
      </c>
      <c r="V295" s="55">
        <f t="shared" si="370"/>
        <v>4.7876113426916941E-5</v>
      </c>
      <c r="X295" s="53">
        <v>2</v>
      </c>
      <c r="Y295" s="54">
        <f t="shared" si="371"/>
        <v>31.28</v>
      </c>
      <c r="Z295" s="54">
        <f t="shared" si="372"/>
        <v>105.44</v>
      </c>
      <c r="AA295" s="54">
        <f t="shared" si="373"/>
        <v>0</v>
      </c>
      <c r="AB295" s="49">
        <f t="shared" si="374"/>
        <v>136.72</v>
      </c>
      <c r="AC295" s="55">
        <f t="shared" si="375"/>
        <v>4.7876113426916941E-5</v>
      </c>
    </row>
    <row r="296" spans="2:29" ht="60" customHeight="1">
      <c r="B296" s="132" t="s">
        <v>373</v>
      </c>
      <c r="C296" s="44" t="s">
        <v>676</v>
      </c>
      <c r="D296" s="45">
        <v>101931</v>
      </c>
      <c r="E296" s="184" t="s">
        <v>822</v>
      </c>
      <c r="F296" s="185" t="s">
        <v>15</v>
      </c>
      <c r="G296" s="48">
        <v>25.44</v>
      </c>
      <c r="H296" s="48">
        <v>52.72</v>
      </c>
      <c r="I296" s="48">
        <v>0</v>
      </c>
      <c r="J296" s="49">
        <f t="shared" si="376"/>
        <v>78.16</v>
      </c>
      <c r="K296" s="50"/>
      <c r="L296" s="51">
        <f t="shared" si="362"/>
        <v>25.44</v>
      </c>
      <c r="M296" s="52">
        <f t="shared" si="363"/>
        <v>52.72</v>
      </c>
      <c r="N296" s="52">
        <f t="shared" si="364"/>
        <v>0</v>
      </c>
      <c r="O296" s="49">
        <f t="shared" si="365"/>
        <v>78.16</v>
      </c>
      <c r="Q296" s="53">
        <v>2</v>
      </c>
      <c r="R296" s="54">
        <f t="shared" si="366"/>
        <v>50.88</v>
      </c>
      <c r="S296" s="54">
        <f t="shared" si="367"/>
        <v>105.44</v>
      </c>
      <c r="T296" s="54">
        <f t="shared" si="368"/>
        <v>0</v>
      </c>
      <c r="U296" s="49">
        <f t="shared" si="377"/>
        <v>156.32</v>
      </c>
      <c r="V296" s="55">
        <f t="shared" si="370"/>
        <v>5.4739570296194091E-5</v>
      </c>
      <c r="X296" s="53">
        <v>2</v>
      </c>
      <c r="Y296" s="54">
        <f t="shared" si="371"/>
        <v>50.88</v>
      </c>
      <c r="Z296" s="54">
        <f t="shared" si="372"/>
        <v>105.44</v>
      </c>
      <c r="AA296" s="54">
        <f t="shared" si="373"/>
        <v>0</v>
      </c>
      <c r="AB296" s="49">
        <f t="shared" si="374"/>
        <v>156.32</v>
      </c>
      <c r="AC296" s="55">
        <f t="shared" si="375"/>
        <v>5.4739570296194091E-5</v>
      </c>
    </row>
    <row r="297" spans="2:29" ht="40.5" customHeight="1">
      <c r="B297" s="132" t="s">
        <v>374</v>
      </c>
      <c r="C297" s="44" t="s">
        <v>666</v>
      </c>
      <c r="D297" s="45">
        <v>94495</v>
      </c>
      <c r="E297" s="184" t="s">
        <v>823</v>
      </c>
      <c r="F297" s="185" t="s">
        <v>15</v>
      </c>
      <c r="G297" s="48">
        <v>42.8</v>
      </c>
      <c r="H297" s="48">
        <v>8.1999999999999993</v>
      </c>
      <c r="I297" s="48">
        <v>0</v>
      </c>
      <c r="J297" s="49">
        <f t="shared" si="376"/>
        <v>51</v>
      </c>
      <c r="K297" s="50"/>
      <c r="L297" s="51">
        <f t="shared" si="362"/>
        <v>42.8</v>
      </c>
      <c r="M297" s="52">
        <f t="shared" si="363"/>
        <v>8.1999999999999993</v>
      </c>
      <c r="N297" s="52">
        <f t="shared" si="364"/>
        <v>0</v>
      </c>
      <c r="O297" s="49">
        <f t="shared" si="365"/>
        <v>51</v>
      </c>
      <c r="Q297" s="53">
        <v>1</v>
      </c>
      <c r="R297" s="54">
        <f t="shared" si="366"/>
        <v>42.8</v>
      </c>
      <c r="S297" s="54">
        <f t="shared" si="367"/>
        <v>8.1999999999999993</v>
      </c>
      <c r="T297" s="54">
        <f t="shared" si="368"/>
        <v>0</v>
      </c>
      <c r="U297" s="49">
        <f t="shared" si="377"/>
        <v>51</v>
      </c>
      <c r="V297" s="55">
        <f t="shared" si="370"/>
        <v>1.7858994914955852E-5</v>
      </c>
      <c r="X297" s="53">
        <v>1</v>
      </c>
      <c r="Y297" s="54">
        <f t="shared" si="371"/>
        <v>42.8</v>
      </c>
      <c r="Z297" s="54">
        <f t="shared" si="372"/>
        <v>8.1999999999999993</v>
      </c>
      <c r="AA297" s="54">
        <f t="shared" si="373"/>
        <v>0</v>
      </c>
      <c r="AB297" s="49">
        <f t="shared" si="374"/>
        <v>51</v>
      </c>
      <c r="AC297" s="55">
        <f t="shared" si="375"/>
        <v>1.7858994914955852E-5</v>
      </c>
    </row>
    <row r="298" spans="2:29" ht="39.75" customHeight="1">
      <c r="B298" s="132" t="s">
        <v>375</v>
      </c>
      <c r="C298" s="44" t="s">
        <v>666</v>
      </c>
      <c r="D298" s="45">
        <v>99629</v>
      </c>
      <c r="E298" s="184" t="s">
        <v>824</v>
      </c>
      <c r="F298" s="185" t="s">
        <v>15</v>
      </c>
      <c r="G298" s="48">
        <v>79.2</v>
      </c>
      <c r="H298" s="48">
        <v>8.1999999999999993</v>
      </c>
      <c r="I298" s="48">
        <v>0</v>
      </c>
      <c r="J298" s="49">
        <f t="shared" si="376"/>
        <v>87.4</v>
      </c>
      <c r="K298" s="50"/>
      <c r="L298" s="51">
        <f t="shared" si="362"/>
        <v>79.2</v>
      </c>
      <c r="M298" s="52">
        <f t="shared" si="363"/>
        <v>8.1999999999999993</v>
      </c>
      <c r="N298" s="52">
        <f t="shared" si="364"/>
        <v>0</v>
      </c>
      <c r="O298" s="49">
        <f t="shared" si="365"/>
        <v>87.4</v>
      </c>
      <c r="Q298" s="53">
        <v>2</v>
      </c>
      <c r="R298" s="54">
        <f t="shared" si="366"/>
        <v>158.4</v>
      </c>
      <c r="S298" s="54">
        <f t="shared" si="367"/>
        <v>16.399999999999999</v>
      </c>
      <c r="T298" s="54">
        <f t="shared" si="368"/>
        <v>0</v>
      </c>
      <c r="U298" s="49">
        <f t="shared" si="377"/>
        <v>174.8</v>
      </c>
      <c r="V298" s="55">
        <f t="shared" si="370"/>
        <v>6.1210829630083984E-5</v>
      </c>
      <c r="X298" s="53">
        <v>2</v>
      </c>
      <c r="Y298" s="54">
        <f t="shared" si="371"/>
        <v>158.4</v>
      </c>
      <c r="Z298" s="54">
        <f t="shared" si="372"/>
        <v>16.399999999999999</v>
      </c>
      <c r="AA298" s="54">
        <f t="shared" si="373"/>
        <v>0</v>
      </c>
      <c r="AB298" s="49">
        <f t="shared" si="374"/>
        <v>174.8</v>
      </c>
      <c r="AC298" s="55">
        <f t="shared" si="375"/>
        <v>6.1210829630083984E-5</v>
      </c>
    </row>
    <row r="299" spans="2:29" ht="39.75" customHeight="1">
      <c r="B299" s="132" t="s">
        <v>376</v>
      </c>
      <c r="C299" s="44" t="s">
        <v>666</v>
      </c>
      <c r="D299" s="45">
        <v>94499</v>
      </c>
      <c r="E299" s="184" t="s">
        <v>825</v>
      </c>
      <c r="F299" s="185" t="s">
        <v>15</v>
      </c>
      <c r="G299" s="48">
        <v>212.44</v>
      </c>
      <c r="H299" s="48">
        <v>25.1</v>
      </c>
      <c r="I299" s="48">
        <v>0</v>
      </c>
      <c r="J299" s="49">
        <f t="shared" si="376"/>
        <v>237.54</v>
      </c>
      <c r="K299" s="50"/>
      <c r="L299" s="51">
        <f t="shared" si="362"/>
        <v>212.44</v>
      </c>
      <c r="M299" s="52">
        <f t="shared" si="363"/>
        <v>25.1</v>
      </c>
      <c r="N299" s="52">
        <f t="shared" si="364"/>
        <v>0</v>
      </c>
      <c r="O299" s="49">
        <f t="shared" si="365"/>
        <v>237.54</v>
      </c>
      <c r="Q299" s="53">
        <v>22</v>
      </c>
      <c r="R299" s="54">
        <f t="shared" si="366"/>
        <v>4673.68</v>
      </c>
      <c r="S299" s="54">
        <f t="shared" si="367"/>
        <v>552.20000000000005</v>
      </c>
      <c r="T299" s="54">
        <f t="shared" si="368"/>
        <v>0</v>
      </c>
      <c r="U299" s="49">
        <f t="shared" si="377"/>
        <v>5225.88</v>
      </c>
      <c r="V299" s="55">
        <f t="shared" si="370"/>
        <v>1.829979693062147E-3</v>
      </c>
      <c r="X299" s="53">
        <v>22</v>
      </c>
      <c r="Y299" s="54">
        <f t="shared" si="371"/>
        <v>4673.68</v>
      </c>
      <c r="Z299" s="54">
        <f t="shared" si="372"/>
        <v>552.20000000000005</v>
      </c>
      <c r="AA299" s="54">
        <f t="shared" si="373"/>
        <v>0</v>
      </c>
      <c r="AB299" s="49">
        <f t="shared" si="374"/>
        <v>5225.88</v>
      </c>
      <c r="AC299" s="55">
        <f t="shared" si="375"/>
        <v>1.829979693062147E-3</v>
      </c>
    </row>
    <row r="300" spans="2:29" ht="39.75" customHeight="1">
      <c r="B300" s="132" t="s">
        <v>377</v>
      </c>
      <c r="C300" s="44" t="s">
        <v>666</v>
      </c>
      <c r="D300" s="45">
        <v>99632</v>
      </c>
      <c r="E300" s="184" t="s">
        <v>826</v>
      </c>
      <c r="F300" s="185" t="s">
        <v>15</v>
      </c>
      <c r="G300" s="48">
        <v>319.37</v>
      </c>
      <c r="H300" s="48">
        <v>18.759999999999998</v>
      </c>
      <c r="I300" s="48">
        <v>0</v>
      </c>
      <c r="J300" s="49">
        <f t="shared" si="376"/>
        <v>338.13</v>
      </c>
      <c r="K300" s="50"/>
      <c r="L300" s="51">
        <f t="shared" si="362"/>
        <v>319.37</v>
      </c>
      <c r="M300" s="52">
        <f t="shared" si="363"/>
        <v>18.759999999999998</v>
      </c>
      <c r="N300" s="52">
        <f t="shared" si="364"/>
        <v>0</v>
      </c>
      <c r="O300" s="49">
        <f t="shared" si="365"/>
        <v>338.13</v>
      </c>
      <c r="Q300" s="53">
        <v>2</v>
      </c>
      <c r="R300" s="54">
        <f t="shared" si="366"/>
        <v>638.74</v>
      </c>
      <c r="S300" s="54">
        <f t="shared" si="367"/>
        <v>37.520000000000003</v>
      </c>
      <c r="T300" s="54">
        <f t="shared" si="368"/>
        <v>0</v>
      </c>
      <c r="U300" s="49">
        <f t="shared" si="377"/>
        <v>676.26</v>
      </c>
      <c r="V300" s="55">
        <f t="shared" si="370"/>
        <v>2.368102725723146E-4</v>
      </c>
      <c r="X300" s="53">
        <v>2</v>
      </c>
      <c r="Y300" s="54">
        <f t="shared" si="371"/>
        <v>638.74</v>
      </c>
      <c r="Z300" s="54">
        <f t="shared" si="372"/>
        <v>37.520000000000003</v>
      </c>
      <c r="AA300" s="54">
        <f t="shared" si="373"/>
        <v>0</v>
      </c>
      <c r="AB300" s="49">
        <f t="shared" si="374"/>
        <v>676.26</v>
      </c>
      <c r="AC300" s="55">
        <f t="shared" si="375"/>
        <v>2.368102725723146E-4</v>
      </c>
    </row>
    <row r="301" spans="2:29" ht="39.75" customHeight="1">
      <c r="B301" s="132" t="s">
        <v>378</v>
      </c>
      <c r="C301" s="44" t="s">
        <v>666</v>
      </c>
      <c r="D301" s="45">
        <v>94501</v>
      </c>
      <c r="E301" s="184" t="s">
        <v>827</v>
      </c>
      <c r="F301" s="185" t="s">
        <v>15</v>
      </c>
      <c r="G301" s="48">
        <v>535.64</v>
      </c>
      <c r="H301" s="48">
        <v>39.9</v>
      </c>
      <c r="I301" s="48">
        <v>0</v>
      </c>
      <c r="J301" s="49">
        <f t="shared" si="376"/>
        <v>575.54</v>
      </c>
      <c r="K301" s="50"/>
      <c r="L301" s="51">
        <f t="shared" si="362"/>
        <v>535.64</v>
      </c>
      <c r="M301" s="52">
        <f t="shared" si="363"/>
        <v>39.9</v>
      </c>
      <c r="N301" s="52">
        <f t="shared" si="364"/>
        <v>0</v>
      </c>
      <c r="O301" s="49">
        <f t="shared" si="365"/>
        <v>575.54</v>
      </c>
      <c r="Q301" s="53">
        <v>2</v>
      </c>
      <c r="R301" s="54">
        <f t="shared" si="366"/>
        <v>1071.28</v>
      </c>
      <c r="S301" s="54">
        <f t="shared" si="367"/>
        <v>79.8</v>
      </c>
      <c r="T301" s="54">
        <f t="shared" si="368"/>
        <v>0</v>
      </c>
      <c r="U301" s="49">
        <f t="shared" si="377"/>
        <v>1151.08</v>
      </c>
      <c r="V301" s="55">
        <f t="shared" si="370"/>
        <v>4.030810169942624E-4</v>
      </c>
      <c r="X301" s="53">
        <v>2</v>
      </c>
      <c r="Y301" s="54">
        <f t="shared" si="371"/>
        <v>1071.28</v>
      </c>
      <c r="Z301" s="54">
        <f t="shared" si="372"/>
        <v>79.8</v>
      </c>
      <c r="AA301" s="54">
        <f t="shared" si="373"/>
        <v>0</v>
      </c>
      <c r="AB301" s="49">
        <f t="shared" si="374"/>
        <v>1151.08</v>
      </c>
      <c r="AC301" s="55">
        <f t="shared" si="375"/>
        <v>4.030810169942624E-4</v>
      </c>
    </row>
    <row r="302" spans="2:29" ht="39.75" customHeight="1">
      <c r="B302" s="132" t="s">
        <v>379</v>
      </c>
      <c r="C302" s="44" t="s">
        <v>666</v>
      </c>
      <c r="D302" s="45">
        <v>103017</v>
      </c>
      <c r="E302" s="184" t="s">
        <v>828</v>
      </c>
      <c r="F302" s="185" t="s">
        <v>15</v>
      </c>
      <c r="G302" s="48">
        <v>864.48</v>
      </c>
      <c r="H302" s="48">
        <v>19.95</v>
      </c>
      <c r="I302" s="48">
        <v>0</v>
      </c>
      <c r="J302" s="49">
        <f t="shared" si="376"/>
        <v>884.43000000000006</v>
      </c>
      <c r="K302" s="50"/>
      <c r="L302" s="51">
        <f t="shared" si="362"/>
        <v>864.48</v>
      </c>
      <c r="M302" s="52">
        <f t="shared" si="363"/>
        <v>19.95</v>
      </c>
      <c r="N302" s="52">
        <f t="shared" si="364"/>
        <v>0</v>
      </c>
      <c r="O302" s="49">
        <f t="shared" si="365"/>
        <v>884.43000000000006</v>
      </c>
      <c r="Q302" s="53">
        <v>1</v>
      </c>
      <c r="R302" s="54">
        <f t="shared" si="366"/>
        <v>864.48</v>
      </c>
      <c r="S302" s="54">
        <f t="shared" si="367"/>
        <v>19.95</v>
      </c>
      <c r="T302" s="54">
        <f t="shared" si="368"/>
        <v>0</v>
      </c>
      <c r="U302" s="49">
        <f t="shared" si="377"/>
        <v>884.43</v>
      </c>
      <c r="V302" s="55">
        <f t="shared" si="370"/>
        <v>3.097064876987138E-4</v>
      </c>
      <c r="X302" s="53">
        <v>1</v>
      </c>
      <c r="Y302" s="54">
        <f t="shared" si="371"/>
        <v>864.48</v>
      </c>
      <c r="Z302" s="54">
        <f t="shared" si="372"/>
        <v>19.95</v>
      </c>
      <c r="AA302" s="54">
        <f t="shared" si="373"/>
        <v>0</v>
      </c>
      <c r="AB302" s="49">
        <f t="shared" si="374"/>
        <v>884.43</v>
      </c>
      <c r="AC302" s="55">
        <f t="shared" si="375"/>
        <v>3.097064876987138E-4</v>
      </c>
    </row>
    <row r="303" spans="2:29" ht="39.75" customHeight="1">
      <c r="B303" s="132" t="s">
        <v>380</v>
      </c>
      <c r="C303" s="44" t="s">
        <v>676</v>
      </c>
      <c r="D303" s="45">
        <v>94495</v>
      </c>
      <c r="E303" s="184" t="s">
        <v>829</v>
      </c>
      <c r="F303" s="185" t="s">
        <v>15</v>
      </c>
      <c r="G303" s="48">
        <v>49.1</v>
      </c>
      <c r="H303" s="48">
        <v>8.1999999999999993</v>
      </c>
      <c r="I303" s="48">
        <v>0</v>
      </c>
      <c r="J303" s="49">
        <f t="shared" si="376"/>
        <v>57.3</v>
      </c>
      <c r="K303" s="50"/>
      <c r="L303" s="51">
        <f t="shared" si="362"/>
        <v>49.1</v>
      </c>
      <c r="M303" s="52">
        <f t="shared" si="363"/>
        <v>8.1999999999999993</v>
      </c>
      <c r="N303" s="52">
        <f t="shared" si="364"/>
        <v>0</v>
      </c>
      <c r="O303" s="49">
        <f t="shared" si="365"/>
        <v>57.3</v>
      </c>
      <c r="Q303" s="53">
        <v>1</v>
      </c>
      <c r="R303" s="54">
        <f t="shared" si="366"/>
        <v>49.1</v>
      </c>
      <c r="S303" s="54">
        <f t="shared" si="367"/>
        <v>8.1999999999999993</v>
      </c>
      <c r="T303" s="54">
        <f t="shared" si="368"/>
        <v>0</v>
      </c>
      <c r="U303" s="49">
        <f t="shared" si="377"/>
        <v>57.3</v>
      </c>
      <c r="V303" s="55">
        <f t="shared" si="370"/>
        <v>2.0065106051509221E-5</v>
      </c>
      <c r="X303" s="53">
        <v>1</v>
      </c>
      <c r="Y303" s="54">
        <f t="shared" si="371"/>
        <v>49.1</v>
      </c>
      <c r="Z303" s="54">
        <f t="shared" si="372"/>
        <v>8.1999999999999993</v>
      </c>
      <c r="AA303" s="54">
        <f t="shared" si="373"/>
        <v>0</v>
      </c>
      <c r="AB303" s="49">
        <f t="shared" si="374"/>
        <v>57.3</v>
      </c>
      <c r="AC303" s="55">
        <f t="shared" si="375"/>
        <v>2.0065106051509221E-5</v>
      </c>
    </row>
    <row r="304" spans="2:29" ht="40.5" customHeight="1">
      <c r="B304" s="132" t="s">
        <v>381</v>
      </c>
      <c r="C304" s="44" t="s">
        <v>671</v>
      </c>
      <c r="D304" s="45" t="s">
        <v>665</v>
      </c>
      <c r="E304" s="184" t="s">
        <v>830</v>
      </c>
      <c r="F304" s="185" t="s">
        <v>15</v>
      </c>
      <c r="G304" s="48">
        <v>3461.05</v>
      </c>
      <c r="H304" s="48">
        <v>165.72</v>
      </c>
      <c r="I304" s="48">
        <v>0</v>
      </c>
      <c r="J304" s="49">
        <f t="shared" si="376"/>
        <v>3626.77</v>
      </c>
      <c r="K304" s="50"/>
      <c r="L304" s="51">
        <f t="shared" si="362"/>
        <v>3461.05</v>
      </c>
      <c r="M304" s="52">
        <f t="shared" si="363"/>
        <v>165.72</v>
      </c>
      <c r="N304" s="52">
        <f t="shared" si="364"/>
        <v>0</v>
      </c>
      <c r="O304" s="49">
        <f t="shared" si="365"/>
        <v>3626.77</v>
      </c>
      <c r="Q304" s="53">
        <v>2</v>
      </c>
      <c r="R304" s="54">
        <f t="shared" si="366"/>
        <v>6922.1</v>
      </c>
      <c r="S304" s="54">
        <f t="shared" si="367"/>
        <v>331.44</v>
      </c>
      <c r="T304" s="54">
        <f t="shared" si="368"/>
        <v>0</v>
      </c>
      <c r="U304" s="49">
        <f t="shared" si="377"/>
        <v>7253.54</v>
      </c>
      <c r="V304" s="55">
        <f t="shared" si="370"/>
        <v>2.5400183132437033E-3</v>
      </c>
      <c r="X304" s="53">
        <v>2</v>
      </c>
      <c r="Y304" s="54">
        <f t="shared" si="371"/>
        <v>6922.1</v>
      </c>
      <c r="Z304" s="54">
        <f t="shared" si="372"/>
        <v>331.44</v>
      </c>
      <c r="AA304" s="54">
        <f t="shared" si="373"/>
        <v>0</v>
      </c>
      <c r="AB304" s="49">
        <f t="shared" si="374"/>
        <v>7253.54</v>
      </c>
      <c r="AC304" s="55">
        <f t="shared" si="375"/>
        <v>2.5400183132437033E-3</v>
      </c>
    </row>
    <row r="305" spans="2:29" ht="60" customHeight="1">
      <c r="B305" s="132" t="s">
        <v>382</v>
      </c>
      <c r="C305" s="44" t="s">
        <v>676</v>
      </c>
      <c r="D305" s="45">
        <v>92377</v>
      </c>
      <c r="E305" s="184" t="s">
        <v>831</v>
      </c>
      <c r="F305" s="185" t="s">
        <v>15</v>
      </c>
      <c r="G305" s="48">
        <v>55.559999999999995</v>
      </c>
      <c r="H305" s="48">
        <v>40.64</v>
      </c>
      <c r="I305" s="48">
        <v>0</v>
      </c>
      <c r="J305" s="49">
        <f t="shared" si="376"/>
        <v>96.199999999999989</v>
      </c>
      <c r="K305" s="50"/>
      <c r="L305" s="51">
        <f t="shared" si="362"/>
        <v>55.559999999999995</v>
      </c>
      <c r="M305" s="52">
        <f t="shared" si="363"/>
        <v>40.64</v>
      </c>
      <c r="N305" s="52">
        <f t="shared" si="364"/>
        <v>0</v>
      </c>
      <c r="O305" s="49">
        <f t="shared" si="365"/>
        <v>96.199999999999989</v>
      </c>
      <c r="Q305" s="53">
        <v>113</v>
      </c>
      <c r="R305" s="54">
        <f t="shared" si="366"/>
        <v>6278.28</v>
      </c>
      <c r="S305" s="54">
        <f t="shared" si="367"/>
        <v>4592.32</v>
      </c>
      <c r="T305" s="54">
        <f t="shared" si="368"/>
        <v>0</v>
      </c>
      <c r="U305" s="49">
        <f t="shared" si="377"/>
        <v>10870.6</v>
      </c>
      <c r="V305" s="55">
        <f t="shared" si="370"/>
        <v>3.8066272573042959E-3</v>
      </c>
      <c r="X305" s="53">
        <v>113</v>
      </c>
      <c r="Y305" s="54">
        <f t="shared" si="371"/>
        <v>6278.28</v>
      </c>
      <c r="Z305" s="54">
        <f t="shared" si="372"/>
        <v>4592.32</v>
      </c>
      <c r="AA305" s="54">
        <f t="shared" si="373"/>
        <v>0</v>
      </c>
      <c r="AB305" s="49">
        <f t="shared" si="374"/>
        <v>10870.6</v>
      </c>
      <c r="AC305" s="55">
        <f t="shared" si="375"/>
        <v>3.8066272573042959E-3</v>
      </c>
    </row>
    <row r="306" spans="2:29" ht="39.75" customHeight="1">
      <c r="B306" s="132" t="s">
        <v>383</v>
      </c>
      <c r="C306" s="44" t="s">
        <v>676</v>
      </c>
      <c r="D306" s="45">
        <v>92377</v>
      </c>
      <c r="E306" s="184" t="s">
        <v>832</v>
      </c>
      <c r="F306" s="204" t="s">
        <v>15</v>
      </c>
      <c r="G306" s="48">
        <v>23.910000000000004</v>
      </c>
      <c r="H306" s="48">
        <v>40.64</v>
      </c>
      <c r="I306" s="48">
        <v>0</v>
      </c>
      <c r="J306" s="49">
        <f t="shared" si="376"/>
        <v>64.550000000000011</v>
      </c>
      <c r="K306" s="50"/>
      <c r="L306" s="51">
        <f t="shared" si="362"/>
        <v>23.910000000000004</v>
      </c>
      <c r="M306" s="52">
        <f t="shared" si="363"/>
        <v>40.64</v>
      </c>
      <c r="N306" s="52">
        <f t="shared" si="364"/>
        <v>0</v>
      </c>
      <c r="O306" s="49">
        <f t="shared" si="365"/>
        <v>64.550000000000011</v>
      </c>
      <c r="Q306" s="53">
        <v>27</v>
      </c>
      <c r="R306" s="54">
        <f t="shared" ref="R306:R337" si="378">ROUND(G306*Q306,2)</f>
        <v>645.57000000000005</v>
      </c>
      <c r="S306" s="54">
        <f t="shared" ref="S306:S337" si="379">ROUND(H306*Q306,2)</f>
        <v>1097.28</v>
      </c>
      <c r="T306" s="54">
        <f t="shared" ref="T306:T337" si="380">ROUND(I306*Q306,2)</f>
        <v>0</v>
      </c>
      <c r="U306" s="49">
        <f t="shared" si="377"/>
        <v>1742.85</v>
      </c>
      <c r="V306" s="55">
        <f t="shared" si="370"/>
        <v>6.1030488799080013E-4</v>
      </c>
      <c r="X306" s="53">
        <v>27</v>
      </c>
      <c r="Y306" s="54">
        <f t="shared" ref="Y306:Y337" si="381">ROUND($X306*L306,2)</f>
        <v>645.57000000000005</v>
      </c>
      <c r="Z306" s="54">
        <f t="shared" ref="Z306:Z337" si="382">ROUND($X306*M306,2)</f>
        <v>1097.28</v>
      </c>
      <c r="AA306" s="54">
        <f t="shared" ref="AA306:AA337" si="383">ROUND($X306*N306,2)</f>
        <v>0</v>
      </c>
      <c r="AB306" s="49">
        <f t="shared" si="374"/>
        <v>1742.85</v>
      </c>
      <c r="AC306" s="55">
        <f t="shared" si="375"/>
        <v>6.1030488799080013E-4</v>
      </c>
    </row>
    <row r="307" spans="2:29" ht="39.75" customHeight="1">
      <c r="B307" s="132" t="s">
        <v>384</v>
      </c>
      <c r="C307" s="44" t="s">
        <v>676</v>
      </c>
      <c r="D307" s="45">
        <v>92369</v>
      </c>
      <c r="E307" s="184" t="s">
        <v>833</v>
      </c>
      <c r="F307" s="185" t="s">
        <v>15</v>
      </c>
      <c r="G307" s="48">
        <v>9.4500000000000011</v>
      </c>
      <c r="H307" s="48">
        <v>27.049999999999997</v>
      </c>
      <c r="I307" s="48">
        <v>0</v>
      </c>
      <c r="J307" s="49">
        <f t="shared" si="376"/>
        <v>36.5</v>
      </c>
      <c r="K307" s="50"/>
      <c r="L307" s="51">
        <f t="shared" si="362"/>
        <v>9.4500000000000011</v>
      </c>
      <c r="M307" s="52">
        <f t="shared" si="363"/>
        <v>27.049999999999997</v>
      </c>
      <c r="N307" s="52">
        <f t="shared" si="364"/>
        <v>0</v>
      </c>
      <c r="O307" s="49">
        <f t="shared" si="365"/>
        <v>36.5</v>
      </c>
      <c r="Q307" s="53">
        <v>5</v>
      </c>
      <c r="R307" s="54">
        <f t="shared" si="378"/>
        <v>47.25</v>
      </c>
      <c r="S307" s="54">
        <f t="shared" si="379"/>
        <v>135.25</v>
      </c>
      <c r="T307" s="54">
        <f t="shared" si="380"/>
        <v>0</v>
      </c>
      <c r="U307" s="49">
        <f t="shared" si="377"/>
        <v>182.5</v>
      </c>
      <c r="V307" s="55">
        <f t="shared" si="370"/>
        <v>6.3907187685871439E-5</v>
      </c>
      <c r="X307" s="53">
        <v>5</v>
      </c>
      <c r="Y307" s="54">
        <f t="shared" si="381"/>
        <v>47.25</v>
      </c>
      <c r="Z307" s="54">
        <f t="shared" si="382"/>
        <v>135.25</v>
      </c>
      <c r="AA307" s="54">
        <f t="shared" si="383"/>
        <v>0</v>
      </c>
      <c r="AB307" s="49">
        <f t="shared" si="374"/>
        <v>182.5</v>
      </c>
      <c r="AC307" s="55">
        <f t="shared" si="375"/>
        <v>6.3907187685871439E-5</v>
      </c>
    </row>
    <row r="308" spans="2:29" ht="39.75" customHeight="1">
      <c r="B308" s="132" t="s">
        <v>385</v>
      </c>
      <c r="C308" s="44" t="s">
        <v>666</v>
      </c>
      <c r="D308" s="45">
        <v>92892</v>
      </c>
      <c r="E308" s="184" t="s">
        <v>834</v>
      </c>
      <c r="F308" s="185" t="s">
        <v>15</v>
      </c>
      <c r="G308" s="48">
        <v>65.089999999999989</v>
      </c>
      <c r="H308" s="48">
        <v>27.049999999999997</v>
      </c>
      <c r="I308" s="48">
        <v>0</v>
      </c>
      <c r="J308" s="49">
        <f t="shared" si="376"/>
        <v>92.139999999999986</v>
      </c>
      <c r="K308" s="50"/>
      <c r="L308" s="51">
        <f t="shared" si="362"/>
        <v>65.089999999999989</v>
      </c>
      <c r="M308" s="52">
        <f t="shared" si="363"/>
        <v>27.049999999999997</v>
      </c>
      <c r="N308" s="52">
        <f t="shared" si="364"/>
        <v>0</v>
      </c>
      <c r="O308" s="49">
        <f t="shared" si="365"/>
        <v>92.139999999999986</v>
      </c>
      <c r="Q308" s="53">
        <v>3</v>
      </c>
      <c r="R308" s="54">
        <f t="shared" si="378"/>
        <v>195.27</v>
      </c>
      <c r="S308" s="54">
        <f t="shared" si="379"/>
        <v>81.150000000000006</v>
      </c>
      <c r="T308" s="54">
        <f t="shared" si="380"/>
        <v>0</v>
      </c>
      <c r="U308" s="49">
        <f t="shared" si="377"/>
        <v>276.42</v>
      </c>
      <c r="V308" s="55">
        <f t="shared" si="370"/>
        <v>9.6795752439060722E-5</v>
      </c>
      <c r="X308" s="53">
        <v>3</v>
      </c>
      <c r="Y308" s="54">
        <f t="shared" si="381"/>
        <v>195.27</v>
      </c>
      <c r="Z308" s="54">
        <f t="shared" si="382"/>
        <v>81.150000000000006</v>
      </c>
      <c r="AA308" s="54">
        <f t="shared" si="383"/>
        <v>0</v>
      </c>
      <c r="AB308" s="49">
        <f t="shared" si="374"/>
        <v>276.42</v>
      </c>
      <c r="AC308" s="55">
        <f t="shared" si="375"/>
        <v>9.6795752439060722E-5</v>
      </c>
    </row>
    <row r="309" spans="2:29" ht="39.75" customHeight="1">
      <c r="B309" s="132" t="s">
        <v>386</v>
      </c>
      <c r="C309" s="44" t="s">
        <v>675</v>
      </c>
      <c r="D309" s="45">
        <v>91170</v>
      </c>
      <c r="E309" s="184" t="s">
        <v>609</v>
      </c>
      <c r="F309" s="185" t="s">
        <v>15</v>
      </c>
      <c r="G309" s="48">
        <v>1.3</v>
      </c>
      <c r="H309" s="48">
        <v>3.5300000000000002</v>
      </c>
      <c r="I309" s="48">
        <v>0</v>
      </c>
      <c r="J309" s="49">
        <f t="shared" si="376"/>
        <v>4.83</v>
      </c>
      <c r="K309" s="50"/>
      <c r="L309" s="51">
        <f t="shared" si="362"/>
        <v>1.3</v>
      </c>
      <c r="M309" s="52">
        <f t="shared" si="363"/>
        <v>3.5300000000000002</v>
      </c>
      <c r="N309" s="52">
        <f t="shared" si="364"/>
        <v>0</v>
      </c>
      <c r="O309" s="49">
        <f t="shared" si="365"/>
        <v>4.83</v>
      </c>
      <c r="Q309" s="53">
        <v>7</v>
      </c>
      <c r="R309" s="54">
        <f t="shared" si="378"/>
        <v>9.1</v>
      </c>
      <c r="S309" s="54">
        <f t="shared" si="379"/>
        <v>24.71</v>
      </c>
      <c r="T309" s="54">
        <f t="shared" si="380"/>
        <v>0</v>
      </c>
      <c r="U309" s="49">
        <f t="shared" si="377"/>
        <v>33.81</v>
      </c>
      <c r="V309" s="55">
        <f t="shared" si="370"/>
        <v>1.1839463099503086E-5</v>
      </c>
      <c r="X309" s="53">
        <v>7</v>
      </c>
      <c r="Y309" s="54">
        <f t="shared" si="381"/>
        <v>9.1</v>
      </c>
      <c r="Z309" s="54">
        <f t="shared" si="382"/>
        <v>24.71</v>
      </c>
      <c r="AA309" s="54">
        <f t="shared" si="383"/>
        <v>0</v>
      </c>
      <c r="AB309" s="49">
        <f t="shared" si="374"/>
        <v>33.81</v>
      </c>
      <c r="AC309" s="55">
        <f t="shared" si="375"/>
        <v>1.1839463099503086E-5</v>
      </c>
    </row>
    <row r="310" spans="2:29" ht="39.75" customHeight="1">
      <c r="B310" s="132" t="s">
        <v>387</v>
      </c>
      <c r="C310" s="44" t="s">
        <v>675</v>
      </c>
      <c r="D310" s="45">
        <v>91171</v>
      </c>
      <c r="E310" s="184" t="s">
        <v>610</v>
      </c>
      <c r="F310" s="185" t="s">
        <v>15</v>
      </c>
      <c r="G310" s="48">
        <v>3.57</v>
      </c>
      <c r="H310" s="48">
        <v>6.68</v>
      </c>
      <c r="I310" s="48">
        <v>0</v>
      </c>
      <c r="J310" s="49">
        <f t="shared" si="376"/>
        <v>10.25</v>
      </c>
      <c r="K310" s="50"/>
      <c r="L310" s="51">
        <f t="shared" si="362"/>
        <v>3.57</v>
      </c>
      <c r="M310" s="52">
        <f t="shared" si="363"/>
        <v>6.68</v>
      </c>
      <c r="N310" s="52">
        <f t="shared" si="364"/>
        <v>0</v>
      </c>
      <c r="O310" s="49">
        <f t="shared" si="365"/>
        <v>10.25</v>
      </c>
      <c r="Q310" s="53">
        <v>237</v>
      </c>
      <c r="R310" s="54">
        <f t="shared" si="378"/>
        <v>846.09</v>
      </c>
      <c r="S310" s="54">
        <f t="shared" si="379"/>
        <v>1583.16</v>
      </c>
      <c r="T310" s="54">
        <f t="shared" si="380"/>
        <v>0</v>
      </c>
      <c r="U310" s="49">
        <f t="shared" si="377"/>
        <v>2429.25</v>
      </c>
      <c r="V310" s="55">
        <f t="shared" si="370"/>
        <v>8.5066594896385304E-4</v>
      </c>
      <c r="X310" s="53">
        <v>237</v>
      </c>
      <c r="Y310" s="54">
        <f t="shared" si="381"/>
        <v>846.09</v>
      </c>
      <c r="Z310" s="54">
        <f t="shared" si="382"/>
        <v>1583.16</v>
      </c>
      <c r="AA310" s="54">
        <f t="shared" si="383"/>
        <v>0</v>
      </c>
      <c r="AB310" s="49">
        <f t="shared" si="374"/>
        <v>2429.25</v>
      </c>
      <c r="AC310" s="55">
        <f t="shared" si="375"/>
        <v>8.5066594896385304E-4</v>
      </c>
    </row>
    <row r="311" spans="2:29" ht="40.5" customHeight="1">
      <c r="B311" s="132" t="s">
        <v>388</v>
      </c>
      <c r="C311" s="44" t="s">
        <v>675</v>
      </c>
      <c r="D311" s="45">
        <v>91172</v>
      </c>
      <c r="E311" s="184" t="s">
        <v>611</v>
      </c>
      <c r="F311" s="185" t="s">
        <v>15</v>
      </c>
      <c r="G311" s="48">
        <v>6.86</v>
      </c>
      <c r="H311" s="48">
        <v>10.91</v>
      </c>
      <c r="I311" s="48">
        <v>0</v>
      </c>
      <c r="J311" s="49">
        <f t="shared" si="376"/>
        <v>17.77</v>
      </c>
      <c r="K311" s="50"/>
      <c r="L311" s="51">
        <f t="shared" si="362"/>
        <v>6.86</v>
      </c>
      <c r="M311" s="52">
        <f t="shared" si="363"/>
        <v>10.91</v>
      </c>
      <c r="N311" s="52">
        <f t="shared" si="364"/>
        <v>0</v>
      </c>
      <c r="O311" s="49">
        <f t="shared" si="365"/>
        <v>17.77</v>
      </c>
      <c r="Q311" s="53">
        <v>7</v>
      </c>
      <c r="R311" s="54">
        <f t="shared" si="378"/>
        <v>48.02</v>
      </c>
      <c r="S311" s="54">
        <f t="shared" si="379"/>
        <v>76.37</v>
      </c>
      <c r="T311" s="54">
        <f t="shared" si="380"/>
        <v>0</v>
      </c>
      <c r="U311" s="49">
        <f t="shared" si="377"/>
        <v>124.39</v>
      </c>
      <c r="V311" s="55">
        <f t="shared" si="370"/>
        <v>4.3558438773948204E-5</v>
      </c>
      <c r="X311" s="53">
        <v>7</v>
      </c>
      <c r="Y311" s="54">
        <f t="shared" si="381"/>
        <v>48.02</v>
      </c>
      <c r="Z311" s="54">
        <f t="shared" si="382"/>
        <v>76.37</v>
      </c>
      <c r="AA311" s="54">
        <f t="shared" si="383"/>
        <v>0</v>
      </c>
      <c r="AB311" s="49">
        <f t="shared" si="374"/>
        <v>124.39</v>
      </c>
      <c r="AC311" s="55">
        <f t="shared" si="375"/>
        <v>4.3558438773948204E-5</v>
      </c>
    </row>
    <row r="312" spans="2:29" ht="39.75" customHeight="1">
      <c r="B312" s="132" t="s">
        <v>389</v>
      </c>
      <c r="C312" s="44" t="s">
        <v>680</v>
      </c>
      <c r="D312" s="45">
        <v>91171</v>
      </c>
      <c r="E312" s="184" t="s">
        <v>578</v>
      </c>
      <c r="F312" s="204" t="s">
        <v>15</v>
      </c>
      <c r="G312" s="48">
        <v>2.66</v>
      </c>
      <c r="H312" s="48">
        <v>6.68</v>
      </c>
      <c r="I312" s="48">
        <v>0</v>
      </c>
      <c r="J312" s="49">
        <f t="shared" si="376"/>
        <v>9.34</v>
      </c>
      <c r="K312" s="50"/>
      <c r="L312" s="51">
        <f t="shared" si="362"/>
        <v>2.66</v>
      </c>
      <c r="M312" s="52">
        <f t="shared" si="363"/>
        <v>6.68</v>
      </c>
      <c r="N312" s="52">
        <f t="shared" si="364"/>
        <v>0</v>
      </c>
      <c r="O312" s="49">
        <f t="shared" si="365"/>
        <v>9.34</v>
      </c>
      <c r="Q312" s="53">
        <v>163</v>
      </c>
      <c r="R312" s="54">
        <f t="shared" si="378"/>
        <v>433.58</v>
      </c>
      <c r="S312" s="54">
        <f t="shared" si="379"/>
        <v>1088.8399999999999</v>
      </c>
      <c r="T312" s="54">
        <f t="shared" si="380"/>
        <v>0</v>
      </c>
      <c r="U312" s="49">
        <f t="shared" si="377"/>
        <v>1522.42</v>
      </c>
      <c r="V312" s="55">
        <f t="shared" si="370"/>
        <v>5.3311551055739391E-4</v>
      </c>
      <c r="X312" s="53">
        <v>163</v>
      </c>
      <c r="Y312" s="54">
        <f t="shared" si="381"/>
        <v>433.58</v>
      </c>
      <c r="Z312" s="54">
        <f t="shared" si="382"/>
        <v>1088.8399999999999</v>
      </c>
      <c r="AA312" s="54">
        <f t="shared" si="383"/>
        <v>0</v>
      </c>
      <c r="AB312" s="49">
        <f t="shared" si="374"/>
        <v>1522.42</v>
      </c>
      <c r="AC312" s="55">
        <f t="shared" si="375"/>
        <v>5.3311551055739391E-4</v>
      </c>
    </row>
    <row r="313" spans="2:29" ht="39.75" customHeight="1">
      <c r="B313" s="132" t="s">
        <v>390</v>
      </c>
      <c r="C313" s="44" t="s">
        <v>680</v>
      </c>
      <c r="D313" s="45" t="s">
        <v>686</v>
      </c>
      <c r="E313" s="184" t="s">
        <v>579</v>
      </c>
      <c r="F313" s="204" t="s">
        <v>15</v>
      </c>
      <c r="G313" s="48">
        <v>13.36</v>
      </c>
      <c r="H313" s="48">
        <v>2.76</v>
      </c>
      <c r="I313" s="48">
        <v>0</v>
      </c>
      <c r="J313" s="49">
        <f t="shared" si="376"/>
        <v>16.119999999999997</v>
      </c>
      <c r="K313" s="50"/>
      <c r="L313" s="51">
        <f t="shared" si="362"/>
        <v>13.36</v>
      </c>
      <c r="M313" s="52">
        <f t="shared" si="363"/>
        <v>2.76</v>
      </c>
      <c r="N313" s="52">
        <f t="shared" si="364"/>
        <v>0</v>
      </c>
      <c r="O313" s="49">
        <f t="shared" si="365"/>
        <v>16.119999999999997</v>
      </c>
      <c r="Q313" s="53">
        <v>107</v>
      </c>
      <c r="R313" s="54">
        <f t="shared" si="378"/>
        <v>1429.52</v>
      </c>
      <c r="S313" s="54">
        <f t="shared" si="379"/>
        <v>295.32</v>
      </c>
      <c r="T313" s="54">
        <f t="shared" si="380"/>
        <v>0</v>
      </c>
      <c r="U313" s="49">
        <f t="shared" si="377"/>
        <v>1724.84</v>
      </c>
      <c r="V313" s="55">
        <f t="shared" si="370"/>
        <v>6.0399821155122458E-4</v>
      </c>
      <c r="X313" s="53">
        <v>107</v>
      </c>
      <c r="Y313" s="54">
        <f t="shared" si="381"/>
        <v>1429.52</v>
      </c>
      <c r="Z313" s="54">
        <f t="shared" si="382"/>
        <v>295.32</v>
      </c>
      <c r="AA313" s="54">
        <f t="shared" si="383"/>
        <v>0</v>
      </c>
      <c r="AB313" s="49">
        <f t="shared" si="374"/>
        <v>1724.84</v>
      </c>
      <c r="AC313" s="55">
        <f t="shared" si="375"/>
        <v>6.0399821155122458E-4</v>
      </c>
    </row>
    <row r="314" spans="2:29" ht="39.75" customHeight="1">
      <c r="B314" s="132" t="s">
        <v>391</v>
      </c>
      <c r="C314" s="44" t="s">
        <v>680</v>
      </c>
      <c r="D314" s="45" t="s">
        <v>686</v>
      </c>
      <c r="E314" s="184" t="s">
        <v>580</v>
      </c>
      <c r="F314" s="204" t="s">
        <v>15</v>
      </c>
      <c r="G314" s="48">
        <v>12.3</v>
      </c>
      <c r="H314" s="48">
        <v>5.52</v>
      </c>
      <c r="I314" s="48">
        <v>0</v>
      </c>
      <c r="J314" s="49">
        <f t="shared" si="376"/>
        <v>17.82</v>
      </c>
      <c r="K314" s="50"/>
      <c r="L314" s="51">
        <f t="shared" si="362"/>
        <v>12.3</v>
      </c>
      <c r="M314" s="52">
        <f t="shared" si="363"/>
        <v>5.52</v>
      </c>
      <c r="N314" s="52">
        <f t="shared" si="364"/>
        <v>0</v>
      </c>
      <c r="O314" s="49">
        <f t="shared" si="365"/>
        <v>17.82</v>
      </c>
      <c r="Q314" s="53">
        <v>56</v>
      </c>
      <c r="R314" s="54">
        <f t="shared" si="378"/>
        <v>688.8</v>
      </c>
      <c r="S314" s="54">
        <f t="shared" si="379"/>
        <v>309.12</v>
      </c>
      <c r="T314" s="54">
        <f t="shared" si="380"/>
        <v>0</v>
      </c>
      <c r="U314" s="49">
        <f t="shared" si="377"/>
        <v>997.92</v>
      </c>
      <c r="V314" s="55">
        <f t="shared" si="370"/>
        <v>3.4944800403005378E-4</v>
      </c>
      <c r="X314" s="53">
        <v>56</v>
      </c>
      <c r="Y314" s="54">
        <f t="shared" si="381"/>
        <v>688.8</v>
      </c>
      <c r="Z314" s="54">
        <f t="shared" si="382"/>
        <v>309.12</v>
      </c>
      <c r="AA314" s="54">
        <f t="shared" si="383"/>
        <v>0</v>
      </c>
      <c r="AB314" s="49">
        <f t="shared" si="374"/>
        <v>997.92</v>
      </c>
      <c r="AC314" s="55">
        <f t="shared" si="375"/>
        <v>3.4944800403005378E-4</v>
      </c>
    </row>
    <row r="315" spans="2:29" ht="39.75" customHeight="1">
      <c r="B315" s="132" t="s">
        <v>392</v>
      </c>
      <c r="C315" s="44" t="s">
        <v>675</v>
      </c>
      <c r="D315" s="45" t="s">
        <v>686</v>
      </c>
      <c r="E315" s="184" t="s">
        <v>581</v>
      </c>
      <c r="F315" s="204" t="s">
        <v>15</v>
      </c>
      <c r="G315" s="48">
        <v>10.1</v>
      </c>
      <c r="H315" s="48">
        <v>6.9</v>
      </c>
      <c r="I315" s="48">
        <v>0</v>
      </c>
      <c r="J315" s="49">
        <f t="shared" si="376"/>
        <v>17</v>
      </c>
      <c r="K315" s="50"/>
      <c r="L315" s="51">
        <f t="shared" si="362"/>
        <v>10.1</v>
      </c>
      <c r="M315" s="52">
        <f t="shared" si="363"/>
        <v>6.9</v>
      </c>
      <c r="N315" s="52">
        <f t="shared" si="364"/>
        <v>0</v>
      </c>
      <c r="O315" s="49">
        <f t="shared" si="365"/>
        <v>17</v>
      </c>
      <c r="Q315" s="53">
        <v>107</v>
      </c>
      <c r="R315" s="54">
        <f t="shared" si="378"/>
        <v>1080.7</v>
      </c>
      <c r="S315" s="54">
        <f t="shared" si="379"/>
        <v>738.3</v>
      </c>
      <c r="T315" s="54">
        <f t="shared" si="380"/>
        <v>0</v>
      </c>
      <c r="U315" s="49">
        <f t="shared" si="377"/>
        <v>1819</v>
      </c>
      <c r="V315" s="55">
        <f t="shared" si="370"/>
        <v>6.3697081863342542E-4</v>
      </c>
      <c r="X315" s="53">
        <v>107</v>
      </c>
      <c r="Y315" s="54">
        <f t="shared" si="381"/>
        <v>1080.7</v>
      </c>
      <c r="Z315" s="54">
        <f t="shared" si="382"/>
        <v>738.3</v>
      </c>
      <c r="AA315" s="54">
        <f t="shared" si="383"/>
        <v>0</v>
      </c>
      <c r="AB315" s="49">
        <f t="shared" si="374"/>
        <v>1819</v>
      </c>
      <c r="AC315" s="55">
        <f t="shared" si="375"/>
        <v>6.3697081863342542E-4</v>
      </c>
    </row>
    <row r="316" spans="2:29" ht="39.75" customHeight="1">
      <c r="B316" s="132" t="s">
        <v>393</v>
      </c>
      <c r="C316" s="44" t="s">
        <v>675</v>
      </c>
      <c r="D316" s="45" t="s">
        <v>686</v>
      </c>
      <c r="E316" s="184" t="s">
        <v>582</v>
      </c>
      <c r="F316" s="204" t="s">
        <v>15</v>
      </c>
      <c r="G316" s="48">
        <v>0.24</v>
      </c>
      <c r="H316" s="48">
        <v>1.38</v>
      </c>
      <c r="I316" s="48">
        <v>0</v>
      </c>
      <c r="J316" s="49">
        <f t="shared" si="376"/>
        <v>1.6199999999999999</v>
      </c>
      <c r="K316" s="50"/>
      <c r="L316" s="51">
        <f t="shared" si="362"/>
        <v>0.24</v>
      </c>
      <c r="M316" s="52">
        <f t="shared" si="363"/>
        <v>1.38</v>
      </c>
      <c r="N316" s="52">
        <f t="shared" si="364"/>
        <v>0</v>
      </c>
      <c r="O316" s="49">
        <f t="shared" si="365"/>
        <v>1.6199999999999999</v>
      </c>
      <c r="Q316" s="53">
        <v>489</v>
      </c>
      <c r="R316" s="54">
        <f t="shared" si="378"/>
        <v>117.36</v>
      </c>
      <c r="S316" s="54">
        <f t="shared" si="379"/>
        <v>674.82</v>
      </c>
      <c r="T316" s="54">
        <f t="shared" si="380"/>
        <v>0</v>
      </c>
      <c r="U316" s="49">
        <f t="shared" si="377"/>
        <v>792.18</v>
      </c>
      <c r="V316" s="55">
        <f t="shared" si="370"/>
        <v>2.7740271748489658E-4</v>
      </c>
      <c r="X316" s="53">
        <v>489</v>
      </c>
      <c r="Y316" s="54">
        <f t="shared" si="381"/>
        <v>117.36</v>
      </c>
      <c r="Z316" s="54">
        <f t="shared" si="382"/>
        <v>674.82</v>
      </c>
      <c r="AA316" s="54">
        <f t="shared" si="383"/>
        <v>0</v>
      </c>
      <c r="AB316" s="49">
        <f t="shared" si="374"/>
        <v>792.18</v>
      </c>
      <c r="AC316" s="55">
        <f t="shared" si="375"/>
        <v>2.7740271748489658E-4</v>
      </c>
    </row>
    <row r="317" spans="2:29" ht="39.75" customHeight="1">
      <c r="B317" s="132" t="s">
        <v>394</v>
      </c>
      <c r="C317" s="44" t="s">
        <v>683</v>
      </c>
      <c r="D317" s="45" t="s">
        <v>686</v>
      </c>
      <c r="E317" s="184" t="s">
        <v>583</v>
      </c>
      <c r="F317" s="204" t="s">
        <v>15</v>
      </c>
      <c r="G317" s="48">
        <v>0.12</v>
      </c>
      <c r="H317" s="48">
        <v>0.54</v>
      </c>
      <c r="I317" s="48">
        <v>0</v>
      </c>
      <c r="J317" s="49">
        <f t="shared" si="376"/>
        <v>0.66</v>
      </c>
      <c r="K317" s="50"/>
      <c r="L317" s="51">
        <f t="shared" si="362"/>
        <v>0.12</v>
      </c>
      <c r="M317" s="52">
        <f t="shared" si="363"/>
        <v>0.54</v>
      </c>
      <c r="N317" s="52">
        <f t="shared" si="364"/>
        <v>0</v>
      </c>
      <c r="O317" s="49">
        <f t="shared" si="365"/>
        <v>0.66</v>
      </c>
      <c r="Q317" s="53">
        <v>489</v>
      </c>
      <c r="R317" s="54">
        <f t="shared" si="378"/>
        <v>58.68</v>
      </c>
      <c r="S317" s="54">
        <f t="shared" si="379"/>
        <v>264.06</v>
      </c>
      <c r="T317" s="54">
        <f t="shared" si="380"/>
        <v>0</v>
      </c>
      <c r="U317" s="49">
        <f t="shared" si="377"/>
        <v>322.74</v>
      </c>
      <c r="V317" s="55">
        <f t="shared" si="370"/>
        <v>1.1301592193829121E-4</v>
      </c>
      <c r="X317" s="53">
        <v>489</v>
      </c>
      <c r="Y317" s="54">
        <f t="shared" si="381"/>
        <v>58.68</v>
      </c>
      <c r="Z317" s="54">
        <f t="shared" si="382"/>
        <v>264.06</v>
      </c>
      <c r="AA317" s="54">
        <f t="shared" si="383"/>
        <v>0</v>
      </c>
      <c r="AB317" s="49">
        <f t="shared" si="374"/>
        <v>322.74</v>
      </c>
      <c r="AC317" s="55">
        <f t="shared" si="375"/>
        <v>1.1301592193829121E-4</v>
      </c>
    </row>
    <row r="318" spans="2:29" ht="39.75" customHeight="1">
      <c r="B318" s="132" t="s">
        <v>395</v>
      </c>
      <c r="C318" s="44" t="s">
        <v>684</v>
      </c>
      <c r="D318" s="45" t="s">
        <v>686</v>
      </c>
      <c r="E318" s="184" t="s">
        <v>835</v>
      </c>
      <c r="F318" s="185" t="s">
        <v>15</v>
      </c>
      <c r="G318" s="48">
        <v>13.48</v>
      </c>
      <c r="H318" s="48">
        <v>14.14</v>
      </c>
      <c r="I318" s="48">
        <v>2.75</v>
      </c>
      <c r="J318" s="49">
        <f t="shared" si="376"/>
        <v>30.37</v>
      </c>
      <c r="K318" s="50"/>
      <c r="L318" s="51">
        <f t="shared" si="362"/>
        <v>13.48</v>
      </c>
      <c r="M318" s="52">
        <f t="shared" si="363"/>
        <v>14.14</v>
      </c>
      <c r="N318" s="52">
        <f t="shared" si="364"/>
        <v>2.75</v>
      </c>
      <c r="O318" s="49">
        <f t="shared" si="365"/>
        <v>30.37</v>
      </c>
      <c r="Q318" s="53">
        <v>7</v>
      </c>
      <c r="R318" s="54">
        <f t="shared" si="378"/>
        <v>94.36</v>
      </c>
      <c r="S318" s="54">
        <f t="shared" si="379"/>
        <v>98.98</v>
      </c>
      <c r="T318" s="54">
        <f t="shared" si="380"/>
        <v>19.25</v>
      </c>
      <c r="U318" s="49">
        <f t="shared" si="377"/>
        <v>212.59</v>
      </c>
      <c r="V318" s="55">
        <f t="shared" si="370"/>
        <v>7.4443994685695388E-5</v>
      </c>
      <c r="X318" s="53">
        <v>7</v>
      </c>
      <c r="Y318" s="54">
        <f t="shared" si="381"/>
        <v>94.36</v>
      </c>
      <c r="Z318" s="54">
        <f t="shared" si="382"/>
        <v>98.98</v>
      </c>
      <c r="AA318" s="54">
        <f t="shared" si="383"/>
        <v>19.25</v>
      </c>
      <c r="AB318" s="49">
        <f t="shared" si="374"/>
        <v>212.59</v>
      </c>
      <c r="AC318" s="55">
        <f t="shared" si="375"/>
        <v>7.4443994685695388E-5</v>
      </c>
    </row>
    <row r="319" spans="2:29" ht="39.75" customHeight="1">
      <c r="B319" s="132" t="s">
        <v>396</v>
      </c>
      <c r="C319" s="44" t="s">
        <v>684</v>
      </c>
      <c r="D319" s="45" t="s">
        <v>686</v>
      </c>
      <c r="E319" s="184" t="s">
        <v>791</v>
      </c>
      <c r="F319" s="185" t="s">
        <v>15</v>
      </c>
      <c r="G319" s="48">
        <v>23.08</v>
      </c>
      <c r="H319" s="48">
        <v>18.16</v>
      </c>
      <c r="I319" s="48">
        <v>2.75</v>
      </c>
      <c r="J319" s="49">
        <f t="shared" si="376"/>
        <v>43.989999999999995</v>
      </c>
      <c r="K319" s="50"/>
      <c r="L319" s="51">
        <f t="shared" si="362"/>
        <v>23.08</v>
      </c>
      <c r="M319" s="52">
        <f t="shared" si="363"/>
        <v>18.16</v>
      </c>
      <c r="N319" s="52">
        <f t="shared" si="364"/>
        <v>2.75</v>
      </c>
      <c r="O319" s="49">
        <f t="shared" si="365"/>
        <v>43.989999999999995</v>
      </c>
      <c r="Q319" s="53">
        <v>23</v>
      </c>
      <c r="R319" s="54">
        <f t="shared" si="378"/>
        <v>530.84</v>
      </c>
      <c r="S319" s="54">
        <f t="shared" si="379"/>
        <v>417.68</v>
      </c>
      <c r="T319" s="54">
        <f t="shared" si="380"/>
        <v>63.25</v>
      </c>
      <c r="U319" s="49">
        <f t="shared" si="377"/>
        <v>1011.77</v>
      </c>
      <c r="V319" s="55">
        <f t="shared" si="370"/>
        <v>3.5429794676676243E-4</v>
      </c>
      <c r="X319" s="53">
        <v>23</v>
      </c>
      <c r="Y319" s="54">
        <f t="shared" si="381"/>
        <v>530.84</v>
      </c>
      <c r="Z319" s="54">
        <f t="shared" si="382"/>
        <v>417.68</v>
      </c>
      <c r="AA319" s="54">
        <f t="shared" si="383"/>
        <v>63.25</v>
      </c>
      <c r="AB319" s="49">
        <f t="shared" si="374"/>
        <v>1011.77</v>
      </c>
      <c r="AC319" s="55">
        <f t="shared" si="375"/>
        <v>3.5429794676676243E-4</v>
      </c>
    </row>
    <row r="320" spans="2:29" ht="39.75" customHeight="1">
      <c r="B320" s="132" t="s">
        <v>397</v>
      </c>
      <c r="C320" s="44" t="s">
        <v>684</v>
      </c>
      <c r="D320" s="45" t="s">
        <v>686</v>
      </c>
      <c r="E320" s="184" t="s">
        <v>836</v>
      </c>
      <c r="F320" s="185" t="s">
        <v>15</v>
      </c>
      <c r="G320" s="48">
        <v>43.32</v>
      </c>
      <c r="H320" s="48">
        <v>30.240000000000002</v>
      </c>
      <c r="I320" s="48">
        <v>4.07</v>
      </c>
      <c r="J320" s="49">
        <f t="shared" si="376"/>
        <v>77.63</v>
      </c>
      <c r="K320" s="50"/>
      <c r="L320" s="51">
        <f t="shared" si="362"/>
        <v>43.32</v>
      </c>
      <c r="M320" s="52">
        <f t="shared" si="363"/>
        <v>30.240000000000002</v>
      </c>
      <c r="N320" s="52">
        <f t="shared" si="364"/>
        <v>4.07</v>
      </c>
      <c r="O320" s="49">
        <f t="shared" si="365"/>
        <v>77.63</v>
      </c>
      <c r="Q320" s="53">
        <v>194</v>
      </c>
      <c r="R320" s="54">
        <f t="shared" si="378"/>
        <v>8404.08</v>
      </c>
      <c r="S320" s="54">
        <f t="shared" si="379"/>
        <v>5866.56</v>
      </c>
      <c r="T320" s="54">
        <f t="shared" si="380"/>
        <v>789.58</v>
      </c>
      <c r="U320" s="49">
        <f t="shared" si="377"/>
        <v>15060.22</v>
      </c>
      <c r="V320" s="55">
        <f t="shared" si="370"/>
        <v>5.2737331842767927E-3</v>
      </c>
      <c r="X320" s="53">
        <v>194</v>
      </c>
      <c r="Y320" s="54">
        <f t="shared" si="381"/>
        <v>8404.08</v>
      </c>
      <c r="Z320" s="54">
        <f t="shared" si="382"/>
        <v>5866.56</v>
      </c>
      <c r="AA320" s="54">
        <f t="shared" si="383"/>
        <v>789.58</v>
      </c>
      <c r="AB320" s="49">
        <f t="shared" si="374"/>
        <v>15060.22</v>
      </c>
      <c r="AC320" s="55">
        <f t="shared" si="375"/>
        <v>5.2737331842767927E-3</v>
      </c>
    </row>
    <row r="321" spans="2:29" ht="39.75" customHeight="1">
      <c r="B321" s="132" t="s">
        <v>398</v>
      </c>
      <c r="C321" s="44" t="s">
        <v>684</v>
      </c>
      <c r="D321" s="45" t="s">
        <v>686</v>
      </c>
      <c r="E321" s="184" t="s">
        <v>837</v>
      </c>
      <c r="F321" s="185" t="s">
        <v>15</v>
      </c>
      <c r="G321" s="48">
        <v>23.830000000000002</v>
      </c>
      <c r="H321" s="48">
        <v>18.16</v>
      </c>
      <c r="I321" s="48">
        <v>2.75</v>
      </c>
      <c r="J321" s="49">
        <f t="shared" si="376"/>
        <v>44.74</v>
      </c>
      <c r="K321" s="50"/>
      <c r="L321" s="51">
        <f t="shared" si="362"/>
        <v>23.830000000000002</v>
      </c>
      <c r="M321" s="52">
        <f t="shared" si="363"/>
        <v>18.16</v>
      </c>
      <c r="N321" s="52">
        <f t="shared" si="364"/>
        <v>2.75</v>
      </c>
      <c r="O321" s="49">
        <f t="shared" si="365"/>
        <v>44.74</v>
      </c>
      <c r="Q321" s="53">
        <v>7</v>
      </c>
      <c r="R321" s="54">
        <f t="shared" si="378"/>
        <v>166.81</v>
      </c>
      <c r="S321" s="54">
        <f t="shared" si="379"/>
        <v>127.12</v>
      </c>
      <c r="T321" s="54">
        <f t="shared" si="380"/>
        <v>19.25</v>
      </c>
      <c r="U321" s="49">
        <f t="shared" si="377"/>
        <v>313.18</v>
      </c>
      <c r="V321" s="55">
        <f t="shared" si="370"/>
        <v>1.096682358326642E-4</v>
      </c>
      <c r="X321" s="53">
        <v>7</v>
      </c>
      <c r="Y321" s="54">
        <f t="shared" si="381"/>
        <v>166.81</v>
      </c>
      <c r="Z321" s="54">
        <f t="shared" si="382"/>
        <v>127.12</v>
      </c>
      <c r="AA321" s="54">
        <f t="shared" si="383"/>
        <v>19.25</v>
      </c>
      <c r="AB321" s="49">
        <f t="shared" si="374"/>
        <v>313.18</v>
      </c>
      <c r="AC321" s="55">
        <f t="shared" si="375"/>
        <v>1.096682358326642E-4</v>
      </c>
    </row>
    <row r="322" spans="2:29" ht="39.75" customHeight="1">
      <c r="B322" s="132" t="s">
        <v>399</v>
      </c>
      <c r="C322" s="44" t="s">
        <v>676</v>
      </c>
      <c r="D322" s="45">
        <v>101917</v>
      </c>
      <c r="E322" s="184" t="s">
        <v>842</v>
      </c>
      <c r="F322" s="185" t="s">
        <v>15</v>
      </c>
      <c r="G322" s="48">
        <v>229.52</v>
      </c>
      <c r="H322" s="48">
        <v>45.58</v>
      </c>
      <c r="I322" s="48">
        <v>0</v>
      </c>
      <c r="J322" s="49">
        <f t="shared" si="376"/>
        <v>275.10000000000002</v>
      </c>
      <c r="K322" s="50"/>
      <c r="L322" s="51">
        <f t="shared" si="362"/>
        <v>229.52</v>
      </c>
      <c r="M322" s="52">
        <f t="shared" si="363"/>
        <v>45.58</v>
      </c>
      <c r="N322" s="52">
        <f t="shared" si="364"/>
        <v>0</v>
      </c>
      <c r="O322" s="49">
        <f t="shared" si="365"/>
        <v>275.10000000000002</v>
      </c>
      <c r="Q322" s="53">
        <v>1</v>
      </c>
      <c r="R322" s="54">
        <f t="shared" si="378"/>
        <v>229.52</v>
      </c>
      <c r="S322" s="54">
        <f t="shared" si="379"/>
        <v>45.58</v>
      </c>
      <c r="T322" s="54">
        <f t="shared" si="380"/>
        <v>0</v>
      </c>
      <c r="U322" s="49">
        <f t="shared" si="377"/>
        <v>275.10000000000002</v>
      </c>
      <c r="V322" s="55">
        <f t="shared" si="370"/>
        <v>9.633351962949716E-5</v>
      </c>
      <c r="X322" s="53">
        <v>1</v>
      </c>
      <c r="Y322" s="54">
        <f t="shared" si="381"/>
        <v>229.52</v>
      </c>
      <c r="Z322" s="54">
        <f t="shared" si="382"/>
        <v>45.58</v>
      </c>
      <c r="AA322" s="54">
        <f t="shared" si="383"/>
        <v>0</v>
      </c>
      <c r="AB322" s="49">
        <f t="shared" si="374"/>
        <v>275.10000000000002</v>
      </c>
      <c r="AC322" s="55">
        <f t="shared" si="375"/>
        <v>9.633351962949716E-5</v>
      </c>
    </row>
    <row r="323" spans="2:29" ht="40.5" customHeight="1">
      <c r="B323" s="132" t="s">
        <v>400</v>
      </c>
      <c r="C323" s="44" t="s">
        <v>676</v>
      </c>
      <c r="D323" s="45">
        <v>101917</v>
      </c>
      <c r="E323" s="184" t="s">
        <v>843</v>
      </c>
      <c r="F323" s="185" t="s">
        <v>15</v>
      </c>
      <c r="G323" s="48">
        <v>109.02</v>
      </c>
      <c r="H323" s="48">
        <v>45.58</v>
      </c>
      <c r="I323" s="48">
        <v>0</v>
      </c>
      <c r="J323" s="49">
        <f t="shared" si="376"/>
        <v>154.6</v>
      </c>
      <c r="K323" s="50"/>
      <c r="L323" s="51">
        <f t="shared" si="362"/>
        <v>109.02</v>
      </c>
      <c r="M323" s="52">
        <f t="shared" si="363"/>
        <v>45.58</v>
      </c>
      <c r="N323" s="52">
        <f t="shared" si="364"/>
        <v>0</v>
      </c>
      <c r="O323" s="49">
        <f t="shared" si="365"/>
        <v>154.6</v>
      </c>
      <c r="Q323" s="53">
        <v>3</v>
      </c>
      <c r="R323" s="54">
        <f t="shared" si="378"/>
        <v>327.06</v>
      </c>
      <c r="S323" s="54">
        <f t="shared" si="379"/>
        <v>136.74</v>
      </c>
      <c r="T323" s="54">
        <f t="shared" si="380"/>
        <v>0</v>
      </c>
      <c r="U323" s="49">
        <f t="shared" si="377"/>
        <v>463.8</v>
      </c>
      <c r="V323" s="55">
        <f t="shared" si="370"/>
        <v>1.6241180081483383E-4</v>
      </c>
      <c r="X323" s="53">
        <v>3</v>
      </c>
      <c r="Y323" s="54">
        <f t="shared" si="381"/>
        <v>327.06</v>
      </c>
      <c r="Z323" s="54">
        <f t="shared" si="382"/>
        <v>136.74</v>
      </c>
      <c r="AA323" s="54">
        <f t="shared" si="383"/>
        <v>0</v>
      </c>
      <c r="AB323" s="49">
        <f t="shared" si="374"/>
        <v>463.8</v>
      </c>
      <c r="AC323" s="55">
        <f t="shared" si="375"/>
        <v>1.6241180081483383E-4</v>
      </c>
    </row>
    <row r="324" spans="2:29" ht="40.5" customHeight="1">
      <c r="B324" s="132" t="s">
        <v>401</v>
      </c>
      <c r="C324" s="44" t="s">
        <v>676</v>
      </c>
      <c r="D324" s="45">
        <v>101917</v>
      </c>
      <c r="E324" s="184" t="s">
        <v>844</v>
      </c>
      <c r="F324" s="185" t="s">
        <v>15</v>
      </c>
      <c r="G324" s="48">
        <v>241.65</v>
      </c>
      <c r="H324" s="48">
        <v>45.58</v>
      </c>
      <c r="I324" s="48">
        <v>0</v>
      </c>
      <c r="J324" s="49">
        <f t="shared" si="376"/>
        <v>287.23</v>
      </c>
      <c r="K324" s="50"/>
      <c r="L324" s="51">
        <f t="shared" si="362"/>
        <v>241.65</v>
      </c>
      <c r="M324" s="52">
        <f t="shared" si="363"/>
        <v>45.58</v>
      </c>
      <c r="N324" s="52">
        <f t="shared" si="364"/>
        <v>0</v>
      </c>
      <c r="O324" s="49">
        <f t="shared" si="365"/>
        <v>287.23</v>
      </c>
      <c r="Q324" s="53">
        <v>3</v>
      </c>
      <c r="R324" s="54">
        <f t="shared" si="378"/>
        <v>724.95</v>
      </c>
      <c r="S324" s="54">
        <f t="shared" si="379"/>
        <v>136.74</v>
      </c>
      <c r="T324" s="54">
        <f t="shared" si="380"/>
        <v>0</v>
      </c>
      <c r="U324" s="49">
        <f t="shared" si="377"/>
        <v>861.69</v>
      </c>
      <c r="V324" s="55">
        <f t="shared" si="370"/>
        <v>3.0174347702486881E-4</v>
      </c>
      <c r="X324" s="53">
        <v>3</v>
      </c>
      <c r="Y324" s="54">
        <f t="shared" si="381"/>
        <v>724.95</v>
      </c>
      <c r="Z324" s="54">
        <f t="shared" si="382"/>
        <v>136.74</v>
      </c>
      <c r="AA324" s="54">
        <f t="shared" si="383"/>
        <v>0</v>
      </c>
      <c r="AB324" s="49">
        <f t="shared" si="374"/>
        <v>861.69</v>
      </c>
      <c r="AC324" s="55">
        <f t="shared" si="375"/>
        <v>3.0174347702486881E-4</v>
      </c>
    </row>
    <row r="325" spans="2:29" ht="39.75" customHeight="1">
      <c r="B325" s="132" t="s">
        <v>402</v>
      </c>
      <c r="C325" s="44" t="s">
        <v>680</v>
      </c>
      <c r="D325" s="45">
        <v>86881</v>
      </c>
      <c r="E325" s="184" t="s">
        <v>838</v>
      </c>
      <c r="F325" s="185" t="s">
        <v>15</v>
      </c>
      <c r="G325" s="48">
        <v>171.04999999999998</v>
      </c>
      <c r="H325" s="48">
        <v>22.950000000000003</v>
      </c>
      <c r="I325" s="48">
        <v>0</v>
      </c>
      <c r="J325" s="49">
        <f t="shared" si="376"/>
        <v>194</v>
      </c>
      <c r="K325" s="50"/>
      <c r="L325" s="51">
        <f t="shared" si="362"/>
        <v>171.04999999999998</v>
      </c>
      <c r="M325" s="52">
        <f t="shared" si="363"/>
        <v>22.950000000000003</v>
      </c>
      <c r="N325" s="52">
        <f t="shared" si="364"/>
        <v>0</v>
      </c>
      <c r="O325" s="49">
        <f t="shared" si="365"/>
        <v>194</v>
      </c>
      <c r="Q325" s="53">
        <v>3</v>
      </c>
      <c r="R325" s="54">
        <f t="shared" si="378"/>
        <v>513.15</v>
      </c>
      <c r="S325" s="54">
        <f t="shared" si="379"/>
        <v>68.849999999999994</v>
      </c>
      <c r="T325" s="54">
        <f t="shared" si="380"/>
        <v>0</v>
      </c>
      <c r="U325" s="49">
        <f t="shared" si="377"/>
        <v>582</v>
      </c>
      <c r="V325" s="55">
        <f t="shared" si="370"/>
        <v>2.0380264785302562E-4</v>
      </c>
      <c r="X325" s="53">
        <v>3</v>
      </c>
      <c r="Y325" s="54">
        <f t="shared" si="381"/>
        <v>513.15</v>
      </c>
      <c r="Z325" s="54">
        <f t="shared" si="382"/>
        <v>68.849999999999994</v>
      </c>
      <c r="AA325" s="54">
        <f t="shared" si="383"/>
        <v>0</v>
      </c>
      <c r="AB325" s="49">
        <f t="shared" si="374"/>
        <v>582</v>
      </c>
      <c r="AC325" s="55">
        <f t="shared" si="375"/>
        <v>2.0380264785302562E-4</v>
      </c>
    </row>
    <row r="326" spans="2:29" ht="40.5" customHeight="1">
      <c r="B326" s="132" t="s">
        <v>405</v>
      </c>
      <c r="C326" s="44" t="s">
        <v>680</v>
      </c>
      <c r="D326" s="45">
        <v>86881</v>
      </c>
      <c r="E326" s="184" t="s">
        <v>839</v>
      </c>
      <c r="F326" s="185" t="s">
        <v>15</v>
      </c>
      <c r="G326" s="48">
        <v>186.37</v>
      </c>
      <c r="H326" s="48">
        <v>22.950000000000003</v>
      </c>
      <c r="I326" s="48">
        <v>0</v>
      </c>
      <c r="J326" s="49">
        <f t="shared" si="376"/>
        <v>209.32</v>
      </c>
      <c r="K326" s="50"/>
      <c r="L326" s="51">
        <f t="shared" si="362"/>
        <v>186.37</v>
      </c>
      <c r="M326" s="52">
        <f t="shared" si="363"/>
        <v>22.950000000000003</v>
      </c>
      <c r="N326" s="52">
        <f t="shared" si="364"/>
        <v>0</v>
      </c>
      <c r="O326" s="49">
        <f t="shared" si="365"/>
        <v>209.32</v>
      </c>
      <c r="Q326" s="53">
        <v>3</v>
      </c>
      <c r="R326" s="54">
        <f t="shared" si="378"/>
        <v>559.11</v>
      </c>
      <c r="S326" s="54">
        <f t="shared" si="379"/>
        <v>68.849999999999994</v>
      </c>
      <c r="T326" s="54">
        <f t="shared" si="380"/>
        <v>0</v>
      </c>
      <c r="U326" s="49">
        <f t="shared" si="377"/>
        <v>627.96</v>
      </c>
      <c r="V326" s="55">
        <f t="shared" si="370"/>
        <v>2.1989675385873878E-4</v>
      </c>
      <c r="X326" s="53">
        <v>3</v>
      </c>
      <c r="Y326" s="54">
        <f t="shared" si="381"/>
        <v>559.11</v>
      </c>
      <c r="Z326" s="54">
        <f t="shared" si="382"/>
        <v>68.849999999999994</v>
      </c>
      <c r="AA326" s="54">
        <f t="shared" si="383"/>
        <v>0</v>
      </c>
      <c r="AB326" s="49">
        <f t="shared" si="374"/>
        <v>627.96</v>
      </c>
      <c r="AC326" s="55">
        <f t="shared" si="375"/>
        <v>2.1989675385873878E-4</v>
      </c>
    </row>
    <row r="327" spans="2:29" ht="39.75" customHeight="1">
      <c r="B327" s="132" t="s">
        <v>406</v>
      </c>
      <c r="C327" s="44" t="s">
        <v>680</v>
      </c>
      <c r="D327" s="45">
        <v>103008</v>
      </c>
      <c r="E327" s="184" t="s">
        <v>840</v>
      </c>
      <c r="F327" s="185" t="s">
        <v>15</v>
      </c>
      <c r="G327" s="48">
        <v>27.790000000000003</v>
      </c>
      <c r="H327" s="48">
        <v>9</v>
      </c>
      <c r="I327" s="48">
        <v>0</v>
      </c>
      <c r="J327" s="49">
        <f t="shared" si="376"/>
        <v>36.790000000000006</v>
      </c>
      <c r="K327" s="50"/>
      <c r="L327" s="51">
        <f t="shared" si="362"/>
        <v>27.790000000000003</v>
      </c>
      <c r="M327" s="52">
        <f t="shared" si="363"/>
        <v>9</v>
      </c>
      <c r="N327" s="52">
        <f t="shared" si="364"/>
        <v>0</v>
      </c>
      <c r="O327" s="49">
        <f t="shared" si="365"/>
        <v>36.790000000000006</v>
      </c>
      <c r="Q327" s="53">
        <v>1</v>
      </c>
      <c r="R327" s="54">
        <f t="shared" si="378"/>
        <v>27.79</v>
      </c>
      <c r="S327" s="54">
        <f t="shared" si="379"/>
        <v>9</v>
      </c>
      <c r="T327" s="54">
        <f t="shared" si="380"/>
        <v>0</v>
      </c>
      <c r="U327" s="49">
        <f t="shared" si="377"/>
        <v>36.79</v>
      </c>
      <c r="V327" s="55">
        <f t="shared" si="370"/>
        <v>1.2882988684729917E-5</v>
      </c>
      <c r="X327" s="53">
        <v>1</v>
      </c>
      <c r="Y327" s="54">
        <f t="shared" si="381"/>
        <v>27.79</v>
      </c>
      <c r="Z327" s="54">
        <f t="shared" si="382"/>
        <v>9</v>
      </c>
      <c r="AA327" s="54">
        <f t="shared" si="383"/>
        <v>0</v>
      </c>
      <c r="AB327" s="49">
        <f t="shared" si="374"/>
        <v>36.79</v>
      </c>
      <c r="AC327" s="55">
        <f t="shared" si="375"/>
        <v>1.2882988684729917E-5</v>
      </c>
    </row>
    <row r="328" spans="2:29" ht="60" customHeight="1">
      <c r="B328" s="132" t="s">
        <v>407</v>
      </c>
      <c r="C328" s="44" t="s">
        <v>678</v>
      </c>
      <c r="D328" s="45" t="s">
        <v>686</v>
      </c>
      <c r="E328" s="184" t="s">
        <v>841</v>
      </c>
      <c r="F328" s="185" t="s">
        <v>15</v>
      </c>
      <c r="G328" s="48">
        <v>455.81</v>
      </c>
      <c r="H328" s="48">
        <v>40.549999999999997</v>
      </c>
      <c r="I328" s="48">
        <v>0</v>
      </c>
      <c r="J328" s="49">
        <f t="shared" si="376"/>
        <v>496.36</v>
      </c>
      <c r="K328" s="50"/>
      <c r="L328" s="51">
        <f t="shared" si="362"/>
        <v>455.81</v>
      </c>
      <c r="M328" s="52">
        <f t="shared" si="363"/>
        <v>40.549999999999997</v>
      </c>
      <c r="N328" s="52">
        <f t="shared" si="364"/>
        <v>0</v>
      </c>
      <c r="O328" s="49">
        <f t="shared" si="365"/>
        <v>496.36</v>
      </c>
      <c r="Q328" s="53">
        <v>1</v>
      </c>
      <c r="R328" s="54">
        <f t="shared" si="378"/>
        <v>455.81</v>
      </c>
      <c r="S328" s="54">
        <f t="shared" si="379"/>
        <v>40.549999999999997</v>
      </c>
      <c r="T328" s="54">
        <f t="shared" si="380"/>
        <v>0</v>
      </c>
      <c r="U328" s="49">
        <f t="shared" si="377"/>
        <v>496.36</v>
      </c>
      <c r="V328" s="55">
        <f t="shared" si="370"/>
        <v>1.7381354345073505E-4</v>
      </c>
      <c r="X328" s="53">
        <v>1</v>
      </c>
      <c r="Y328" s="54">
        <f t="shared" si="381"/>
        <v>455.81</v>
      </c>
      <c r="Z328" s="54">
        <f t="shared" si="382"/>
        <v>40.549999999999997</v>
      </c>
      <c r="AA328" s="54">
        <f t="shared" si="383"/>
        <v>0</v>
      </c>
      <c r="AB328" s="49">
        <f t="shared" si="374"/>
        <v>496.36</v>
      </c>
      <c r="AC328" s="55">
        <f t="shared" si="375"/>
        <v>1.7381354345073505E-4</v>
      </c>
    </row>
    <row r="329" spans="2:29" ht="60" customHeight="1">
      <c r="B329" s="132" t="s">
        <v>408</v>
      </c>
      <c r="C329" s="44" t="s">
        <v>680</v>
      </c>
      <c r="D329" s="45" t="s">
        <v>686</v>
      </c>
      <c r="E329" s="184" t="s">
        <v>845</v>
      </c>
      <c r="F329" s="185" t="s">
        <v>15</v>
      </c>
      <c r="G329" s="48">
        <v>578.28</v>
      </c>
      <c r="H329" s="48">
        <v>40.549999999999997</v>
      </c>
      <c r="I329" s="48">
        <v>0</v>
      </c>
      <c r="J329" s="49">
        <f t="shared" si="376"/>
        <v>618.82999999999993</v>
      </c>
      <c r="K329" s="50"/>
      <c r="L329" s="51">
        <f t="shared" si="362"/>
        <v>578.28</v>
      </c>
      <c r="M329" s="52">
        <f t="shared" si="363"/>
        <v>40.549999999999997</v>
      </c>
      <c r="N329" s="52">
        <f t="shared" si="364"/>
        <v>0</v>
      </c>
      <c r="O329" s="49">
        <f t="shared" si="365"/>
        <v>618.82999999999993</v>
      </c>
      <c r="Q329" s="53">
        <v>2</v>
      </c>
      <c r="R329" s="54">
        <f t="shared" si="378"/>
        <v>1156.56</v>
      </c>
      <c r="S329" s="54">
        <f t="shared" si="379"/>
        <v>81.099999999999994</v>
      </c>
      <c r="T329" s="54">
        <f t="shared" si="380"/>
        <v>0</v>
      </c>
      <c r="U329" s="49">
        <f t="shared" si="377"/>
        <v>1237.6600000000001</v>
      </c>
      <c r="V329" s="55">
        <f t="shared" si="370"/>
        <v>4.3339928718518162E-4</v>
      </c>
      <c r="X329" s="53">
        <v>2</v>
      </c>
      <c r="Y329" s="54">
        <f t="shared" si="381"/>
        <v>1156.56</v>
      </c>
      <c r="Z329" s="54">
        <f t="shared" si="382"/>
        <v>81.099999999999994</v>
      </c>
      <c r="AA329" s="54">
        <f t="shared" si="383"/>
        <v>0</v>
      </c>
      <c r="AB329" s="49">
        <f t="shared" si="374"/>
        <v>1237.6600000000001</v>
      </c>
      <c r="AC329" s="55">
        <f t="shared" si="375"/>
        <v>4.3339928718518162E-4</v>
      </c>
    </row>
    <row r="330" spans="2:29" ht="60" customHeight="1">
      <c r="B330" s="132" t="s">
        <v>409</v>
      </c>
      <c r="C330" s="44" t="s">
        <v>666</v>
      </c>
      <c r="D330" s="45">
        <v>103019</v>
      </c>
      <c r="E330" s="184" t="s">
        <v>846</v>
      </c>
      <c r="F330" s="185" t="s">
        <v>15</v>
      </c>
      <c r="G330" s="48">
        <v>295.26</v>
      </c>
      <c r="H330" s="48">
        <v>25.1</v>
      </c>
      <c r="I330" s="48">
        <v>0</v>
      </c>
      <c r="J330" s="49">
        <f t="shared" si="376"/>
        <v>320.36</v>
      </c>
      <c r="K330" s="50"/>
      <c r="L330" s="51">
        <f t="shared" si="362"/>
        <v>295.26</v>
      </c>
      <c r="M330" s="52">
        <f t="shared" si="363"/>
        <v>25.1</v>
      </c>
      <c r="N330" s="52">
        <f t="shared" si="364"/>
        <v>0</v>
      </c>
      <c r="O330" s="49">
        <f t="shared" si="365"/>
        <v>320.36</v>
      </c>
      <c r="Q330" s="53">
        <v>1</v>
      </c>
      <c r="R330" s="54">
        <f t="shared" si="378"/>
        <v>295.26</v>
      </c>
      <c r="S330" s="54">
        <f t="shared" si="379"/>
        <v>25.1</v>
      </c>
      <c r="T330" s="54">
        <f t="shared" si="380"/>
        <v>0</v>
      </c>
      <c r="U330" s="49">
        <f t="shared" si="377"/>
        <v>320.36</v>
      </c>
      <c r="V330" s="55">
        <f t="shared" si="370"/>
        <v>1.1218250217559328E-4</v>
      </c>
      <c r="X330" s="53">
        <v>1</v>
      </c>
      <c r="Y330" s="54">
        <f t="shared" si="381"/>
        <v>295.26</v>
      </c>
      <c r="Z330" s="54">
        <f t="shared" si="382"/>
        <v>25.1</v>
      </c>
      <c r="AA330" s="54">
        <f t="shared" si="383"/>
        <v>0</v>
      </c>
      <c r="AB330" s="49">
        <f t="shared" si="374"/>
        <v>320.36</v>
      </c>
      <c r="AC330" s="55">
        <f t="shared" si="375"/>
        <v>1.1218250217559328E-4</v>
      </c>
    </row>
    <row r="331" spans="2:29" ht="41.25" customHeight="1">
      <c r="B331" s="132" t="s">
        <v>410</v>
      </c>
      <c r="C331" s="44" t="s">
        <v>675</v>
      </c>
      <c r="D331" s="45" t="s">
        <v>686</v>
      </c>
      <c r="E331" s="184" t="s">
        <v>847</v>
      </c>
      <c r="F331" s="185" t="s">
        <v>15</v>
      </c>
      <c r="G331" s="48">
        <v>129.28</v>
      </c>
      <c r="H331" s="48">
        <v>18.399999999999999</v>
      </c>
      <c r="I331" s="48">
        <v>0</v>
      </c>
      <c r="J331" s="49">
        <f t="shared" si="376"/>
        <v>147.68</v>
      </c>
      <c r="K331" s="50"/>
      <c r="L331" s="51">
        <f t="shared" si="362"/>
        <v>129.28</v>
      </c>
      <c r="M331" s="52">
        <f t="shared" si="363"/>
        <v>18.399999999999999</v>
      </c>
      <c r="N331" s="52">
        <f t="shared" si="364"/>
        <v>0</v>
      </c>
      <c r="O331" s="49">
        <f t="shared" si="365"/>
        <v>147.68</v>
      </c>
      <c r="Q331" s="53">
        <v>2</v>
      </c>
      <c r="R331" s="54">
        <f t="shared" si="378"/>
        <v>258.56</v>
      </c>
      <c r="S331" s="54">
        <f t="shared" si="379"/>
        <v>36.799999999999997</v>
      </c>
      <c r="T331" s="54">
        <f t="shared" si="380"/>
        <v>0</v>
      </c>
      <c r="U331" s="49">
        <f t="shared" si="377"/>
        <v>295.36</v>
      </c>
      <c r="V331" s="55">
        <f t="shared" si="370"/>
        <v>1.0342809290355609E-4</v>
      </c>
      <c r="X331" s="53">
        <v>2</v>
      </c>
      <c r="Y331" s="54">
        <f t="shared" si="381"/>
        <v>258.56</v>
      </c>
      <c r="Z331" s="54">
        <f t="shared" si="382"/>
        <v>36.799999999999997</v>
      </c>
      <c r="AA331" s="54">
        <f t="shared" si="383"/>
        <v>0</v>
      </c>
      <c r="AB331" s="49">
        <f t="shared" si="374"/>
        <v>295.36</v>
      </c>
      <c r="AC331" s="55">
        <f t="shared" si="375"/>
        <v>1.0342809290355609E-4</v>
      </c>
    </row>
    <row r="332" spans="2:29" ht="40.5" customHeight="1">
      <c r="B332" s="132" t="s">
        <v>411</v>
      </c>
      <c r="C332" s="44" t="s">
        <v>675</v>
      </c>
      <c r="D332" s="45" t="s">
        <v>686</v>
      </c>
      <c r="E332" s="184" t="s">
        <v>848</v>
      </c>
      <c r="F332" s="185" t="s">
        <v>15</v>
      </c>
      <c r="G332" s="48">
        <v>28.09</v>
      </c>
      <c r="H332" s="48">
        <v>0.90999999999999992</v>
      </c>
      <c r="I332" s="48">
        <v>0</v>
      </c>
      <c r="J332" s="49">
        <f t="shared" si="376"/>
        <v>29</v>
      </c>
      <c r="K332" s="50"/>
      <c r="L332" s="51">
        <f t="shared" si="362"/>
        <v>28.09</v>
      </c>
      <c r="M332" s="52">
        <f t="shared" si="363"/>
        <v>0.90999999999999992</v>
      </c>
      <c r="N332" s="52">
        <f t="shared" si="364"/>
        <v>0</v>
      </c>
      <c r="O332" s="49">
        <f t="shared" si="365"/>
        <v>29</v>
      </c>
      <c r="Q332" s="53">
        <v>1</v>
      </c>
      <c r="R332" s="54">
        <f t="shared" si="378"/>
        <v>28.09</v>
      </c>
      <c r="S332" s="54">
        <f t="shared" si="379"/>
        <v>0.91</v>
      </c>
      <c r="T332" s="54">
        <f t="shared" si="380"/>
        <v>0</v>
      </c>
      <c r="U332" s="49">
        <f t="shared" si="377"/>
        <v>29</v>
      </c>
      <c r="V332" s="55">
        <f t="shared" si="370"/>
        <v>1.0155114755563132E-5</v>
      </c>
      <c r="X332" s="53">
        <v>1</v>
      </c>
      <c r="Y332" s="54">
        <f t="shared" si="381"/>
        <v>28.09</v>
      </c>
      <c r="Z332" s="54">
        <f t="shared" si="382"/>
        <v>0.91</v>
      </c>
      <c r="AA332" s="54">
        <f t="shared" si="383"/>
        <v>0</v>
      </c>
      <c r="AB332" s="49">
        <f t="shared" si="374"/>
        <v>29</v>
      </c>
      <c r="AC332" s="55">
        <f t="shared" si="375"/>
        <v>1.0155114755563132E-5</v>
      </c>
    </row>
    <row r="333" spans="2:29" ht="39.75" customHeight="1">
      <c r="B333" s="132" t="s">
        <v>412</v>
      </c>
      <c r="C333" s="44" t="s">
        <v>675</v>
      </c>
      <c r="D333" s="45" t="s">
        <v>686</v>
      </c>
      <c r="E333" s="184" t="s">
        <v>849</v>
      </c>
      <c r="F333" s="185" t="s">
        <v>15</v>
      </c>
      <c r="G333" s="48">
        <v>154.52000000000001</v>
      </c>
      <c r="H333" s="48">
        <v>9.19</v>
      </c>
      <c r="I333" s="48">
        <v>0</v>
      </c>
      <c r="J333" s="49">
        <f t="shared" si="376"/>
        <v>163.71</v>
      </c>
      <c r="K333" s="50"/>
      <c r="L333" s="51">
        <f t="shared" si="362"/>
        <v>154.52000000000001</v>
      </c>
      <c r="M333" s="52">
        <f t="shared" si="363"/>
        <v>9.19</v>
      </c>
      <c r="N333" s="52">
        <f t="shared" si="364"/>
        <v>0</v>
      </c>
      <c r="O333" s="49">
        <f t="shared" si="365"/>
        <v>163.71</v>
      </c>
      <c r="Q333" s="53">
        <v>2</v>
      </c>
      <c r="R333" s="54">
        <f t="shared" si="378"/>
        <v>309.04000000000002</v>
      </c>
      <c r="S333" s="54">
        <f t="shared" si="379"/>
        <v>18.38</v>
      </c>
      <c r="T333" s="54">
        <f t="shared" si="380"/>
        <v>0</v>
      </c>
      <c r="U333" s="49">
        <f t="shared" si="377"/>
        <v>327.42</v>
      </c>
      <c r="V333" s="55">
        <f t="shared" si="370"/>
        <v>1.1465474735401658E-4</v>
      </c>
      <c r="X333" s="53">
        <v>2</v>
      </c>
      <c r="Y333" s="54">
        <f t="shared" si="381"/>
        <v>309.04000000000002</v>
      </c>
      <c r="Z333" s="54">
        <f t="shared" si="382"/>
        <v>18.38</v>
      </c>
      <c r="AA333" s="54">
        <f t="shared" si="383"/>
        <v>0</v>
      </c>
      <c r="AB333" s="49">
        <f t="shared" si="374"/>
        <v>327.42</v>
      </c>
      <c r="AC333" s="55">
        <f t="shared" si="375"/>
        <v>1.1465474735401658E-4</v>
      </c>
    </row>
    <row r="334" spans="2:29" ht="60" customHeight="1">
      <c r="B334" s="132" t="s">
        <v>584</v>
      </c>
      <c r="C334" s="44" t="s">
        <v>675</v>
      </c>
      <c r="D334" s="45">
        <v>96765</v>
      </c>
      <c r="E334" s="205" t="s">
        <v>404</v>
      </c>
      <c r="F334" s="185" t="s">
        <v>15</v>
      </c>
      <c r="G334" s="48">
        <v>396.68</v>
      </c>
      <c r="H334" s="48">
        <v>69.039999999999992</v>
      </c>
      <c r="I334" s="48">
        <v>0</v>
      </c>
      <c r="J334" s="49">
        <f t="shared" si="376"/>
        <v>465.72</v>
      </c>
      <c r="K334" s="50"/>
      <c r="L334" s="51">
        <f t="shared" si="362"/>
        <v>396.68</v>
      </c>
      <c r="M334" s="52">
        <f t="shared" si="363"/>
        <v>69.039999999999992</v>
      </c>
      <c r="N334" s="52">
        <f t="shared" si="364"/>
        <v>0</v>
      </c>
      <c r="O334" s="49">
        <f t="shared" si="365"/>
        <v>465.72</v>
      </c>
      <c r="Q334" s="53">
        <v>2</v>
      </c>
      <c r="R334" s="54">
        <f t="shared" si="378"/>
        <v>793.36</v>
      </c>
      <c r="S334" s="54">
        <f t="shared" si="379"/>
        <v>138.08000000000001</v>
      </c>
      <c r="T334" s="54">
        <f t="shared" si="380"/>
        <v>0</v>
      </c>
      <c r="U334" s="49">
        <f t="shared" si="377"/>
        <v>931.44</v>
      </c>
      <c r="V334" s="55">
        <f t="shared" si="370"/>
        <v>3.2616827889385256E-4</v>
      </c>
      <c r="X334" s="53">
        <v>2</v>
      </c>
      <c r="Y334" s="54">
        <f t="shared" si="381"/>
        <v>793.36</v>
      </c>
      <c r="Z334" s="54">
        <f t="shared" si="382"/>
        <v>138.08000000000001</v>
      </c>
      <c r="AA334" s="54">
        <f t="shared" si="383"/>
        <v>0</v>
      </c>
      <c r="AB334" s="49">
        <f t="shared" si="374"/>
        <v>931.44</v>
      </c>
      <c r="AC334" s="55">
        <f t="shared" si="375"/>
        <v>3.2616827889385256E-4</v>
      </c>
    </row>
    <row r="335" spans="2:29" ht="59.25" customHeight="1">
      <c r="B335" s="132" t="s">
        <v>585</v>
      </c>
      <c r="C335" s="44" t="s">
        <v>675</v>
      </c>
      <c r="D335" s="45">
        <v>96765</v>
      </c>
      <c r="E335" s="205" t="s">
        <v>850</v>
      </c>
      <c r="F335" s="173" t="s">
        <v>15</v>
      </c>
      <c r="G335" s="48">
        <v>2753.48</v>
      </c>
      <c r="H335" s="48">
        <v>167.75</v>
      </c>
      <c r="I335" s="48">
        <v>0</v>
      </c>
      <c r="J335" s="49">
        <f t="shared" ref="J335:J337" si="384">SUM(G335:I335)</f>
        <v>2921.23</v>
      </c>
      <c r="K335" s="50"/>
      <c r="L335" s="51">
        <f t="shared" si="362"/>
        <v>2753.48</v>
      </c>
      <c r="M335" s="52">
        <f t="shared" si="363"/>
        <v>167.75</v>
      </c>
      <c r="N335" s="52">
        <f t="shared" si="364"/>
        <v>0</v>
      </c>
      <c r="O335" s="49">
        <f t="shared" si="365"/>
        <v>2921.23</v>
      </c>
      <c r="Q335" s="53">
        <v>4</v>
      </c>
      <c r="R335" s="54">
        <f t="shared" si="378"/>
        <v>11013.92</v>
      </c>
      <c r="S335" s="54">
        <f t="shared" si="379"/>
        <v>671</v>
      </c>
      <c r="T335" s="54">
        <f t="shared" si="380"/>
        <v>0</v>
      </c>
      <c r="U335" s="49">
        <f t="shared" ref="U335:U337" si="385">ROUND(SUM(R335:T335),2)</f>
        <v>11684.92</v>
      </c>
      <c r="V335" s="55">
        <f t="shared" si="370"/>
        <v>4.0917828796405084E-3</v>
      </c>
      <c r="X335" s="53">
        <v>4</v>
      </c>
      <c r="Y335" s="54">
        <f t="shared" si="381"/>
        <v>11013.92</v>
      </c>
      <c r="Z335" s="54">
        <f t="shared" si="382"/>
        <v>671</v>
      </c>
      <c r="AA335" s="54">
        <f t="shared" si="383"/>
        <v>0</v>
      </c>
      <c r="AB335" s="49">
        <f t="shared" si="374"/>
        <v>11684.92</v>
      </c>
      <c r="AC335" s="55">
        <f t="shared" si="375"/>
        <v>4.0917828796405084E-3</v>
      </c>
    </row>
    <row r="336" spans="2:29" ht="39.75" customHeight="1">
      <c r="B336" s="132" t="s">
        <v>586</v>
      </c>
      <c r="C336" s="44" t="s">
        <v>675</v>
      </c>
      <c r="D336" s="45" t="s">
        <v>686</v>
      </c>
      <c r="E336" s="205" t="s">
        <v>403</v>
      </c>
      <c r="F336" s="173" t="s">
        <v>15</v>
      </c>
      <c r="G336" s="48">
        <v>321.63</v>
      </c>
      <c r="H336" s="48">
        <v>9.19</v>
      </c>
      <c r="I336" s="48">
        <v>0</v>
      </c>
      <c r="J336" s="49">
        <f t="shared" si="384"/>
        <v>330.82</v>
      </c>
      <c r="K336" s="50"/>
      <c r="L336" s="51">
        <f t="shared" si="362"/>
        <v>321.63</v>
      </c>
      <c r="M336" s="52">
        <f t="shared" si="363"/>
        <v>9.19</v>
      </c>
      <c r="N336" s="52">
        <f t="shared" si="364"/>
        <v>0</v>
      </c>
      <c r="O336" s="49">
        <f t="shared" si="365"/>
        <v>330.82</v>
      </c>
      <c r="Q336" s="53">
        <v>1</v>
      </c>
      <c r="R336" s="54">
        <f t="shared" si="378"/>
        <v>321.63</v>
      </c>
      <c r="S336" s="54">
        <f t="shared" si="379"/>
        <v>9.19</v>
      </c>
      <c r="T336" s="54">
        <f t="shared" si="380"/>
        <v>0</v>
      </c>
      <c r="U336" s="49">
        <f t="shared" si="385"/>
        <v>330.82</v>
      </c>
      <c r="V336" s="55">
        <f t="shared" si="370"/>
        <v>1.1584534701501362E-4</v>
      </c>
      <c r="X336" s="53">
        <v>1</v>
      </c>
      <c r="Y336" s="54">
        <f t="shared" si="381"/>
        <v>321.63</v>
      </c>
      <c r="Z336" s="54">
        <f t="shared" si="382"/>
        <v>9.19</v>
      </c>
      <c r="AA336" s="54">
        <f t="shared" si="383"/>
        <v>0</v>
      </c>
      <c r="AB336" s="49">
        <f t="shared" si="374"/>
        <v>330.82</v>
      </c>
      <c r="AC336" s="55">
        <f t="shared" si="375"/>
        <v>1.1584534701501362E-4</v>
      </c>
    </row>
    <row r="337" spans="1:29" ht="39.75" customHeight="1">
      <c r="B337" s="132" t="s">
        <v>587</v>
      </c>
      <c r="C337" s="44" t="s">
        <v>675</v>
      </c>
      <c r="D337" s="45" t="s">
        <v>686</v>
      </c>
      <c r="E337" s="206" t="s">
        <v>588</v>
      </c>
      <c r="F337" s="173" t="s">
        <v>14</v>
      </c>
      <c r="G337" s="48">
        <v>23.15</v>
      </c>
      <c r="H337" s="48">
        <v>27.61</v>
      </c>
      <c r="I337" s="48">
        <v>0</v>
      </c>
      <c r="J337" s="49">
        <f t="shared" si="384"/>
        <v>50.76</v>
      </c>
      <c r="K337" s="50"/>
      <c r="L337" s="51">
        <f t="shared" si="362"/>
        <v>23.15</v>
      </c>
      <c r="M337" s="52">
        <f t="shared" si="363"/>
        <v>27.61</v>
      </c>
      <c r="N337" s="52">
        <f t="shared" si="364"/>
        <v>0</v>
      </c>
      <c r="O337" s="49">
        <f t="shared" si="365"/>
        <v>50.76</v>
      </c>
      <c r="Q337" s="53">
        <v>20</v>
      </c>
      <c r="R337" s="54">
        <f t="shared" si="378"/>
        <v>463</v>
      </c>
      <c r="S337" s="54">
        <f t="shared" si="379"/>
        <v>552.20000000000005</v>
      </c>
      <c r="T337" s="54">
        <f t="shared" si="380"/>
        <v>0</v>
      </c>
      <c r="U337" s="49">
        <f t="shared" si="385"/>
        <v>1015.2</v>
      </c>
      <c r="V337" s="55">
        <f t="shared" si="370"/>
        <v>3.5549905171888591E-4</v>
      </c>
      <c r="X337" s="53">
        <v>20</v>
      </c>
      <c r="Y337" s="54">
        <f t="shared" si="381"/>
        <v>463</v>
      </c>
      <c r="Z337" s="54">
        <f t="shared" si="382"/>
        <v>552.20000000000005</v>
      </c>
      <c r="AA337" s="54">
        <f t="shared" si="383"/>
        <v>0</v>
      </c>
      <c r="AB337" s="49">
        <f t="shared" si="374"/>
        <v>1015.2</v>
      </c>
      <c r="AC337" s="55">
        <f t="shared" si="375"/>
        <v>3.5549905171888591E-4</v>
      </c>
    </row>
    <row r="338" spans="1:29" ht="39.950000000000003" customHeight="1">
      <c r="B338" s="127" t="s">
        <v>229</v>
      </c>
      <c r="C338" s="128"/>
      <c r="D338" s="129"/>
      <c r="E338" s="191" t="s">
        <v>589</v>
      </c>
      <c r="F338" s="192"/>
      <c r="G338" s="75"/>
      <c r="H338" s="75"/>
      <c r="I338" s="75"/>
      <c r="J338" s="76"/>
      <c r="K338" s="37"/>
      <c r="L338" s="77"/>
      <c r="M338" s="78"/>
      <c r="N338" s="78"/>
      <c r="O338" s="76"/>
      <c r="Q338" s="79"/>
      <c r="R338" s="75"/>
      <c r="S338" s="75"/>
      <c r="T338" s="75"/>
      <c r="U338" s="76">
        <f>ROUND(SUM(U339:U346),2)</f>
        <v>6286.92</v>
      </c>
      <c r="V338" s="82">
        <f>SUM(V339:V346)</f>
        <v>2.2015308296222404E-3</v>
      </c>
      <c r="X338" s="79"/>
      <c r="Y338" s="75"/>
      <c r="Z338" s="75"/>
      <c r="AA338" s="75"/>
      <c r="AB338" s="76">
        <f>ROUND(SUM(AB339:AB346),2)</f>
        <v>6286.92</v>
      </c>
      <c r="AC338" s="82">
        <f>SUM(AC339:AC346)</f>
        <v>2.2015308296222404E-3</v>
      </c>
    </row>
    <row r="339" spans="1:29" ht="40.5" customHeight="1">
      <c r="B339" s="132" t="s">
        <v>307</v>
      </c>
      <c r="C339" s="44" t="s">
        <v>678</v>
      </c>
      <c r="D339" s="45" t="s">
        <v>686</v>
      </c>
      <c r="E339" s="175" t="s">
        <v>851</v>
      </c>
      <c r="F339" s="173" t="s">
        <v>15</v>
      </c>
      <c r="G339" s="48">
        <v>70.52000000000001</v>
      </c>
      <c r="H339" s="48">
        <v>6.11</v>
      </c>
      <c r="I339" s="48">
        <v>0</v>
      </c>
      <c r="J339" s="49">
        <f t="shared" ref="J339" si="386">SUM(G339:I339)</f>
        <v>76.63000000000001</v>
      </c>
      <c r="K339" s="50"/>
      <c r="L339" s="51">
        <f t="shared" ref="L339:L346" si="387">G339*(1-$F$8)</f>
        <v>70.52000000000001</v>
      </c>
      <c r="M339" s="52">
        <f t="shared" ref="M339:M346" si="388">H339*(1-$F$8)</f>
        <v>6.11</v>
      </c>
      <c r="N339" s="52">
        <f t="shared" ref="N339:N346" si="389">I339*(1-$F$8)</f>
        <v>0</v>
      </c>
      <c r="O339" s="49">
        <f t="shared" ref="O339:O346" si="390">SUM(L339:N339)</f>
        <v>76.63000000000001</v>
      </c>
      <c r="Q339" s="53">
        <v>8</v>
      </c>
      <c r="R339" s="54">
        <f t="shared" ref="R339:R346" si="391">ROUND(G339*Q339,2)</f>
        <v>564.16</v>
      </c>
      <c r="S339" s="54">
        <f t="shared" ref="S339:S346" si="392">ROUND(H339*Q339,2)</f>
        <v>48.88</v>
      </c>
      <c r="T339" s="54">
        <f t="shared" ref="T339:T346" si="393">ROUND(I339*Q339,2)</f>
        <v>0</v>
      </c>
      <c r="U339" s="49">
        <f t="shared" ref="U339" si="394">ROUND(SUM(R339:T339),2)</f>
        <v>613.04</v>
      </c>
      <c r="V339" s="55">
        <f t="shared" si="370"/>
        <v>2.1467212240518696E-4</v>
      </c>
      <c r="X339" s="53">
        <v>8</v>
      </c>
      <c r="Y339" s="54">
        <f t="shared" ref="Y339:AA346" si="395">ROUND($X339*L339,2)</f>
        <v>564.16</v>
      </c>
      <c r="Z339" s="54">
        <f t="shared" si="395"/>
        <v>48.88</v>
      </c>
      <c r="AA339" s="54">
        <f t="shared" si="395"/>
        <v>0</v>
      </c>
      <c r="AB339" s="49">
        <f t="shared" ref="AB339:AB346" si="396">ROUND(SUM(Y339:AA339),2)</f>
        <v>613.04</v>
      </c>
      <c r="AC339" s="55">
        <f t="shared" ref="AC339:AC346" si="397">+AB339/$X$432</f>
        <v>2.1467212240518696E-4</v>
      </c>
    </row>
    <row r="340" spans="1:29" ht="40.5" customHeight="1">
      <c r="B340" s="132" t="s">
        <v>308</v>
      </c>
      <c r="C340" s="44" t="s">
        <v>678</v>
      </c>
      <c r="D340" s="45" t="s">
        <v>686</v>
      </c>
      <c r="E340" s="175" t="s">
        <v>852</v>
      </c>
      <c r="F340" s="173" t="s">
        <v>15</v>
      </c>
      <c r="G340" s="48">
        <v>28.91</v>
      </c>
      <c r="H340" s="48">
        <v>6.11</v>
      </c>
      <c r="I340" s="48">
        <v>0</v>
      </c>
      <c r="J340" s="49">
        <f t="shared" ref="J340:J346" si="398">SUM(G340:I340)</f>
        <v>35.020000000000003</v>
      </c>
      <c r="K340" s="50"/>
      <c r="L340" s="51">
        <f t="shared" si="387"/>
        <v>28.91</v>
      </c>
      <c r="M340" s="52">
        <f t="shared" si="388"/>
        <v>6.11</v>
      </c>
      <c r="N340" s="52">
        <f t="shared" si="389"/>
        <v>0</v>
      </c>
      <c r="O340" s="49">
        <f t="shared" si="390"/>
        <v>35.020000000000003</v>
      </c>
      <c r="Q340" s="53">
        <v>4</v>
      </c>
      <c r="R340" s="54">
        <f t="shared" si="391"/>
        <v>115.64</v>
      </c>
      <c r="S340" s="54">
        <f t="shared" si="392"/>
        <v>24.44</v>
      </c>
      <c r="T340" s="54">
        <f t="shared" si="393"/>
        <v>0</v>
      </c>
      <c r="U340" s="49">
        <f t="shared" ref="U340:U346" si="399">ROUND(SUM(R340:T340),2)</f>
        <v>140.08000000000001</v>
      </c>
      <c r="V340" s="55">
        <f t="shared" si="370"/>
        <v>4.9052706033078746E-5</v>
      </c>
      <c r="X340" s="53">
        <v>4</v>
      </c>
      <c r="Y340" s="54">
        <f t="shared" si="395"/>
        <v>115.64</v>
      </c>
      <c r="Z340" s="54">
        <f t="shared" si="395"/>
        <v>24.44</v>
      </c>
      <c r="AA340" s="54">
        <f t="shared" si="395"/>
        <v>0</v>
      </c>
      <c r="AB340" s="49">
        <f t="shared" si="396"/>
        <v>140.08000000000001</v>
      </c>
      <c r="AC340" s="55">
        <f t="shared" si="397"/>
        <v>4.9052706033078746E-5</v>
      </c>
    </row>
    <row r="341" spans="1:29" ht="40.5" customHeight="1">
      <c r="B341" s="132" t="s">
        <v>309</v>
      </c>
      <c r="C341" s="44" t="s">
        <v>678</v>
      </c>
      <c r="D341" s="45" t="s">
        <v>686</v>
      </c>
      <c r="E341" s="175" t="s">
        <v>853</v>
      </c>
      <c r="F341" s="173" t="s">
        <v>15</v>
      </c>
      <c r="G341" s="48">
        <v>28.91</v>
      </c>
      <c r="H341" s="48">
        <v>6.11</v>
      </c>
      <c r="I341" s="48">
        <v>0</v>
      </c>
      <c r="J341" s="49">
        <f t="shared" si="398"/>
        <v>35.020000000000003</v>
      </c>
      <c r="K341" s="50"/>
      <c r="L341" s="51">
        <f t="shared" si="387"/>
        <v>28.91</v>
      </c>
      <c r="M341" s="52">
        <f t="shared" si="388"/>
        <v>6.11</v>
      </c>
      <c r="N341" s="52">
        <f t="shared" si="389"/>
        <v>0</v>
      </c>
      <c r="O341" s="49">
        <f t="shared" si="390"/>
        <v>35.020000000000003</v>
      </c>
      <c r="Q341" s="53">
        <v>8</v>
      </c>
      <c r="R341" s="54">
        <f t="shared" si="391"/>
        <v>231.28</v>
      </c>
      <c r="S341" s="54">
        <f t="shared" si="392"/>
        <v>48.88</v>
      </c>
      <c r="T341" s="54">
        <f t="shared" si="393"/>
        <v>0</v>
      </c>
      <c r="U341" s="49">
        <f t="shared" si="399"/>
        <v>280.16000000000003</v>
      </c>
      <c r="V341" s="55">
        <f t="shared" ref="V341:V346" si="400">U341/$Q$432</f>
        <v>9.8105412066157492E-5</v>
      </c>
      <c r="X341" s="53">
        <v>8</v>
      </c>
      <c r="Y341" s="54">
        <f t="shared" si="395"/>
        <v>231.28</v>
      </c>
      <c r="Z341" s="54">
        <f t="shared" si="395"/>
        <v>48.88</v>
      </c>
      <c r="AA341" s="54">
        <f t="shared" si="395"/>
        <v>0</v>
      </c>
      <c r="AB341" s="49">
        <f t="shared" si="396"/>
        <v>280.16000000000003</v>
      </c>
      <c r="AC341" s="55">
        <f t="shared" si="397"/>
        <v>9.8105412066157492E-5</v>
      </c>
    </row>
    <row r="342" spans="1:29" ht="40.5" customHeight="1">
      <c r="B342" s="132" t="s">
        <v>310</v>
      </c>
      <c r="C342" s="44" t="s">
        <v>678</v>
      </c>
      <c r="D342" s="45" t="s">
        <v>686</v>
      </c>
      <c r="E342" s="175" t="s">
        <v>854</v>
      </c>
      <c r="F342" s="173" t="s">
        <v>15</v>
      </c>
      <c r="G342" s="48">
        <v>28.91</v>
      </c>
      <c r="H342" s="48">
        <v>6.11</v>
      </c>
      <c r="I342" s="48">
        <v>0</v>
      </c>
      <c r="J342" s="49">
        <f t="shared" si="398"/>
        <v>35.020000000000003</v>
      </c>
      <c r="K342" s="50"/>
      <c r="L342" s="51">
        <f t="shared" si="387"/>
        <v>28.91</v>
      </c>
      <c r="M342" s="52">
        <f t="shared" si="388"/>
        <v>6.11</v>
      </c>
      <c r="N342" s="52">
        <f t="shared" si="389"/>
        <v>0</v>
      </c>
      <c r="O342" s="49">
        <f t="shared" si="390"/>
        <v>35.020000000000003</v>
      </c>
      <c r="Q342" s="53">
        <v>2</v>
      </c>
      <c r="R342" s="54">
        <f t="shared" si="391"/>
        <v>57.82</v>
      </c>
      <c r="S342" s="54">
        <f t="shared" si="392"/>
        <v>12.22</v>
      </c>
      <c r="T342" s="54">
        <f t="shared" si="393"/>
        <v>0</v>
      </c>
      <c r="U342" s="49">
        <f t="shared" si="399"/>
        <v>70.040000000000006</v>
      </c>
      <c r="V342" s="55">
        <f t="shared" si="400"/>
        <v>2.4526353016539373E-5</v>
      </c>
      <c r="X342" s="53">
        <v>2</v>
      </c>
      <c r="Y342" s="54">
        <f t="shared" si="395"/>
        <v>57.82</v>
      </c>
      <c r="Z342" s="54">
        <f t="shared" si="395"/>
        <v>12.22</v>
      </c>
      <c r="AA342" s="54">
        <f t="shared" si="395"/>
        <v>0</v>
      </c>
      <c r="AB342" s="49">
        <f t="shared" si="396"/>
        <v>70.040000000000006</v>
      </c>
      <c r="AC342" s="55">
        <f t="shared" si="397"/>
        <v>2.4526353016539373E-5</v>
      </c>
    </row>
    <row r="343" spans="1:29" ht="40.5" customHeight="1">
      <c r="B343" s="132" t="s">
        <v>311</v>
      </c>
      <c r="C343" s="44" t="s">
        <v>678</v>
      </c>
      <c r="D343" s="45" t="s">
        <v>686</v>
      </c>
      <c r="E343" s="175" t="s">
        <v>855</v>
      </c>
      <c r="F343" s="173" t="s">
        <v>15</v>
      </c>
      <c r="G343" s="48">
        <v>28.91</v>
      </c>
      <c r="H343" s="48">
        <v>6.11</v>
      </c>
      <c r="I343" s="48">
        <v>0</v>
      </c>
      <c r="J343" s="49">
        <f t="shared" si="398"/>
        <v>35.020000000000003</v>
      </c>
      <c r="K343" s="50"/>
      <c r="L343" s="51">
        <f t="shared" si="387"/>
        <v>28.91</v>
      </c>
      <c r="M343" s="52">
        <f t="shared" si="388"/>
        <v>6.11</v>
      </c>
      <c r="N343" s="52">
        <f t="shared" si="389"/>
        <v>0</v>
      </c>
      <c r="O343" s="49">
        <f t="shared" si="390"/>
        <v>35.020000000000003</v>
      </c>
      <c r="Q343" s="53">
        <v>2</v>
      </c>
      <c r="R343" s="54">
        <f t="shared" si="391"/>
        <v>57.82</v>
      </c>
      <c r="S343" s="54">
        <f t="shared" si="392"/>
        <v>12.22</v>
      </c>
      <c r="T343" s="54">
        <f t="shared" si="393"/>
        <v>0</v>
      </c>
      <c r="U343" s="49">
        <f t="shared" si="399"/>
        <v>70.040000000000006</v>
      </c>
      <c r="V343" s="55">
        <f t="shared" si="400"/>
        <v>2.4526353016539373E-5</v>
      </c>
      <c r="X343" s="53">
        <v>2</v>
      </c>
      <c r="Y343" s="54">
        <f t="shared" si="395"/>
        <v>57.82</v>
      </c>
      <c r="Z343" s="54">
        <f t="shared" si="395"/>
        <v>12.22</v>
      </c>
      <c r="AA343" s="54">
        <f t="shared" si="395"/>
        <v>0</v>
      </c>
      <c r="AB343" s="49">
        <f t="shared" si="396"/>
        <v>70.040000000000006</v>
      </c>
      <c r="AC343" s="55">
        <f t="shared" si="397"/>
        <v>2.4526353016539373E-5</v>
      </c>
    </row>
    <row r="344" spans="1:29" ht="40.5" customHeight="1">
      <c r="B344" s="132" t="s">
        <v>312</v>
      </c>
      <c r="C344" s="44" t="s">
        <v>678</v>
      </c>
      <c r="D344" s="45" t="s">
        <v>686</v>
      </c>
      <c r="E344" s="175" t="s">
        <v>856</v>
      </c>
      <c r="F344" s="173" t="s">
        <v>15</v>
      </c>
      <c r="G344" s="48">
        <v>13.66</v>
      </c>
      <c r="H344" s="48">
        <v>6.11</v>
      </c>
      <c r="I344" s="48">
        <v>0</v>
      </c>
      <c r="J344" s="49">
        <f t="shared" si="398"/>
        <v>19.77</v>
      </c>
      <c r="K344" s="50"/>
      <c r="L344" s="51">
        <f t="shared" si="387"/>
        <v>13.66</v>
      </c>
      <c r="M344" s="52">
        <f t="shared" si="388"/>
        <v>6.11</v>
      </c>
      <c r="N344" s="52">
        <f t="shared" si="389"/>
        <v>0</v>
      </c>
      <c r="O344" s="49">
        <f t="shared" si="390"/>
        <v>19.77</v>
      </c>
      <c r="Q344" s="53">
        <v>94</v>
      </c>
      <c r="R344" s="54">
        <f t="shared" si="391"/>
        <v>1284.04</v>
      </c>
      <c r="S344" s="54">
        <f t="shared" si="392"/>
        <v>574.34</v>
      </c>
      <c r="T344" s="54">
        <f t="shared" si="393"/>
        <v>0</v>
      </c>
      <c r="U344" s="49">
        <f t="shared" si="399"/>
        <v>1858.38</v>
      </c>
      <c r="V344" s="55">
        <f t="shared" si="400"/>
        <v>6.5076076411873845E-4</v>
      </c>
      <c r="X344" s="53">
        <v>94</v>
      </c>
      <c r="Y344" s="54">
        <f t="shared" si="395"/>
        <v>1284.04</v>
      </c>
      <c r="Z344" s="54">
        <f t="shared" si="395"/>
        <v>574.34</v>
      </c>
      <c r="AA344" s="54">
        <f t="shared" si="395"/>
        <v>0</v>
      </c>
      <c r="AB344" s="49">
        <f t="shared" si="396"/>
        <v>1858.38</v>
      </c>
      <c r="AC344" s="55">
        <f t="shared" si="397"/>
        <v>6.5076076411873845E-4</v>
      </c>
    </row>
    <row r="345" spans="1:29" ht="40.5" customHeight="1">
      <c r="B345" s="132" t="s">
        <v>313</v>
      </c>
      <c r="C345" s="44" t="s">
        <v>678</v>
      </c>
      <c r="D345" s="45" t="s">
        <v>686</v>
      </c>
      <c r="E345" s="175" t="s">
        <v>857</v>
      </c>
      <c r="F345" s="173" t="s">
        <v>15</v>
      </c>
      <c r="G345" s="48">
        <v>8.44</v>
      </c>
      <c r="H345" s="48">
        <v>6.11</v>
      </c>
      <c r="I345" s="48">
        <v>0</v>
      </c>
      <c r="J345" s="49">
        <f t="shared" si="398"/>
        <v>14.55</v>
      </c>
      <c r="K345" s="50"/>
      <c r="L345" s="51">
        <f t="shared" si="387"/>
        <v>8.44</v>
      </c>
      <c r="M345" s="52">
        <f t="shared" si="388"/>
        <v>6.11</v>
      </c>
      <c r="N345" s="52">
        <f t="shared" si="389"/>
        <v>0</v>
      </c>
      <c r="O345" s="49">
        <f t="shared" si="390"/>
        <v>14.55</v>
      </c>
      <c r="Q345" s="53">
        <v>96</v>
      </c>
      <c r="R345" s="54">
        <f t="shared" si="391"/>
        <v>810.24</v>
      </c>
      <c r="S345" s="54">
        <f t="shared" si="392"/>
        <v>586.55999999999995</v>
      </c>
      <c r="T345" s="54">
        <f t="shared" si="393"/>
        <v>0</v>
      </c>
      <c r="U345" s="49">
        <f t="shared" si="399"/>
        <v>1396.8</v>
      </c>
      <c r="V345" s="55">
        <f t="shared" si="400"/>
        <v>4.8912635484726148E-4</v>
      </c>
      <c r="X345" s="53">
        <v>96</v>
      </c>
      <c r="Y345" s="54">
        <f t="shared" si="395"/>
        <v>810.24</v>
      </c>
      <c r="Z345" s="54">
        <f t="shared" si="395"/>
        <v>586.55999999999995</v>
      </c>
      <c r="AA345" s="54">
        <f t="shared" si="395"/>
        <v>0</v>
      </c>
      <c r="AB345" s="49">
        <f t="shared" si="396"/>
        <v>1396.8</v>
      </c>
      <c r="AC345" s="55">
        <f t="shared" si="397"/>
        <v>4.8912635484726148E-4</v>
      </c>
    </row>
    <row r="346" spans="1:29" ht="40.5" customHeight="1">
      <c r="B346" s="132" t="s">
        <v>314</v>
      </c>
      <c r="C346" s="44" t="s">
        <v>678</v>
      </c>
      <c r="D346" s="45" t="s">
        <v>686</v>
      </c>
      <c r="E346" s="175" t="s">
        <v>858</v>
      </c>
      <c r="F346" s="173" t="s">
        <v>15</v>
      </c>
      <c r="G346" s="48">
        <v>13.66</v>
      </c>
      <c r="H346" s="48">
        <v>6.11</v>
      </c>
      <c r="I346" s="48">
        <v>0</v>
      </c>
      <c r="J346" s="49">
        <f t="shared" si="398"/>
        <v>19.77</v>
      </c>
      <c r="K346" s="50"/>
      <c r="L346" s="51">
        <f t="shared" si="387"/>
        <v>13.66</v>
      </c>
      <c r="M346" s="52">
        <f t="shared" si="388"/>
        <v>6.11</v>
      </c>
      <c r="N346" s="52">
        <f t="shared" si="389"/>
        <v>0</v>
      </c>
      <c r="O346" s="49">
        <f t="shared" si="390"/>
        <v>19.77</v>
      </c>
      <c r="Q346" s="53">
        <v>94</v>
      </c>
      <c r="R346" s="54">
        <f t="shared" si="391"/>
        <v>1284.04</v>
      </c>
      <c r="S346" s="54">
        <f t="shared" si="392"/>
        <v>574.34</v>
      </c>
      <c r="T346" s="54">
        <f t="shared" si="393"/>
        <v>0</v>
      </c>
      <c r="U346" s="49">
        <f t="shared" si="399"/>
        <v>1858.38</v>
      </c>
      <c r="V346" s="55">
        <f t="shared" si="400"/>
        <v>6.5076076411873845E-4</v>
      </c>
      <c r="X346" s="53">
        <v>94</v>
      </c>
      <c r="Y346" s="54">
        <f t="shared" si="395"/>
        <v>1284.04</v>
      </c>
      <c r="Z346" s="54">
        <f t="shared" si="395"/>
        <v>574.34</v>
      </c>
      <c r="AA346" s="54">
        <f t="shared" si="395"/>
        <v>0</v>
      </c>
      <c r="AB346" s="49">
        <f t="shared" si="396"/>
        <v>1858.38</v>
      </c>
      <c r="AC346" s="55">
        <f t="shared" si="397"/>
        <v>6.5076076411873845E-4</v>
      </c>
    </row>
    <row r="347" spans="1:29" ht="39.950000000000003" customHeight="1">
      <c r="B347" s="57">
        <v>15</v>
      </c>
      <c r="C347" s="58"/>
      <c r="D347" s="59"/>
      <c r="E347" s="60" t="s">
        <v>202</v>
      </c>
      <c r="F347" s="61"/>
      <c r="G347" s="62"/>
      <c r="H347" s="62"/>
      <c r="I347" s="62"/>
      <c r="J347" s="63"/>
      <c r="K347" s="37"/>
      <c r="L347" s="64"/>
      <c r="M347" s="65"/>
      <c r="N347" s="65"/>
      <c r="O347" s="63"/>
      <c r="Q347" s="66"/>
      <c r="R347" s="67"/>
      <c r="S347" s="67"/>
      <c r="T347" s="67"/>
      <c r="U347" s="68">
        <f>ROUND(U348+U359+U362,2)</f>
        <v>556306.9</v>
      </c>
      <c r="V347" s="69">
        <f>V348+V359+V362</f>
        <v>0.19480553133833051</v>
      </c>
      <c r="X347" s="66"/>
      <c r="Y347" s="67"/>
      <c r="Z347" s="67"/>
      <c r="AA347" s="67"/>
      <c r="AB347" s="68">
        <f>ROUND(AB348+AB359+AB362,2)</f>
        <v>556306.9</v>
      </c>
      <c r="AC347" s="69">
        <f>AC348+AC359+AC362</f>
        <v>0.19480553133833051</v>
      </c>
    </row>
    <row r="348" spans="1:29" ht="39.950000000000003" customHeight="1">
      <c r="B348" s="127" t="s">
        <v>230</v>
      </c>
      <c r="C348" s="193"/>
      <c r="D348" s="129"/>
      <c r="E348" s="130" t="s">
        <v>203</v>
      </c>
      <c r="F348" s="131"/>
      <c r="G348" s="75"/>
      <c r="H348" s="75"/>
      <c r="I348" s="75"/>
      <c r="J348" s="76"/>
      <c r="K348" s="37"/>
      <c r="L348" s="77"/>
      <c r="M348" s="78"/>
      <c r="N348" s="78"/>
      <c r="O348" s="76"/>
      <c r="Q348" s="79"/>
      <c r="R348" s="75"/>
      <c r="S348" s="75"/>
      <c r="T348" s="75"/>
      <c r="U348" s="76">
        <f>ROUND(U349+U355,2)</f>
        <v>37400.53</v>
      </c>
      <c r="V348" s="82">
        <f>V349+V355</f>
        <v>1.3096781864444192E-2</v>
      </c>
      <c r="X348" s="79"/>
      <c r="Y348" s="75"/>
      <c r="Z348" s="75"/>
      <c r="AA348" s="75"/>
      <c r="AB348" s="76">
        <f>ROUND(AB349+AB355,2)</f>
        <v>37400.53</v>
      </c>
      <c r="AC348" s="82">
        <f>AC349+AC355</f>
        <v>1.3096781864444192E-2</v>
      </c>
    </row>
    <row r="349" spans="1:29" ht="39.950000000000003" customHeight="1">
      <c r="B349" s="144" t="s">
        <v>231</v>
      </c>
      <c r="C349" s="207"/>
      <c r="D349" s="208"/>
      <c r="E349" s="209" t="s">
        <v>204</v>
      </c>
      <c r="F349" s="210"/>
      <c r="G349" s="149"/>
      <c r="H349" s="149"/>
      <c r="I349" s="149"/>
      <c r="J349" s="150"/>
      <c r="K349" s="37"/>
      <c r="L349" s="151"/>
      <c r="M349" s="152"/>
      <c r="N349" s="152"/>
      <c r="O349" s="150"/>
      <c r="Q349" s="153"/>
      <c r="R349" s="211"/>
      <c r="S349" s="211"/>
      <c r="T349" s="211"/>
      <c r="U349" s="150">
        <f>ROUND(SUM(U350:U354),2)</f>
        <v>21400.21</v>
      </c>
      <c r="V349" s="154">
        <f>SUM(V350:V354)</f>
        <v>7.4938478739017137E-3</v>
      </c>
      <c r="X349" s="153"/>
      <c r="Y349" s="211"/>
      <c r="Z349" s="211"/>
      <c r="AA349" s="211"/>
      <c r="AB349" s="150">
        <f>ROUND(SUM(AB350:AB354),2)</f>
        <v>21400.21</v>
      </c>
      <c r="AC349" s="154">
        <f>SUM(AC350:AC354)</f>
        <v>7.4938478739017137E-3</v>
      </c>
    </row>
    <row r="350" spans="1:29" ht="60" customHeight="1">
      <c r="B350" s="132" t="s">
        <v>232</v>
      </c>
      <c r="C350" s="44" t="s">
        <v>666</v>
      </c>
      <c r="D350" s="45">
        <v>87630</v>
      </c>
      <c r="E350" s="212" t="s">
        <v>859</v>
      </c>
      <c r="F350" s="213" t="s">
        <v>62</v>
      </c>
      <c r="G350" s="48">
        <v>26.25</v>
      </c>
      <c r="H350" s="48">
        <v>9.93</v>
      </c>
      <c r="I350" s="48">
        <v>0</v>
      </c>
      <c r="J350" s="49">
        <f t="shared" ref="J350" si="401">SUM(G350:I350)</f>
        <v>36.18</v>
      </c>
      <c r="K350" s="50"/>
      <c r="L350" s="51">
        <f t="shared" ref="L350:L354" si="402">G350*(1-$F$8)</f>
        <v>26.25</v>
      </c>
      <c r="M350" s="52">
        <f t="shared" ref="M350:M354" si="403">H350*(1-$F$8)</f>
        <v>9.93</v>
      </c>
      <c r="N350" s="52">
        <f t="shared" ref="N350:N354" si="404">I350*(1-$F$8)</f>
        <v>0</v>
      </c>
      <c r="O350" s="49">
        <f t="shared" ref="O350:O354" si="405">SUM(L350:N350)</f>
        <v>36.18</v>
      </c>
      <c r="Q350" s="53">
        <v>47.98</v>
      </c>
      <c r="R350" s="54">
        <f>ROUND(G350*Q350,2)</f>
        <v>1259.48</v>
      </c>
      <c r="S350" s="54">
        <f>ROUND(H350*Q350,2)</f>
        <v>476.44</v>
      </c>
      <c r="T350" s="54">
        <f>ROUND(I350*Q350,2)</f>
        <v>0</v>
      </c>
      <c r="U350" s="49">
        <f t="shared" ref="U350:U354" si="406">ROUND(SUM(R350:T350),2)</f>
        <v>1735.92</v>
      </c>
      <c r="V350" s="55">
        <f t="shared" ref="V350:V361" si="407">U350/$Q$432</f>
        <v>6.0787816574059145E-4</v>
      </c>
      <c r="X350" s="53">
        <v>47.98</v>
      </c>
      <c r="Y350" s="54">
        <f t="shared" ref="Y350:AA354" si="408">ROUND($X350*L350,2)</f>
        <v>1259.48</v>
      </c>
      <c r="Z350" s="54">
        <f t="shared" si="408"/>
        <v>476.44</v>
      </c>
      <c r="AA350" s="54">
        <f t="shared" si="408"/>
        <v>0</v>
      </c>
      <c r="AB350" s="49">
        <f t="shared" ref="AB350:AB354" si="409">ROUND(SUM(Y350:AA350),2)</f>
        <v>1735.92</v>
      </c>
      <c r="AC350" s="55">
        <f t="shared" ref="AC350:AC354" si="410">+AB350/$X$432</f>
        <v>6.0787816574059145E-4</v>
      </c>
    </row>
    <row r="351" spans="1:29" ht="60" customHeight="1">
      <c r="A351" s="102"/>
      <c r="B351" s="132" t="s">
        <v>233</v>
      </c>
      <c r="C351" s="44" t="s">
        <v>680</v>
      </c>
      <c r="D351" s="45" t="s">
        <v>627</v>
      </c>
      <c r="E351" s="212" t="s">
        <v>860</v>
      </c>
      <c r="F351" s="114" t="s">
        <v>62</v>
      </c>
      <c r="G351" s="48">
        <v>438.38000000000005</v>
      </c>
      <c r="H351" s="48">
        <v>0</v>
      </c>
      <c r="I351" s="48">
        <v>2.48</v>
      </c>
      <c r="J351" s="49">
        <f t="shared" ref="J351:J354" si="411">SUM(G351:I351)</f>
        <v>440.86000000000007</v>
      </c>
      <c r="K351" s="50"/>
      <c r="L351" s="51">
        <f t="shared" si="402"/>
        <v>438.38000000000005</v>
      </c>
      <c r="M351" s="52">
        <f t="shared" si="403"/>
        <v>0</v>
      </c>
      <c r="N351" s="52">
        <f t="shared" si="404"/>
        <v>2.48</v>
      </c>
      <c r="O351" s="49">
        <f t="shared" si="405"/>
        <v>440.86000000000007</v>
      </c>
      <c r="Q351" s="53">
        <v>19</v>
      </c>
      <c r="R351" s="54">
        <f>ROUND(G351*Q351,2)</f>
        <v>8329.2199999999993</v>
      </c>
      <c r="S351" s="54">
        <f>ROUND(H351*Q351,2)</f>
        <v>0</v>
      </c>
      <c r="T351" s="54">
        <f>ROUND(I351*Q351,2)</f>
        <v>47.12</v>
      </c>
      <c r="U351" s="49">
        <f t="shared" si="406"/>
        <v>8376.34</v>
      </c>
      <c r="V351" s="55">
        <f t="shared" si="407"/>
        <v>2.9331963424694373E-3</v>
      </c>
      <c r="X351" s="53">
        <v>19</v>
      </c>
      <c r="Y351" s="54">
        <f t="shared" si="408"/>
        <v>8329.2199999999993</v>
      </c>
      <c r="Z351" s="54">
        <f t="shared" si="408"/>
        <v>0</v>
      </c>
      <c r="AA351" s="54">
        <f t="shared" si="408"/>
        <v>47.12</v>
      </c>
      <c r="AB351" s="49">
        <f t="shared" si="409"/>
        <v>8376.34</v>
      </c>
      <c r="AC351" s="55">
        <f t="shared" si="410"/>
        <v>2.9331963424694373E-3</v>
      </c>
    </row>
    <row r="352" spans="1:29" ht="59.25" customHeight="1">
      <c r="B352" s="132" t="s">
        <v>234</v>
      </c>
      <c r="C352" s="44" t="s">
        <v>682</v>
      </c>
      <c r="D352" s="45" t="s">
        <v>628</v>
      </c>
      <c r="E352" s="212" t="s">
        <v>861</v>
      </c>
      <c r="F352" s="114" t="s">
        <v>62</v>
      </c>
      <c r="G352" s="48">
        <v>73.41</v>
      </c>
      <c r="H352" s="48">
        <v>26.230000000000004</v>
      </c>
      <c r="I352" s="48">
        <v>7.0000000000000007E-2</v>
      </c>
      <c r="J352" s="49">
        <f t="shared" si="411"/>
        <v>99.71</v>
      </c>
      <c r="K352" s="50"/>
      <c r="L352" s="51">
        <f t="shared" si="402"/>
        <v>73.41</v>
      </c>
      <c r="M352" s="52">
        <f t="shared" si="403"/>
        <v>26.230000000000004</v>
      </c>
      <c r="N352" s="52">
        <f t="shared" si="404"/>
        <v>7.0000000000000007E-2</v>
      </c>
      <c r="O352" s="49">
        <f t="shared" si="405"/>
        <v>99.71</v>
      </c>
      <c r="Q352" s="53">
        <v>47.98</v>
      </c>
      <c r="R352" s="54">
        <f>ROUND(G352*Q352,2)</f>
        <v>3522.21</v>
      </c>
      <c r="S352" s="54">
        <f>ROUND(H352*Q352,2)</f>
        <v>1258.52</v>
      </c>
      <c r="T352" s="54">
        <f>ROUND(I352*Q352,2)</f>
        <v>3.36</v>
      </c>
      <c r="U352" s="49">
        <f t="shared" si="406"/>
        <v>4784.09</v>
      </c>
      <c r="V352" s="55">
        <f t="shared" si="407"/>
        <v>1.6752752741704146E-3</v>
      </c>
      <c r="X352" s="53">
        <v>47.98</v>
      </c>
      <c r="Y352" s="54">
        <f t="shared" si="408"/>
        <v>3522.21</v>
      </c>
      <c r="Z352" s="54">
        <f t="shared" si="408"/>
        <v>1258.52</v>
      </c>
      <c r="AA352" s="54">
        <f t="shared" si="408"/>
        <v>3.36</v>
      </c>
      <c r="AB352" s="49">
        <f t="shared" si="409"/>
        <v>4784.09</v>
      </c>
      <c r="AC352" s="55">
        <f t="shared" si="410"/>
        <v>1.6752752741704146E-3</v>
      </c>
    </row>
    <row r="353" spans="1:29" ht="59.25" customHeight="1">
      <c r="A353" s="102"/>
      <c r="B353" s="132" t="s">
        <v>235</v>
      </c>
      <c r="C353" s="44" t="s">
        <v>666</v>
      </c>
      <c r="D353" s="45">
        <v>104162</v>
      </c>
      <c r="E353" s="212" t="s">
        <v>590</v>
      </c>
      <c r="F353" s="114" t="s">
        <v>62</v>
      </c>
      <c r="G353" s="48">
        <v>87.58</v>
      </c>
      <c r="H353" s="48">
        <v>43.81</v>
      </c>
      <c r="I353" s="48">
        <v>0.59</v>
      </c>
      <c r="J353" s="49">
        <f t="shared" si="411"/>
        <v>131.97999999999999</v>
      </c>
      <c r="K353" s="50"/>
      <c r="L353" s="51">
        <f t="shared" si="402"/>
        <v>87.58</v>
      </c>
      <c r="M353" s="52">
        <f t="shared" si="403"/>
        <v>43.81</v>
      </c>
      <c r="N353" s="52">
        <f t="shared" si="404"/>
        <v>0.59</v>
      </c>
      <c r="O353" s="49">
        <f t="shared" si="405"/>
        <v>131.97999999999999</v>
      </c>
      <c r="Q353" s="53">
        <v>7</v>
      </c>
      <c r="R353" s="54">
        <f>ROUND(G353*Q353,2)</f>
        <v>613.05999999999995</v>
      </c>
      <c r="S353" s="54">
        <f>ROUND(H353*Q353,2)</f>
        <v>306.67</v>
      </c>
      <c r="T353" s="54">
        <f>ROUND(I353*Q353,2)</f>
        <v>4.13</v>
      </c>
      <c r="U353" s="49">
        <f t="shared" si="406"/>
        <v>923.86</v>
      </c>
      <c r="V353" s="55">
        <f t="shared" si="407"/>
        <v>3.2351394200257088E-4</v>
      </c>
      <c r="X353" s="53">
        <v>7</v>
      </c>
      <c r="Y353" s="54">
        <f t="shared" si="408"/>
        <v>613.05999999999995</v>
      </c>
      <c r="Z353" s="54">
        <f t="shared" si="408"/>
        <v>306.67</v>
      </c>
      <c r="AA353" s="54">
        <f t="shared" si="408"/>
        <v>4.13</v>
      </c>
      <c r="AB353" s="49">
        <f t="shared" si="409"/>
        <v>923.86</v>
      </c>
      <c r="AC353" s="55">
        <f t="shared" si="410"/>
        <v>3.2351394200257088E-4</v>
      </c>
    </row>
    <row r="354" spans="1:29" ht="39.75" customHeight="1">
      <c r="A354" s="102"/>
      <c r="B354" s="132" t="s">
        <v>236</v>
      </c>
      <c r="C354" s="44" t="s">
        <v>671</v>
      </c>
      <c r="D354" s="45" t="s">
        <v>631</v>
      </c>
      <c r="E354" s="212" t="s">
        <v>862</v>
      </c>
      <c r="F354" s="114" t="s">
        <v>14</v>
      </c>
      <c r="G354" s="48">
        <v>15.68</v>
      </c>
      <c r="H354" s="48">
        <v>12.22</v>
      </c>
      <c r="I354" s="48">
        <v>0</v>
      </c>
      <c r="J354" s="49">
        <f t="shared" si="411"/>
        <v>27.9</v>
      </c>
      <c r="K354" s="50"/>
      <c r="L354" s="51">
        <f t="shared" si="402"/>
        <v>15.68</v>
      </c>
      <c r="M354" s="52">
        <f t="shared" si="403"/>
        <v>12.22</v>
      </c>
      <c r="N354" s="52">
        <f t="shared" si="404"/>
        <v>0</v>
      </c>
      <c r="O354" s="49">
        <f t="shared" si="405"/>
        <v>27.9</v>
      </c>
      <c r="Q354" s="53">
        <v>200</v>
      </c>
      <c r="R354" s="54">
        <f>ROUND(G354*Q354,2)</f>
        <v>3136</v>
      </c>
      <c r="S354" s="54">
        <f>ROUND(H354*Q354,2)</f>
        <v>2444</v>
      </c>
      <c r="T354" s="54">
        <f>ROUND(I354*Q354,2)</f>
        <v>0</v>
      </c>
      <c r="U354" s="49">
        <f t="shared" si="406"/>
        <v>5580</v>
      </c>
      <c r="V354" s="55">
        <f t="shared" si="407"/>
        <v>1.9539841495186993E-3</v>
      </c>
      <c r="X354" s="53">
        <v>200</v>
      </c>
      <c r="Y354" s="54">
        <f t="shared" si="408"/>
        <v>3136</v>
      </c>
      <c r="Z354" s="54">
        <f t="shared" si="408"/>
        <v>2444</v>
      </c>
      <c r="AA354" s="54">
        <f t="shared" si="408"/>
        <v>0</v>
      </c>
      <c r="AB354" s="49">
        <f t="shared" si="409"/>
        <v>5580</v>
      </c>
      <c r="AC354" s="55">
        <f t="shared" si="410"/>
        <v>1.9539841495186993E-3</v>
      </c>
    </row>
    <row r="355" spans="1:29" ht="39.950000000000003" customHeight="1">
      <c r="B355" s="144" t="s">
        <v>237</v>
      </c>
      <c r="C355" s="214"/>
      <c r="D355" s="208"/>
      <c r="E355" s="209" t="s">
        <v>205</v>
      </c>
      <c r="F355" s="210"/>
      <c r="G355" s="149"/>
      <c r="H355" s="149"/>
      <c r="I355" s="149"/>
      <c r="J355" s="150"/>
      <c r="K355" s="37"/>
      <c r="L355" s="151"/>
      <c r="M355" s="152"/>
      <c r="N355" s="152"/>
      <c r="O355" s="150"/>
      <c r="Q355" s="153"/>
      <c r="R355" s="211"/>
      <c r="S355" s="211"/>
      <c r="T355" s="211"/>
      <c r="U355" s="150">
        <f>ROUND(SUM(U356:U358),2)</f>
        <v>16000.32</v>
      </c>
      <c r="V355" s="154">
        <f>SUM(V356:V358)</f>
        <v>5.6029339905424788E-3</v>
      </c>
      <c r="X355" s="153"/>
      <c r="Y355" s="211"/>
      <c r="Z355" s="211"/>
      <c r="AA355" s="211"/>
      <c r="AB355" s="150">
        <f>ROUND(SUM(AB356:AB358),2)</f>
        <v>16000.32</v>
      </c>
      <c r="AC355" s="154">
        <f>SUM(AC356:AC358)</f>
        <v>5.6029339905424788E-3</v>
      </c>
    </row>
    <row r="356" spans="1:29" ht="60" customHeight="1">
      <c r="B356" s="132" t="s">
        <v>238</v>
      </c>
      <c r="C356" s="44" t="s">
        <v>680</v>
      </c>
      <c r="D356" s="45" t="s">
        <v>627</v>
      </c>
      <c r="E356" s="212" t="s">
        <v>863</v>
      </c>
      <c r="F356" s="114" t="s">
        <v>62</v>
      </c>
      <c r="G356" s="48">
        <v>11.69</v>
      </c>
      <c r="H356" s="48">
        <v>66.550000000000011</v>
      </c>
      <c r="I356" s="48">
        <v>2.48</v>
      </c>
      <c r="J356" s="49">
        <f t="shared" ref="J356:J358" si="412">SUM(G356:I356)</f>
        <v>80.720000000000013</v>
      </c>
      <c r="K356" s="50"/>
      <c r="L356" s="51">
        <f t="shared" ref="L356:L358" si="413">G356*(1-$F$8)</f>
        <v>11.69</v>
      </c>
      <c r="M356" s="52">
        <f t="shared" ref="M356:M358" si="414">H356*(1-$F$8)</f>
        <v>66.550000000000011</v>
      </c>
      <c r="N356" s="52">
        <f t="shared" ref="N356:N358" si="415">I356*(1-$F$8)</f>
        <v>2.48</v>
      </c>
      <c r="O356" s="49">
        <f t="shared" ref="O356:O358" si="416">SUM(L356:N356)</f>
        <v>80.720000000000013</v>
      </c>
      <c r="Q356" s="53">
        <v>12</v>
      </c>
      <c r="R356" s="54">
        <f>ROUND(G356*Q356,2)</f>
        <v>140.28</v>
      </c>
      <c r="S356" s="54">
        <f>ROUND(H356*Q356,2)</f>
        <v>798.6</v>
      </c>
      <c r="T356" s="54">
        <f>ROUND(I356*Q356,2)</f>
        <v>29.76</v>
      </c>
      <c r="U356" s="49">
        <f t="shared" ref="U356:U358" si="417">ROUND(SUM(R356:T356),2)</f>
        <v>968.64</v>
      </c>
      <c r="V356" s="55">
        <f t="shared" si="407"/>
        <v>3.3919483989064387E-4</v>
      </c>
      <c r="X356" s="53">
        <v>12</v>
      </c>
      <c r="Y356" s="54">
        <f t="shared" ref="Y356:AA358" si="418">ROUND($X356*L356,2)</f>
        <v>140.28</v>
      </c>
      <c r="Z356" s="54">
        <f t="shared" si="418"/>
        <v>798.6</v>
      </c>
      <c r="AA356" s="54">
        <f t="shared" si="418"/>
        <v>29.76</v>
      </c>
      <c r="AB356" s="49">
        <f t="shared" ref="AB356:AB358" si="419">ROUND(SUM(Y356:AA356),2)</f>
        <v>968.64</v>
      </c>
      <c r="AC356" s="55">
        <f t="shared" ref="AC356:AC358" si="420">+AB356/$X$432</f>
        <v>3.3919483989064387E-4</v>
      </c>
    </row>
    <row r="357" spans="1:29" ht="39.75" customHeight="1">
      <c r="B357" s="132" t="s">
        <v>239</v>
      </c>
      <c r="C357" s="44" t="s">
        <v>675</v>
      </c>
      <c r="D357" s="45" t="s">
        <v>686</v>
      </c>
      <c r="E357" s="212" t="s">
        <v>864</v>
      </c>
      <c r="F357" s="213" t="s">
        <v>62</v>
      </c>
      <c r="G357" s="48">
        <v>0</v>
      </c>
      <c r="H357" s="48">
        <v>12.22</v>
      </c>
      <c r="I357" s="48">
        <v>0</v>
      </c>
      <c r="J357" s="49">
        <f t="shared" si="412"/>
        <v>12.22</v>
      </c>
      <c r="K357" s="50"/>
      <c r="L357" s="51">
        <f t="shared" si="413"/>
        <v>0</v>
      </c>
      <c r="M357" s="52">
        <f t="shared" si="414"/>
        <v>12.22</v>
      </c>
      <c r="N357" s="52">
        <f t="shared" si="415"/>
        <v>0</v>
      </c>
      <c r="O357" s="49">
        <f t="shared" si="416"/>
        <v>12.22</v>
      </c>
      <c r="Q357" s="53">
        <v>592</v>
      </c>
      <c r="R357" s="54">
        <f>ROUND(G357*Q357,2)</f>
        <v>0</v>
      </c>
      <c r="S357" s="54">
        <f>ROUND(H357*Q357,2)</f>
        <v>7234.24</v>
      </c>
      <c r="T357" s="54">
        <f>ROUND(I357*Q357,2)</f>
        <v>0</v>
      </c>
      <c r="U357" s="49">
        <f t="shared" si="417"/>
        <v>7234.24</v>
      </c>
      <c r="V357" s="55">
        <f t="shared" si="407"/>
        <v>2.5332599092856905E-3</v>
      </c>
      <c r="X357" s="53">
        <v>592</v>
      </c>
      <c r="Y357" s="54">
        <f t="shared" si="418"/>
        <v>0</v>
      </c>
      <c r="Z357" s="54">
        <f t="shared" si="418"/>
        <v>7234.24</v>
      </c>
      <c r="AA357" s="54">
        <f t="shared" si="418"/>
        <v>0</v>
      </c>
      <c r="AB357" s="49">
        <f t="shared" si="419"/>
        <v>7234.24</v>
      </c>
      <c r="AC357" s="55">
        <f t="shared" si="420"/>
        <v>2.5332599092856905E-3</v>
      </c>
    </row>
    <row r="358" spans="1:29" ht="60" customHeight="1">
      <c r="B358" s="132" t="s">
        <v>240</v>
      </c>
      <c r="C358" s="44" t="s">
        <v>675</v>
      </c>
      <c r="D358" s="45">
        <v>101817</v>
      </c>
      <c r="E358" s="212" t="s">
        <v>865</v>
      </c>
      <c r="F358" s="213" t="s">
        <v>62</v>
      </c>
      <c r="G358" s="48">
        <v>8.26</v>
      </c>
      <c r="H358" s="48">
        <v>24.45</v>
      </c>
      <c r="I358" s="48">
        <v>0.33</v>
      </c>
      <c r="J358" s="49">
        <f t="shared" si="412"/>
        <v>33.04</v>
      </c>
      <c r="K358" s="50"/>
      <c r="L358" s="51">
        <f t="shared" si="413"/>
        <v>8.26</v>
      </c>
      <c r="M358" s="52">
        <f t="shared" si="414"/>
        <v>24.45</v>
      </c>
      <c r="N358" s="52">
        <f t="shared" si="415"/>
        <v>0.33</v>
      </c>
      <c r="O358" s="49">
        <f t="shared" si="416"/>
        <v>33.04</v>
      </c>
      <c r="Q358" s="53">
        <v>236</v>
      </c>
      <c r="R358" s="54">
        <f>ROUND(G358*Q358,2)</f>
        <v>1949.36</v>
      </c>
      <c r="S358" s="54">
        <f>ROUND(H358*Q358,2)</f>
        <v>5770.2</v>
      </c>
      <c r="T358" s="54">
        <f>ROUND(I358*Q358,2)</f>
        <v>77.88</v>
      </c>
      <c r="U358" s="49">
        <f t="shared" si="417"/>
        <v>7797.44</v>
      </c>
      <c r="V358" s="55">
        <f t="shared" si="407"/>
        <v>2.7304792413661442E-3</v>
      </c>
      <c r="X358" s="53">
        <v>236</v>
      </c>
      <c r="Y358" s="54">
        <f t="shared" si="418"/>
        <v>1949.36</v>
      </c>
      <c r="Z358" s="54">
        <f t="shared" si="418"/>
        <v>5770.2</v>
      </c>
      <c r="AA358" s="54">
        <f t="shared" si="418"/>
        <v>77.88</v>
      </c>
      <c r="AB358" s="49">
        <f t="shared" si="419"/>
        <v>7797.44</v>
      </c>
      <c r="AC358" s="55">
        <f t="shared" si="420"/>
        <v>2.7304792413661442E-3</v>
      </c>
    </row>
    <row r="359" spans="1:29" ht="39.950000000000003" customHeight="1">
      <c r="B359" s="127" t="s">
        <v>241</v>
      </c>
      <c r="C359" s="128"/>
      <c r="D359" s="129"/>
      <c r="E359" s="130" t="s">
        <v>206</v>
      </c>
      <c r="F359" s="131"/>
      <c r="G359" s="75"/>
      <c r="H359" s="75"/>
      <c r="I359" s="75"/>
      <c r="J359" s="76"/>
      <c r="K359" s="37"/>
      <c r="L359" s="77"/>
      <c r="M359" s="78"/>
      <c r="N359" s="78"/>
      <c r="O359" s="76"/>
      <c r="Q359" s="79"/>
      <c r="R359" s="75"/>
      <c r="S359" s="75"/>
      <c r="T359" s="75"/>
      <c r="U359" s="76">
        <f>ROUND(SUM(U360:U361),2)</f>
        <v>18652.28</v>
      </c>
      <c r="V359" s="82">
        <f>SUM(V360:V361)</f>
        <v>6.5315877190653482E-3</v>
      </c>
      <c r="X359" s="79"/>
      <c r="Y359" s="75"/>
      <c r="Z359" s="75"/>
      <c r="AA359" s="75"/>
      <c r="AB359" s="76">
        <f>ROUND(SUM(AB360:AB361),2)</f>
        <v>18652.28</v>
      </c>
      <c r="AC359" s="82">
        <f>SUM(AC360:AC361)</f>
        <v>6.5315877190653482E-3</v>
      </c>
    </row>
    <row r="360" spans="1:29" ht="60" customHeight="1">
      <c r="B360" s="132" t="s">
        <v>242</v>
      </c>
      <c r="C360" s="44" t="s">
        <v>666</v>
      </c>
      <c r="D360" s="45">
        <v>87879</v>
      </c>
      <c r="E360" s="215" t="s">
        <v>457</v>
      </c>
      <c r="F360" s="213" t="s">
        <v>62</v>
      </c>
      <c r="G360" s="48">
        <v>1.52</v>
      </c>
      <c r="H360" s="48">
        <v>2.54</v>
      </c>
      <c r="I360" s="48">
        <v>0</v>
      </c>
      <c r="J360" s="49">
        <f t="shared" ref="J360:J361" si="421">SUM(G360:I360)</f>
        <v>4.0600000000000005</v>
      </c>
      <c r="K360" s="50"/>
      <c r="L360" s="51">
        <f t="shared" ref="L360:L361" si="422">G360*(1-$F$8)</f>
        <v>1.52</v>
      </c>
      <c r="M360" s="52">
        <f t="shared" ref="M360:M361" si="423">H360*(1-$F$8)</f>
        <v>2.54</v>
      </c>
      <c r="N360" s="52">
        <f t="shared" ref="N360:N361" si="424">I360*(1-$F$8)</f>
        <v>0</v>
      </c>
      <c r="O360" s="49">
        <f t="shared" ref="O360:O361" si="425">SUM(L360:N360)</f>
        <v>4.0600000000000005</v>
      </c>
      <c r="Q360" s="53">
        <v>334.51</v>
      </c>
      <c r="R360" s="54">
        <f>ROUND(G360*Q360,2)</f>
        <v>508.46</v>
      </c>
      <c r="S360" s="54">
        <f>ROUND(H360*Q360,2)</f>
        <v>849.66</v>
      </c>
      <c r="T360" s="54">
        <f>ROUND(I360*Q360,2)</f>
        <v>0</v>
      </c>
      <c r="U360" s="49">
        <f t="shared" ref="U360:U361" si="426">ROUND(SUM(R360:T360),2)</f>
        <v>1358.12</v>
      </c>
      <c r="V360" s="55">
        <f t="shared" si="407"/>
        <v>4.755815328215655E-4</v>
      </c>
      <c r="X360" s="53">
        <v>334.51</v>
      </c>
      <c r="Y360" s="54">
        <f t="shared" ref="Y360:AA361" si="427">ROUND($X360*L360,2)</f>
        <v>508.46</v>
      </c>
      <c r="Z360" s="54">
        <f t="shared" si="427"/>
        <v>849.66</v>
      </c>
      <c r="AA360" s="54">
        <f t="shared" si="427"/>
        <v>0</v>
      </c>
      <c r="AB360" s="49">
        <f t="shared" ref="AB360:AB361" si="428">ROUND(SUM(Y360:AA360),2)</f>
        <v>1358.12</v>
      </c>
      <c r="AC360" s="55">
        <f t="shared" ref="AC360:AC361" si="429">+AB360/$X$432</f>
        <v>4.755815328215655E-4</v>
      </c>
    </row>
    <row r="361" spans="1:29" ht="39.75" customHeight="1">
      <c r="B361" s="132" t="s">
        <v>243</v>
      </c>
      <c r="C361" s="44" t="s">
        <v>666</v>
      </c>
      <c r="D361" s="45">
        <v>87775</v>
      </c>
      <c r="E361" s="215" t="s">
        <v>458</v>
      </c>
      <c r="F361" s="213" t="s">
        <v>62</v>
      </c>
      <c r="G361" s="48">
        <v>15.89</v>
      </c>
      <c r="H361" s="48">
        <v>35.81</v>
      </c>
      <c r="I361" s="48">
        <v>0</v>
      </c>
      <c r="J361" s="49">
        <f t="shared" si="421"/>
        <v>51.7</v>
      </c>
      <c r="K361" s="50"/>
      <c r="L361" s="51">
        <f t="shared" si="422"/>
        <v>15.89</v>
      </c>
      <c r="M361" s="52">
        <f t="shared" si="423"/>
        <v>35.81</v>
      </c>
      <c r="N361" s="52">
        <f t="shared" si="424"/>
        <v>0</v>
      </c>
      <c r="O361" s="49">
        <f t="shared" si="425"/>
        <v>51.7</v>
      </c>
      <c r="Q361" s="53">
        <v>334.51</v>
      </c>
      <c r="R361" s="54">
        <f>ROUND(G361*Q361,2)</f>
        <v>5315.36</v>
      </c>
      <c r="S361" s="54">
        <f>ROUND(H361*Q361,2)</f>
        <v>11978.8</v>
      </c>
      <c r="T361" s="54">
        <f>ROUND(I361*Q361,2)</f>
        <v>0</v>
      </c>
      <c r="U361" s="49">
        <f t="shared" si="426"/>
        <v>17294.16</v>
      </c>
      <c r="V361" s="55">
        <f t="shared" si="407"/>
        <v>6.0560061862437826E-3</v>
      </c>
      <c r="X361" s="53">
        <v>334.51</v>
      </c>
      <c r="Y361" s="54">
        <f t="shared" si="427"/>
        <v>5315.36</v>
      </c>
      <c r="Z361" s="54">
        <f t="shared" si="427"/>
        <v>11978.8</v>
      </c>
      <c r="AA361" s="54">
        <f t="shared" si="427"/>
        <v>0</v>
      </c>
      <c r="AB361" s="49">
        <f t="shared" si="428"/>
        <v>17294.16</v>
      </c>
      <c r="AC361" s="55">
        <f t="shared" si="429"/>
        <v>6.0560061862437826E-3</v>
      </c>
    </row>
    <row r="362" spans="1:29" ht="39.950000000000003" customHeight="1">
      <c r="B362" s="127" t="s">
        <v>244</v>
      </c>
      <c r="C362" s="193"/>
      <c r="D362" s="129"/>
      <c r="E362" s="130" t="s">
        <v>207</v>
      </c>
      <c r="F362" s="131"/>
      <c r="G362" s="75"/>
      <c r="H362" s="75"/>
      <c r="I362" s="75"/>
      <c r="J362" s="76"/>
      <c r="K362" s="37"/>
      <c r="L362" s="77"/>
      <c r="M362" s="78"/>
      <c r="N362" s="78"/>
      <c r="O362" s="76"/>
      <c r="Q362" s="79"/>
      <c r="R362" s="75"/>
      <c r="S362" s="75"/>
      <c r="T362" s="75"/>
      <c r="U362" s="76">
        <f>ROUND(SUM(U363:U375),2)</f>
        <v>500254.09</v>
      </c>
      <c r="V362" s="82">
        <f>SUM(V363:V375)</f>
        <v>0.17517716175482095</v>
      </c>
      <c r="X362" s="79"/>
      <c r="Y362" s="75"/>
      <c r="Z362" s="75"/>
      <c r="AA362" s="75"/>
      <c r="AB362" s="76">
        <f>ROUND(SUM(AB363:AB375),2)</f>
        <v>500254.09</v>
      </c>
      <c r="AC362" s="82">
        <f>SUM(AC363:AC375)</f>
        <v>0.17517716175482095</v>
      </c>
    </row>
    <row r="363" spans="1:29" ht="60" customHeight="1">
      <c r="B363" s="132" t="s">
        <v>245</v>
      </c>
      <c r="C363" s="44" t="s">
        <v>666</v>
      </c>
      <c r="D363" s="45">
        <v>96114</v>
      </c>
      <c r="E363" s="167" t="s">
        <v>264</v>
      </c>
      <c r="F363" s="213" t="s">
        <v>62</v>
      </c>
      <c r="G363" s="48">
        <v>50.44</v>
      </c>
      <c r="H363" s="48">
        <v>17.170000000000002</v>
      </c>
      <c r="I363" s="48">
        <v>0</v>
      </c>
      <c r="J363" s="49">
        <f t="shared" ref="J363" si="430">SUM(G363:I363)</f>
        <v>67.61</v>
      </c>
      <c r="K363" s="50"/>
      <c r="L363" s="51">
        <f t="shared" ref="L363:L375" si="431">G363*(1-$F$8)</f>
        <v>50.44</v>
      </c>
      <c r="M363" s="52">
        <f t="shared" ref="M363:M375" si="432">H363*(1-$F$8)</f>
        <v>17.170000000000002</v>
      </c>
      <c r="N363" s="52">
        <f t="shared" ref="N363:N375" si="433">I363*(1-$F$8)</f>
        <v>0</v>
      </c>
      <c r="O363" s="49">
        <f t="shared" ref="O363:O375" si="434">SUM(L363:N363)</f>
        <v>67.61</v>
      </c>
      <c r="Q363" s="53">
        <v>335</v>
      </c>
      <c r="R363" s="54">
        <f t="shared" ref="R363:R375" si="435">ROUND(G363*Q363,2)</f>
        <v>16897.400000000001</v>
      </c>
      <c r="S363" s="54">
        <f t="shared" ref="S363:S375" si="436">ROUND(H363*Q363,2)</f>
        <v>5751.95</v>
      </c>
      <c r="T363" s="54">
        <f t="shared" ref="T363:T375" si="437">ROUND(I363*Q363,2)</f>
        <v>0</v>
      </c>
      <c r="U363" s="49">
        <f t="shared" ref="U363" si="438">ROUND(SUM(R363:T363),2)</f>
        <v>22649.35</v>
      </c>
      <c r="V363" s="55">
        <f t="shared" ref="V363:V399" si="439">U363/$Q$432</f>
        <v>7.9312671858246132E-3</v>
      </c>
      <c r="X363" s="53">
        <v>335</v>
      </c>
      <c r="Y363" s="54">
        <f t="shared" ref="Y363:Y375" si="440">ROUND($X363*L363,2)</f>
        <v>16897.400000000001</v>
      </c>
      <c r="Z363" s="54">
        <f t="shared" ref="Z363:Z375" si="441">ROUND($X363*M363,2)</f>
        <v>5751.95</v>
      </c>
      <c r="AA363" s="54">
        <f t="shared" ref="AA363:AA375" si="442">ROUND($X363*N363,2)</f>
        <v>0</v>
      </c>
      <c r="AB363" s="49">
        <f t="shared" ref="AB363:AB375" si="443">ROUND(SUM(Y363:AA363),2)</f>
        <v>22649.35</v>
      </c>
      <c r="AC363" s="55">
        <f t="shared" ref="AC363:AC375" si="444">+AB363/$X$432</f>
        <v>7.9312671858246132E-3</v>
      </c>
    </row>
    <row r="364" spans="1:29" ht="40.5" customHeight="1">
      <c r="B364" s="132" t="s">
        <v>246</v>
      </c>
      <c r="C364" s="44" t="s">
        <v>666</v>
      </c>
      <c r="D364" s="45">
        <v>97640</v>
      </c>
      <c r="E364" s="167" t="s">
        <v>591</v>
      </c>
      <c r="F364" s="213" t="s">
        <v>62</v>
      </c>
      <c r="G364" s="48">
        <v>0</v>
      </c>
      <c r="H364" s="48">
        <v>1.8199999999999998</v>
      </c>
      <c r="I364" s="48">
        <v>0</v>
      </c>
      <c r="J364" s="49">
        <f t="shared" ref="J364:J375" si="445">SUM(G364:I364)</f>
        <v>1.8199999999999998</v>
      </c>
      <c r="K364" s="50"/>
      <c r="L364" s="51">
        <f t="shared" si="431"/>
        <v>0</v>
      </c>
      <c r="M364" s="52">
        <f t="shared" si="432"/>
        <v>1.8199999999999998</v>
      </c>
      <c r="N364" s="52">
        <f t="shared" si="433"/>
        <v>0</v>
      </c>
      <c r="O364" s="49">
        <f t="shared" si="434"/>
        <v>1.8199999999999998</v>
      </c>
      <c r="Q364" s="53">
        <v>3313.25</v>
      </c>
      <c r="R364" s="54">
        <f t="shared" si="435"/>
        <v>0</v>
      </c>
      <c r="S364" s="54">
        <f t="shared" si="436"/>
        <v>6030.12</v>
      </c>
      <c r="T364" s="54">
        <f t="shared" si="437"/>
        <v>0</v>
      </c>
      <c r="U364" s="49">
        <f t="shared" ref="U364:U375" si="446">ROUND(SUM(R364:T364),2)</f>
        <v>6030.12</v>
      </c>
      <c r="V364" s="55">
        <f t="shared" si="439"/>
        <v>2.1116055375798742E-3</v>
      </c>
      <c r="X364" s="53">
        <v>3313.25</v>
      </c>
      <c r="Y364" s="54">
        <f t="shared" si="440"/>
        <v>0</v>
      </c>
      <c r="Z364" s="54">
        <f t="shared" si="441"/>
        <v>6030.12</v>
      </c>
      <c r="AA364" s="54">
        <f t="shared" si="442"/>
        <v>0</v>
      </c>
      <c r="AB364" s="49">
        <f t="shared" si="443"/>
        <v>6030.12</v>
      </c>
      <c r="AC364" s="55">
        <f t="shared" si="444"/>
        <v>2.1116055375798742E-3</v>
      </c>
    </row>
    <row r="365" spans="1:29" ht="40.5" customHeight="1">
      <c r="B365" s="132" t="s">
        <v>490</v>
      </c>
      <c r="C365" s="44" t="s">
        <v>666</v>
      </c>
      <c r="D365" s="45">
        <v>97642</v>
      </c>
      <c r="E365" s="167" t="s">
        <v>593</v>
      </c>
      <c r="F365" s="213" t="s">
        <v>62</v>
      </c>
      <c r="G365" s="48">
        <v>0</v>
      </c>
      <c r="H365" s="48">
        <v>3.26</v>
      </c>
      <c r="I365" s="48">
        <v>0</v>
      </c>
      <c r="J365" s="49">
        <f t="shared" si="445"/>
        <v>3.26</v>
      </c>
      <c r="K365" s="50"/>
      <c r="L365" s="51">
        <f t="shared" si="431"/>
        <v>0</v>
      </c>
      <c r="M365" s="52">
        <f t="shared" si="432"/>
        <v>3.26</v>
      </c>
      <c r="N365" s="52">
        <f t="shared" si="433"/>
        <v>0</v>
      </c>
      <c r="O365" s="49">
        <f t="shared" si="434"/>
        <v>3.26</v>
      </c>
      <c r="Q365" s="53">
        <v>3313.25</v>
      </c>
      <c r="R365" s="54">
        <f t="shared" si="435"/>
        <v>0</v>
      </c>
      <c r="S365" s="54">
        <f t="shared" si="436"/>
        <v>10801.2</v>
      </c>
      <c r="T365" s="54">
        <f t="shared" si="437"/>
        <v>0</v>
      </c>
      <c r="U365" s="49">
        <f t="shared" si="446"/>
        <v>10801.2</v>
      </c>
      <c r="V365" s="55">
        <f t="shared" si="439"/>
        <v>3.7823250171651209E-3</v>
      </c>
      <c r="X365" s="53">
        <v>3313.25</v>
      </c>
      <c r="Y365" s="54">
        <f t="shared" si="440"/>
        <v>0</v>
      </c>
      <c r="Z365" s="54">
        <f t="shared" si="441"/>
        <v>10801.2</v>
      </c>
      <c r="AA365" s="54">
        <f t="shared" si="442"/>
        <v>0</v>
      </c>
      <c r="AB365" s="49">
        <f t="shared" si="443"/>
        <v>10801.2</v>
      </c>
      <c r="AC365" s="55">
        <f t="shared" si="444"/>
        <v>3.7823250171651209E-3</v>
      </c>
    </row>
    <row r="366" spans="1:29" ht="40.5" customHeight="1">
      <c r="B366" s="132" t="s">
        <v>502</v>
      </c>
      <c r="C366" s="44" t="s">
        <v>675</v>
      </c>
      <c r="D366" s="45" t="s">
        <v>686</v>
      </c>
      <c r="E366" s="167" t="s">
        <v>592</v>
      </c>
      <c r="F366" s="213" t="s">
        <v>62</v>
      </c>
      <c r="G366" s="48">
        <v>0</v>
      </c>
      <c r="H366" s="48">
        <v>5.9700000000000006</v>
      </c>
      <c r="I366" s="48">
        <v>0</v>
      </c>
      <c r="J366" s="49">
        <f t="shared" si="445"/>
        <v>5.9700000000000006</v>
      </c>
      <c r="K366" s="50"/>
      <c r="L366" s="51">
        <f t="shared" si="431"/>
        <v>0</v>
      </c>
      <c r="M366" s="52">
        <f t="shared" si="432"/>
        <v>5.9700000000000006</v>
      </c>
      <c r="N366" s="52">
        <f t="shared" si="433"/>
        <v>0</v>
      </c>
      <c r="O366" s="49">
        <f t="shared" si="434"/>
        <v>5.9700000000000006</v>
      </c>
      <c r="Q366" s="53">
        <v>2650.6</v>
      </c>
      <c r="R366" s="54">
        <f t="shared" si="435"/>
        <v>0</v>
      </c>
      <c r="S366" s="54">
        <f t="shared" si="436"/>
        <v>15824.08</v>
      </c>
      <c r="T366" s="54">
        <f t="shared" si="437"/>
        <v>0</v>
      </c>
      <c r="U366" s="49">
        <f t="shared" si="446"/>
        <v>15824.08</v>
      </c>
      <c r="V366" s="55">
        <f t="shared" si="439"/>
        <v>5.5412189069383253E-3</v>
      </c>
      <c r="X366" s="53">
        <v>2650.6</v>
      </c>
      <c r="Y366" s="54">
        <f t="shared" si="440"/>
        <v>0</v>
      </c>
      <c r="Z366" s="54">
        <f t="shared" si="441"/>
        <v>15824.08</v>
      </c>
      <c r="AA366" s="54">
        <f t="shared" si="442"/>
        <v>0</v>
      </c>
      <c r="AB366" s="49">
        <f t="shared" si="443"/>
        <v>15824.08</v>
      </c>
      <c r="AC366" s="55">
        <f t="shared" si="444"/>
        <v>5.5412189069383253E-3</v>
      </c>
    </row>
    <row r="367" spans="1:29" ht="40.5" customHeight="1">
      <c r="B367" s="132" t="s">
        <v>503</v>
      </c>
      <c r="C367" s="44" t="s">
        <v>675</v>
      </c>
      <c r="D367" s="45" t="s">
        <v>686</v>
      </c>
      <c r="E367" s="167" t="s">
        <v>594</v>
      </c>
      <c r="F367" s="213" t="s">
        <v>62</v>
      </c>
      <c r="G367" s="48">
        <v>78.650000000000006</v>
      </c>
      <c r="H367" s="48">
        <v>5.9700000000000006</v>
      </c>
      <c r="I367" s="48">
        <v>0</v>
      </c>
      <c r="J367" s="49">
        <f t="shared" si="445"/>
        <v>84.62</v>
      </c>
      <c r="K367" s="50"/>
      <c r="L367" s="51">
        <f t="shared" si="431"/>
        <v>78.650000000000006</v>
      </c>
      <c r="M367" s="52">
        <f t="shared" si="432"/>
        <v>5.9700000000000006</v>
      </c>
      <c r="N367" s="52">
        <f t="shared" si="433"/>
        <v>0</v>
      </c>
      <c r="O367" s="49">
        <f t="shared" si="434"/>
        <v>84.62</v>
      </c>
      <c r="Q367" s="53">
        <v>662.65</v>
      </c>
      <c r="R367" s="54">
        <f t="shared" si="435"/>
        <v>52117.42</v>
      </c>
      <c r="S367" s="54">
        <f t="shared" si="436"/>
        <v>3956.02</v>
      </c>
      <c r="T367" s="54">
        <f t="shared" si="437"/>
        <v>0</v>
      </c>
      <c r="U367" s="49">
        <f t="shared" si="446"/>
        <v>56073.440000000002</v>
      </c>
      <c r="V367" s="55">
        <f t="shared" si="439"/>
        <v>1.9635593722040826E-2</v>
      </c>
      <c r="X367" s="53">
        <v>662.65</v>
      </c>
      <c r="Y367" s="54">
        <f t="shared" si="440"/>
        <v>52117.42</v>
      </c>
      <c r="Z367" s="54">
        <f t="shared" si="441"/>
        <v>3956.02</v>
      </c>
      <c r="AA367" s="54">
        <f t="shared" si="442"/>
        <v>0</v>
      </c>
      <c r="AB367" s="49">
        <f t="shared" si="443"/>
        <v>56073.440000000002</v>
      </c>
      <c r="AC367" s="55">
        <f t="shared" si="444"/>
        <v>1.9635593722040826E-2</v>
      </c>
    </row>
    <row r="368" spans="1:29" ht="40.5" customHeight="1">
      <c r="B368" s="132" t="s">
        <v>504</v>
      </c>
      <c r="C368" s="44" t="s">
        <v>675</v>
      </c>
      <c r="D368" s="45">
        <v>96486</v>
      </c>
      <c r="E368" s="167" t="s">
        <v>595</v>
      </c>
      <c r="F368" s="213" t="s">
        <v>62</v>
      </c>
      <c r="G368" s="48">
        <v>25.21</v>
      </c>
      <c r="H368" s="48">
        <v>9.51</v>
      </c>
      <c r="I368" s="48">
        <v>0</v>
      </c>
      <c r="J368" s="49">
        <f t="shared" si="445"/>
        <v>34.72</v>
      </c>
      <c r="K368" s="50"/>
      <c r="L368" s="51">
        <f t="shared" si="431"/>
        <v>25.21</v>
      </c>
      <c r="M368" s="52">
        <f t="shared" si="432"/>
        <v>9.51</v>
      </c>
      <c r="N368" s="52">
        <f t="shared" si="433"/>
        <v>0</v>
      </c>
      <c r="O368" s="49">
        <f t="shared" si="434"/>
        <v>34.72</v>
      </c>
      <c r="Q368" s="53">
        <v>3313.25</v>
      </c>
      <c r="R368" s="54">
        <f t="shared" si="435"/>
        <v>83527.03</v>
      </c>
      <c r="S368" s="54">
        <f t="shared" si="436"/>
        <v>31509.01</v>
      </c>
      <c r="T368" s="54">
        <f t="shared" si="437"/>
        <v>0</v>
      </c>
      <c r="U368" s="49">
        <f t="shared" si="446"/>
        <v>115036.04</v>
      </c>
      <c r="V368" s="55">
        <f t="shared" si="439"/>
        <v>4.0282903007777607E-2</v>
      </c>
      <c r="X368" s="53">
        <v>3313.25</v>
      </c>
      <c r="Y368" s="54">
        <f t="shared" si="440"/>
        <v>83527.03</v>
      </c>
      <c r="Z368" s="54">
        <f t="shared" si="441"/>
        <v>31509.01</v>
      </c>
      <c r="AA368" s="54">
        <f t="shared" si="442"/>
        <v>0</v>
      </c>
      <c r="AB368" s="49">
        <f t="shared" si="443"/>
        <v>115036.04</v>
      </c>
      <c r="AC368" s="55">
        <f t="shared" si="444"/>
        <v>4.0282903007777607E-2</v>
      </c>
    </row>
    <row r="369" spans="2:29" ht="40.5" customHeight="1">
      <c r="B369" s="132" t="s">
        <v>505</v>
      </c>
      <c r="C369" s="44" t="s">
        <v>669</v>
      </c>
      <c r="D369" s="45" t="s">
        <v>686</v>
      </c>
      <c r="E369" s="215" t="s">
        <v>596</v>
      </c>
      <c r="F369" s="173" t="s">
        <v>62</v>
      </c>
      <c r="G369" s="48">
        <v>372</v>
      </c>
      <c r="H369" s="48">
        <v>291</v>
      </c>
      <c r="I369" s="48">
        <v>0</v>
      </c>
      <c r="J369" s="49">
        <f t="shared" si="445"/>
        <v>663</v>
      </c>
      <c r="K369" s="50"/>
      <c r="L369" s="51">
        <f t="shared" si="431"/>
        <v>372</v>
      </c>
      <c r="M369" s="52">
        <f t="shared" si="432"/>
        <v>291</v>
      </c>
      <c r="N369" s="52">
        <f t="shared" si="433"/>
        <v>0</v>
      </c>
      <c r="O369" s="49">
        <f t="shared" si="434"/>
        <v>663</v>
      </c>
      <c r="Q369" s="53">
        <v>303.36</v>
      </c>
      <c r="R369" s="54">
        <f t="shared" si="435"/>
        <v>112849.92</v>
      </c>
      <c r="S369" s="54">
        <f t="shared" si="436"/>
        <v>88277.759999999995</v>
      </c>
      <c r="T369" s="54">
        <f t="shared" si="437"/>
        <v>0</v>
      </c>
      <c r="U369" s="49">
        <f t="shared" si="446"/>
        <v>201127.67999999999</v>
      </c>
      <c r="V369" s="55">
        <f t="shared" si="439"/>
        <v>7.0430161066213096E-2</v>
      </c>
      <c r="X369" s="53">
        <v>303.36</v>
      </c>
      <c r="Y369" s="54">
        <f t="shared" si="440"/>
        <v>112849.92</v>
      </c>
      <c r="Z369" s="54">
        <f t="shared" si="441"/>
        <v>88277.759999999995</v>
      </c>
      <c r="AA369" s="54">
        <f t="shared" si="442"/>
        <v>0</v>
      </c>
      <c r="AB369" s="49">
        <f t="shared" si="443"/>
        <v>201127.67999999999</v>
      </c>
      <c r="AC369" s="55">
        <f t="shared" si="444"/>
        <v>7.0430161066213096E-2</v>
      </c>
    </row>
    <row r="370" spans="2:29" ht="40.5" customHeight="1">
      <c r="B370" s="132" t="s">
        <v>506</v>
      </c>
      <c r="C370" s="44" t="s">
        <v>669</v>
      </c>
      <c r="D370" s="45" t="s">
        <v>686</v>
      </c>
      <c r="E370" s="215" t="s">
        <v>521</v>
      </c>
      <c r="F370" s="173" t="s">
        <v>15</v>
      </c>
      <c r="G370" s="48">
        <v>161.85</v>
      </c>
      <c r="H370" s="48">
        <v>99.02</v>
      </c>
      <c r="I370" s="48">
        <v>0</v>
      </c>
      <c r="J370" s="49">
        <f t="shared" si="445"/>
        <v>260.87</v>
      </c>
      <c r="K370" s="50"/>
      <c r="L370" s="51">
        <f t="shared" si="431"/>
        <v>161.85</v>
      </c>
      <c r="M370" s="52">
        <f t="shared" si="432"/>
        <v>99.02</v>
      </c>
      <c r="N370" s="52">
        <f t="shared" si="433"/>
        <v>0</v>
      </c>
      <c r="O370" s="49">
        <f t="shared" si="434"/>
        <v>260.87</v>
      </c>
      <c r="Q370" s="53">
        <v>64</v>
      </c>
      <c r="R370" s="54">
        <f t="shared" si="435"/>
        <v>10358.4</v>
      </c>
      <c r="S370" s="54">
        <f t="shared" si="436"/>
        <v>6337.28</v>
      </c>
      <c r="T370" s="54">
        <f t="shared" si="437"/>
        <v>0</v>
      </c>
      <c r="U370" s="49">
        <f t="shared" si="446"/>
        <v>16695.68</v>
      </c>
      <c r="V370" s="55">
        <f t="shared" si="439"/>
        <v>5.8464326317986303E-3</v>
      </c>
      <c r="X370" s="53">
        <v>64</v>
      </c>
      <c r="Y370" s="54">
        <f t="shared" si="440"/>
        <v>10358.4</v>
      </c>
      <c r="Z370" s="54">
        <f t="shared" si="441"/>
        <v>6337.28</v>
      </c>
      <c r="AA370" s="54">
        <f t="shared" si="442"/>
        <v>0</v>
      </c>
      <c r="AB370" s="49">
        <f t="shared" si="443"/>
        <v>16695.68</v>
      </c>
      <c r="AC370" s="55">
        <f t="shared" si="444"/>
        <v>5.8464326317986303E-3</v>
      </c>
    </row>
    <row r="371" spans="2:29" ht="40.5" customHeight="1">
      <c r="B371" s="132" t="s">
        <v>507</v>
      </c>
      <c r="C371" s="44" t="s">
        <v>669</v>
      </c>
      <c r="D371" s="45" t="s">
        <v>686</v>
      </c>
      <c r="E371" s="215" t="s">
        <v>522</v>
      </c>
      <c r="F371" s="173" t="s">
        <v>15</v>
      </c>
      <c r="G371" s="48">
        <v>174.03</v>
      </c>
      <c r="H371" s="48">
        <v>106.06</v>
      </c>
      <c r="I371" s="48">
        <v>0</v>
      </c>
      <c r="J371" s="49">
        <f t="shared" si="445"/>
        <v>280.09000000000003</v>
      </c>
      <c r="K371" s="50"/>
      <c r="L371" s="51">
        <f t="shared" si="431"/>
        <v>174.03</v>
      </c>
      <c r="M371" s="52">
        <f t="shared" si="432"/>
        <v>106.06</v>
      </c>
      <c r="N371" s="52">
        <f t="shared" si="433"/>
        <v>0</v>
      </c>
      <c r="O371" s="49">
        <f t="shared" si="434"/>
        <v>280.09000000000003</v>
      </c>
      <c r="Q371" s="53">
        <v>12</v>
      </c>
      <c r="R371" s="54">
        <f t="shared" si="435"/>
        <v>2088.36</v>
      </c>
      <c r="S371" s="54">
        <f t="shared" si="436"/>
        <v>1272.72</v>
      </c>
      <c r="T371" s="54">
        <f t="shared" si="437"/>
        <v>0</v>
      </c>
      <c r="U371" s="49">
        <f t="shared" si="446"/>
        <v>3361.08</v>
      </c>
      <c r="V371" s="55">
        <f t="shared" si="439"/>
        <v>1.1769707966423494E-3</v>
      </c>
      <c r="X371" s="53">
        <v>12</v>
      </c>
      <c r="Y371" s="54">
        <f t="shared" si="440"/>
        <v>2088.36</v>
      </c>
      <c r="Z371" s="54">
        <f t="shared" si="441"/>
        <v>1272.72</v>
      </c>
      <c r="AA371" s="54">
        <f t="shared" si="442"/>
        <v>0</v>
      </c>
      <c r="AB371" s="49">
        <f t="shared" si="443"/>
        <v>3361.08</v>
      </c>
      <c r="AC371" s="55">
        <f t="shared" si="444"/>
        <v>1.1769707966423494E-3</v>
      </c>
    </row>
    <row r="372" spans="2:29" ht="40.5" customHeight="1">
      <c r="B372" s="132" t="s">
        <v>508</v>
      </c>
      <c r="C372" s="44" t="s">
        <v>669</v>
      </c>
      <c r="D372" s="45" t="s">
        <v>686</v>
      </c>
      <c r="E372" s="215" t="s">
        <v>523</v>
      </c>
      <c r="F372" s="173" t="s">
        <v>15</v>
      </c>
      <c r="G372" s="48">
        <v>174.03</v>
      </c>
      <c r="H372" s="48">
        <v>113.46</v>
      </c>
      <c r="I372" s="48">
        <v>0</v>
      </c>
      <c r="J372" s="49">
        <f t="shared" si="445"/>
        <v>287.49</v>
      </c>
      <c r="K372" s="50"/>
      <c r="L372" s="51">
        <f t="shared" si="431"/>
        <v>174.03</v>
      </c>
      <c r="M372" s="52">
        <f t="shared" si="432"/>
        <v>113.46</v>
      </c>
      <c r="N372" s="52">
        <f t="shared" si="433"/>
        <v>0</v>
      </c>
      <c r="O372" s="49">
        <f t="shared" si="434"/>
        <v>287.49</v>
      </c>
      <c r="Q372" s="53">
        <v>23</v>
      </c>
      <c r="R372" s="54">
        <f t="shared" si="435"/>
        <v>4002.69</v>
      </c>
      <c r="S372" s="54">
        <f t="shared" si="436"/>
        <v>2609.58</v>
      </c>
      <c r="T372" s="54">
        <f t="shared" si="437"/>
        <v>0</v>
      </c>
      <c r="U372" s="49">
        <f t="shared" si="446"/>
        <v>6612.27</v>
      </c>
      <c r="V372" s="55">
        <f t="shared" si="439"/>
        <v>2.3154607118885322E-3</v>
      </c>
      <c r="X372" s="53">
        <v>23</v>
      </c>
      <c r="Y372" s="54">
        <f t="shared" si="440"/>
        <v>4002.69</v>
      </c>
      <c r="Z372" s="54">
        <f t="shared" si="441"/>
        <v>2609.58</v>
      </c>
      <c r="AA372" s="54">
        <f t="shared" si="442"/>
        <v>0</v>
      </c>
      <c r="AB372" s="49">
        <f t="shared" si="443"/>
        <v>6612.27</v>
      </c>
      <c r="AC372" s="55">
        <f t="shared" si="444"/>
        <v>2.3154607118885322E-3</v>
      </c>
    </row>
    <row r="373" spans="2:29" ht="40.5" customHeight="1">
      <c r="B373" s="132" t="s">
        <v>518</v>
      </c>
      <c r="C373" s="44" t="s">
        <v>669</v>
      </c>
      <c r="D373" s="45" t="s">
        <v>686</v>
      </c>
      <c r="E373" s="215" t="s">
        <v>524</v>
      </c>
      <c r="F373" s="173" t="s">
        <v>15</v>
      </c>
      <c r="G373" s="48">
        <v>190.57</v>
      </c>
      <c r="H373" s="48">
        <v>127.04</v>
      </c>
      <c r="I373" s="48">
        <v>0</v>
      </c>
      <c r="J373" s="49">
        <f t="shared" si="445"/>
        <v>317.61</v>
      </c>
      <c r="K373" s="50"/>
      <c r="L373" s="51">
        <f t="shared" si="431"/>
        <v>190.57</v>
      </c>
      <c r="M373" s="52">
        <f t="shared" si="432"/>
        <v>127.04</v>
      </c>
      <c r="N373" s="52">
        <f t="shared" si="433"/>
        <v>0</v>
      </c>
      <c r="O373" s="49">
        <f t="shared" si="434"/>
        <v>317.61</v>
      </c>
      <c r="Q373" s="53">
        <v>43</v>
      </c>
      <c r="R373" s="54">
        <f t="shared" si="435"/>
        <v>8194.51</v>
      </c>
      <c r="S373" s="54">
        <f t="shared" si="436"/>
        <v>5462.72</v>
      </c>
      <c r="T373" s="54">
        <f t="shared" si="437"/>
        <v>0</v>
      </c>
      <c r="U373" s="49">
        <f t="shared" si="446"/>
        <v>13657.23</v>
      </c>
      <c r="V373" s="55">
        <f t="shared" si="439"/>
        <v>4.7824392376937747E-3</v>
      </c>
      <c r="X373" s="53">
        <v>43</v>
      </c>
      <c r="Y373" s="54">
        <f t="shared" si="440"/>
        <v>8194.51</v>
      </c>
      <c r="Z373" s="54">
        <f t="shared" si="441"/>
        <v>5462.72</v>
      </c>
      <c r="AA373" s="54">
        <f t="shared" si="442"/>
        <v>0</v>
      </c>
      <c r="AB373" s="49">
        <f t="shared" si="443"/>
        <v>13657.23</v>
      </c>
      <c r="AC373" s="55">
        <f t="shared" si="444"/>
        <v>4.7824392376937747E-3</v>
      </c>
    </row>
    <row r="374" spans="2:29" ht="40.5" customHeight="1">
      <c r="B374" s="132" t="s">
        <v>519</v>
      </c>
      <c r="C374" s="44" t="s">
        <v>669</v>
      </c>
      <c r="D374" s="45" t="s">
        <v>686</v>
      </c>
      <c r="E374" s="215" t="s">
        <v>527</v>
      </c>
      <c r="F374" s="173" t="s">
        <v>15</v>
      </c>
      <c r="G374" s="48">
        <v>336</v>
      </c>
      <c r="H374" s="48">
        <v>283.76</v>
      </c>
      <c r="I374" s="48">
        <v>0</v>
      </c>
      <c r="J374" s="49">
        <f t="shared" si="445"/>
        <v>619.76</v>
      </c>
      <c r="K374" s="50"/>
      <c r="L374" s="51">
        <f t="shared" si="431"/>
        <v>336</v>
      </c>
      <c r="M374" s="52">
        <f t="shared" si="432"/>
        <v>283.76</v>
      </c>
      <c r="N374" s="52">
        <f t="shared" si="433"/>
        <v>0</v>
      </c>
      <c r="O374" s="49">
        <f t="shared" si="434"/>
        <v>619.76</v>
      </c>
      <c r="Q374" s="53">
        <v>43</v>
      </c>
      <c r="R374" s="54">
        <f t="shared" si="435"/>
        <v>14448</v>
      </c>
      <c r="S374" s="54">
        <f t="shared" si="436"/>
        <v>12201.68</v>
      </c>
      <c r="T374" s="54">
        <f t="shared" si="437"/>
        <v>0</v>
      </c>
      <c r="U374" s="49">
        <f t="shared" si="446"/>
        <v>26649.68</v>
      </c>
      <c r="V374" s="55">
        <f t="shared" si="439"/>
        <v>9.3320882275529544E-3</v>
      </c>
      <c r="X374" s="53">
        <v>43</v>
      </c>
      <c r="Y374" s="54">
        <f t="shared" si="440"/>
        <v>14448</v>
      </c>
      <c r="Z374" s="54">
        <f t="shared" si="441"/>
        <v>12201.68</v>
      </c>
      <c r="AA374" s="54">
        <f t="shared" si="442"/>
        <v>0</v>
      </c>
      <c r="AB374" s="49">
        <f t="shared" si="443"/>
        <v>26649.68</v>
      </c>
      <c r="AC374" s="55">
        <f t="shared" si="444"/>
        <v>9.3320882275529544E-3</v>
      </c>
    </row>
    <row r="375" spans="2:29" ht="40.5" customHeight="1">
      <c r="B375" s="132" t="s">
        <v>520</v>
      </c>
      <c r="C375" s="44" t="s">
        <v>669</v>
      </c>
      <c r="D375" s="45" t="s">
        <v>686</v>
      </c>
      <c r="E375" s="215" t="s">
        <v>525</v>
      </c>
      <c r="F375" s="173" t="s">
        <v>15</v>
      </c>
      <c r="G375" s="48">
        <v>396</v>
      </c>
      <c r="H375" s="48">
        <v>321.02999999999997</v>
      </c>
      <c r="I375" s="48">
        <v>0</v>
      </c>
      <c r="J375" s="49">
        <f t="shared" si="445"/>
        <v>717.03</v>
      </c>
      <c r="K375" s="50"/>
      <c r="L375" s="51">
        <f t="shared" si="431"/>
        <v>396</v>
      </c>
      <c r="M375" s="52">
        <f t="shared" si="432"/>
        <v>321.02999999999997</v>
      </c>
      <c r="N375" s="52">
        <f t="shared" si="433"/>
        <v>0</v>
      </c>
      <c r="O375" s="49">
        <f t="shared" si="434"/>
        <v>717.03</v>
      </c>
      <c r="Q375" s="53">
        <v>8</v>
      </c>
      <c r="R375" s="54">
        <f t="shared" si="435"/>
        <v>3168</v>
      </c>
      <c r="S375" s="54">
        <f t="shared" si="436"/>
        <v>2568.2399999999998</v>
      </c>
      <c r="T375" s="54">
        <f t="shared" si="437"/>
        <v>0</v>
      </c>
      <c r="U375" s="49">
        <f t="shared" si="446"/>
        <v>5736.24</v>
      </c>
      <c r="V375" s="55">
        <f t="shared" si="439"/>
        <v>2.0086957057052226E-3</v>
      </c>
      <c r="X375" s="53">
        <v>8</v>
      </c>
      <c r="Y375" s="54">
        <f t="shared" si="440"/>
        <v>3168</v>
      </c>
      <c r="Z375" s="54">
        <f t="shared" si="441"/>
        <v>2568.2399999999998</v>
      </c>
      <c r="AA375" s="54">
        <f t="shared" si="442"/>
        <v>0</v>
      </c>
      <c r="AB375" s="49">
        <f t="shared" si="443"/>
        <v>5736.24</v>
      </c>
      <c r="AC375" s="55">
        <f t="shared" si="444"/>
        <v>2.0086957057052226E-3</v>
      </c>
    </row>
    <row r="376" spans="2:29" ht="39.950000000000003" customHeight="1">
      <c r="B376" s="57">
        <v>16</v>
      </c>
      <c r="C376" s="58"/>
      <c r="D376" s="59"/>
      <c r="E376" s="60" t="s">
        <v>208</v>
      </c>
      <c r="F376" s="61"/>
      <c r="G376" s="62"/>
      <c r="H376" s="62"/>
      <c r="I376" s="62"/>
      <c r="J376" s="63"/>
      <c r="K376" s="37"/>
      <c r="L376" s="64"/>
      <c r="M376" s="65"/>
      <c r="N376" s="65"/>
      <c r="O376" s="63"/>
      <c r="Q376" s="66"/>
      <c r="R376" s="67"/>
      <c r="S376" s="67"/>
      <c r="T376" s="67"/>
      <c r="U376" s="68">
        <f>ROUND(SUM(U377),2)</f>
        <v>4391.8500000000004</v>
      </c>
      <c r="V376" s="69">
        <f>SUM(V377)</f>
        <v>1.5379220944558602E-3</v>
      </c>
      <c r="X376" s="66"/>
      <c r="Y376" s="67"/>
      <c r="Z376" s="67"/>
      <c r="AA376" s="67"/>
      <c r="AB376" s="68">
        <f>ROUND(SUM(AB377),2)</f>
        <v>4391.8500000000004</v>
      </c>
      <c r="AC376" s="69">
        <f>SUM(AC377)</f>
        <v>1.5379220944558602E-3</v>
      </c>
    </row>
    <row r="377" spans="2:29" ht="60" customHeight="1">
      <c r="B377" s="132" t="s">
        <v>247</v>
      </c>
      <c r="C377" s="44" t="s">
        <v>666</v>
      </c>
      <c r="D377" s="45">
        <v>102183</v>
      </c>
      <c r="E377" s="215" t="s">
        <v>881</v>
      </c>
      <c r="F377" s="216" t="s">
        <v>15</v>
      </c>
      <c r="G377" s="48">
        <v>4193.8599999999997</v>
      </c>
      <c r="H377" s="48">
        <v>197.99</v>
      </c>
      <c r="I377" s="48">
        <v>0</v>
      </c>
      <c r="J377" s="49">
        <f t="shared" ref="J377" si="447">SUM(G377:I377)</f>
        <v>4391.8499999999995</v>
      </c>
      <c r="K377" s="50"/>
      <c r="L377" s="51">
        <f>G377*(1-$F$8)</f>
        <v>4193.8599999999997</v>
      </c>
      <c r="M377" s="52">
        <f t="shared" ref="M377" si="448">H377*(1-$F$8)</f>
        <v>197.99</v>
      </c>
      <c r="N377" s="52">
        <f t="shared" ref="N377" si="449">I377*(1-$F$8)</f>
        <v>0</v>
      </c>
      <c r="O377" s="49">
        <f t="shared" ref="O377" si="450">SUM(L377:N377)</f>
        <v>4391.8499999999995</v>
      </c>
      <c r="Q377" s="53">
        <v>1</v>
      </c>
      <c r="R377" s="54">
        <f>ROUND(G377*Q377,2)</f>
        <v>4193.8599999999997</v>
      </c>
      <c r="S377" s="54">
        <f>ROUND(H377*Q377,2)</f>
        <v>197.99</v>
      </c>
      <c r="T377" s="54">
        <f>ROUND(I377*Q377,2)</f>
        <v>0</v>
      </c>
      <c r="U377" s="49">
        <f t="shared" ref="U377" si="451">ROUND(SUM(R377:T377),2)</f>
        <v>4391.8500000000004</v>
      </c>
      <c r="V377" s="55">
        <f t="shared" si="439"/>
        <v>1.5379220944558602E-3</v>
      </c>
      <c r="X377" s="53">
        <v>1</v>
      </c>
      <c r="Y377" s="54">
        <f>ROUND($X377*L377,2)</f>
        <v>4193.8599999999997</v>
      </c>
      <c r="Z377" s="54">
        <f>ROUND($X377*M377,2)</f>
        <v>197.99</v>
      </c>
      <c r="AA377" s="54">
        <f>ROUND($X377*N377,2)</f>
        <v>0</v>
      </c>
      <c r="AB377" s="49">
        <f t="shared" ref="AB377" si="452">ROUND(SUM(Y377:AA377),2)</f>
        <v>4391.8500000000004</v>
      </c>
      <c r="AC377" s="55">
        <f>+AB377/$X$432</f>
        <v>1.5379220944558602E-3</v>
      </c>
    </row>
    <row r="378" spans="2:29" ht="39.950000000000003" customHeight="1">
      <c r="B378" s="57">
        <v>17</v>
      </c>
      <c r="C378" s="58"/>
      <c r="D378" s="217"/>
      <c r="E378" s="218" t="s">
        <v>209</v>
      </c>
      <c r="F378" s="219"/>
      <c r="G378" s="62"/>
      <c r="H378" s="62"/>
      <c r="I378" s="62"/>
      <c r="J378" s="63"/>
      <c r="K378" s="37"/>
      <c r="L378" s="64"/>
      <c r="M378" s="65"/>
      <c r="N378" s="65"/>
      <c r="O378" s="63"/>
      <c r="Q378" s="66"/>
      <c r="R378" s="62"/>
      <c r="S378" s="62"/>
      <c r="T378" s="62"/>
      <c r="U378" s="63">
        <f>ROUND(SUM(U379:U395),2)</f>
        <v>265558.59000000003</v>
      </c>
      <c r="V378" s="69">
        <f>SUM(V379:V395)</f>
        <v>9.2992343302604807E-2</v>
      </c>
      <c r="X378" s="66"/>
      <c r="Y378" s="62"/>
      <c r="Z378" s="62"/>
      <c r="AA378" s="62"/>
      <c r="AB378" s="63">
        <f>ROUND(SUM(AB379:AB395),2)</f>
        <v>265558.59000000003</v>
      </c>
      <c r="AC378" s="69">
        <f>SUM(AC379:AC395)</f>
        <v>9.2992343302604807E-2</v>
      </c>
    </row>
    <row r="379" spans="2:29" ht="39.950000000000003" customHeight="1">
      <c r="B379" s="132" t="s">
        <v>248</v>
      </c>
      <c r="C379" s="44" t="s">
        <v>666</v>
      </c>
      <c r="D379" s="45">
        <v>88497</v>
      </c>
      <c r="E379" s="184" t="s">
        <v>597</v>
      </c>
      <c r="F379" s="173" t="s">
        <v>62</v>
      </c>
      <c r="G379" s="48">
        <v>6.0200000000000005</v>
      </c>
      <c r="H379" s="48">
        <v>12.959999999999999</v>
      </c>
      <c r="I379" s="48">
        <v>0</v>
      </c>
      <c r="J379" s="49">
        <f t="shared" ref="J379" si="453">SUM(G379:I379)</f>
        <v>18.98</v>
      </c>
      <c r="K379" s="50"/>
      <c r="L379" s="51">
        <f t="shared" ref="L379:L395" si="454">G379*(1-$F$8)</f>
        <v>6.0200000000000005</v>
      </c>
      <c r="M379" s="52">
        <f t="shared" ref="M379:M395" si="455">H379*(1-$F$8)</f>
        <v>12.959999999999999</v>
      </c>
      <c r="N379" s="52">
        <f t="shared" ref="N379:N395" si="456">I379*(1-$F$8)</f>
        <v>0</v>
      </c>
      <c r="O379" s="49">
        <f t="shared" ref="O379:O395" si="457">SUM(L379:N379)</f>
        <v>18.98</v>
      </c>
      <c r="Q379" s="53">
        <v>1330.95</v>
      </c>
      <c r="R379" s="54">
        <f t="shared" ref="R379:R395" si="458">ROUND(G379*Q379,2)</f>
        <v>8012.32</v>
      </c>
      <c r="S379" s="54">
        <f t="shared" ref="S379:S395" si="459">ROUND(H379*Q379,2)</f>
        <v>17249.11</v>
      </c>
      <c r="T379" s="54">
        <f t="shared" ref="T379:T395" si="460">ROUND(I379*Q379,2)</f>
        <v>0</v>
      </c>
      <c r="U379" s="49">
        <f t="shared" ref="U379" si="461">ROUND(SUM(R379:T379),2)</f>
        <v>25261.43</v>
      </c>
      <c r="V379" s="55">
        <f t="shared" si="439"/>
        <v>8.8459558806767303E-3</v>
      </c>
      <c r="X379" s="53">
        <v>1330.95</v>
      </c>
      <c r="Y379" s="54">
        <f t="shared" ref="Y379:Y395" si="462">ROUND($X379*L379,2)</f>
        <v>8012.32</v>
      </c>
      <c r="Z379" s="54">
        <f t="shared" ref="Z379:Z395" si="463">ROUND($X379*M379,2)</f>
        <v>17249.11</v>
      </c>
      <c r="AA379" s="54">
        <f t="shared" ref="AA379:AA395" si="464">ROUND($X379*N379,2)</f>
        <v>0</v>
      </c>
      <c r="AB379" s="49">
        <f t="shared" ref="AB379:AB395" si="465">ROUND(SUM(Y379:AA379),2)</f>
        <v>25261.43</v>
      </c>
      <c r="AC379" s="55">
        <f t="shared" ref="AC379:AC395" si="466">+AB379/$X$432</f>
        <v>8.8459558806767303E-3</v>
      </c>
    </row>
    <row r="380" spans="2:29" ht="39.950000000000003" customHeight="1">
      <c r="B380" s="132" t="s">
        <v>249</v>
      </c>
      <c r="C380" s="44" t="s">
        <v>666</v>
      </c>
      <c r="D380" s="45">
        <v>88484</v>
      </c>
      <c r="E380" s="184" t="s">
        <v>526</v>
      </c>
      <c r="F380" s="173" t="s">
        <v>62</v>
      </c>
      <c r="G380" s="48">
        <v>1.75</v>
      </c>
      <c r="H380" s="48">
        <v>2.12</v>
      </c>
      <c r="I380" s="48">
        <v>0</v>
      </c>
      <c r="J380" s="49">
        <f t="shared" ref="J380:J395" si="467">SUM(G380:I380)</f>
        <v>3.87</v>
      </c>
      <c r="K380" s="50"/>
      <c r="L380" s="51">
        <f t="shared" si="454"/>
        <v>1.75</v>
      </c>
      <c r="M380" s="52">
        <f t="shared" si="455"/>
        <v>2.12</v>
      </c>
      <c r="N380" s="52">
        <f t="shared" si="456"/>
        <v>0</v>
      </c>
      <c r="O380" s="49">
        <f t="shared" si="457"/>
        <v>3.87</v>
      </c>
      <c r="Q380" s="53">
        <v>1255.1500000000001</v>
      </c>
      <c r="R380" s="54">
        <f t="shared" si="458"/>
        <v>2196.5100000000002</v>
      </c>
      <c r="S380" s="54">
        <f t="shared" si="459"/>
        <v>2660.92</v>
      </c>
      <c r="T380" s="54">
        <f t="shared" si="460"/>
        <v>0</v>
      </c>
      <c r="U380" s="49">
        <f t="shared" ref="U380:U395" si="468">ROUND(SUM(R380:T380),2)</f>
        <v>4857.43</v>
      </c>
      <c r="V380" s="55">
        <f t="shared" si="439"/>
        <v>1.7009572092108629E-3</v>
      </c>
      <c r="X380" s="53">
        <v>1255.1500000000001</v>
      </c>
      <c r="Y380" s="54">
        <f t="shared" si="462"/>
        <v>2196.5100000000002</v>
      </c>
      <c r="Z380" s="54">
        <f t="shared" si="463"/>
        <v>2660.92</v>
      </c>
      <c r="AA380" s="54">
        <f t="shared" si="464"/>
        <v>0</v>
      </c>
      <c r="AB380" s="49">
        <f t="shared" si="465"/>
        <v>4857.43</v>
      </c>
      <c r="AC380" s="55">
        <f t="shared" si="466"/>
        <v>1.7009572092108629E-3</v>
      </c>
    </row>
    <row r="381" spans="2:29" ht="39.950000000000003" customHeight="1">
      <c r="B381" s="132" t="s">
        <v>250</v>
      </c>
      <c r="C381" s="44" t="s">
        <v>666</v>
      </c>
      <c r="D381" s="45">
        <v>88489</v>
      </c>
      <c r="E381" s="184" t="s">
        <v>866</v>
      </c>
      <c r="F381" s="173" t="s">
        <v>62</v>
      </c>
      <c r="G381" s="48">
        <v>9.56</v>
      </c>
      <c r="H381" s="48">
        <v>7.7799999999999994</v>
      </c>
      <c r="I381" s="48">
        <v>0</v>
      </c>
      <c r="J381" s="49">
        <f t="shared" si="467"/>
        <v>17.34</v>
      </c>
      <c r="K381" s="50"/>
      <c r="L381" s="51">
        <f t="shared" si="454"/>
        <v>9.56</v>
      </c>
      <c r="M381" s="52">
        <f t="shared" si="455"/>
        <v>7.7799999999999994</v>
      </c>
      <c r="N381" s="52">
        <f t="shared" si="456"/>
        <v>0</v>
      </c>
      <c r="O381" s="49">
        <f t="shared" si="457"/>
        <v>17.34</v>
      </c>
      <c r="Q381" s="53">
        <v>2785.15</v>
      </c>
      <c r="R381" s="54">
        <f t="shared" si="458"/>
        <v>26626.03</v>
      </c>
      <c r="S381" s="54">
        <f t="shared" si="459"/>
        <v>21668.47</v>
      </c>
      <c r="T381" s="54">
        <f t="shared" si="460"/>
        <v>0</v>
      </c>
      <c r="U381" s="49">
        <f t="shared" si="468"/>
        <v>48294.5</v>
      </c>
      <c r="V381" s="55">
        <f t="shared" si="439"/>
        <v>1.6911592743535989E-2</v>
      </c>
      <c r="X381" s="53">
        <v>2785.15</v>
      </c>
      <c r="Y381" s="54">
        <f t="shared" si="462"/>
        <v>26626.03</v>
      </c>
      <c r="Z381" s="54">
        <f t="shared" si="463"/>
        <v>21668.47</v>
      </c>
      <c r="AA381" s="54">
        <f t="shared" si="464"/>
        <v>0</v>
      </c>
      <c r="AB381" s="49">
        <f t="shared" si="465"/>
        <v>48294.5</v>
      </c>
      <c r="AC381" s="55">
        <f t="shared" si="466"/>
        <v>1.6911592743535989E-2</v>
      </c>
    </row>
    <row r="382" spans="2:29" ht="39.950000000000003" customHeight="1">
      <c r="B382" s="132" t="s">
        <v>251</v>
      </c>
      <c r="C382" s="44" t="s">
        <v>666</v>
      </c>
      <c r="D382" s="45">
        <v>100722</v>
      </c>
      <c r="E382" s="184" t="s">
        <v>531</v>
      </c>
      <c r="F382" s="173" t="s">
        <v>62</v>
      </c>
      <c r="G382" s="48">
        <v>7.2999999999999989</v>
      </c>
      <c r="H382" s="48">
        <v>22.12</v>
      </c>
      <c r="I382" s="48">
        <v>0</v>
      </c>
      <c r="J382" s="49">
        <f t="shared" si="467"/>
        <v>29.42</v>
      </c>
      <c r="K382" s="50"/>
      <c r="L382" s="51">
        <f t="shared" si="454"/>
        <v>7.2999999999999989</v>
      </c>
      <c r="M382" s="52">
        <f t="shared" si="455"/>
        <v>22.12</v>
      </c>
      <c r="N382" s="52">
        <f t="shared" si="456"/>
        <v>0</v>
      </c>
      <c r="O382" s="49">
        <f t="shared" si="457"/>
        <v>29.42</v>
      </c>
      <c r="Q382" s="53">
        <v>278.99</v>
      </c>
      <c r="R382" s="54">
        <f t="shared" si="458"/>
        <v>2036.63</v>
      </c>
      <c r="S382" s="54">
        <f t="shared" si="459"/>
        <v>6171.26</v>
      </c>
      <c r="T382" s="54">
        <f t="shared" si="460"/>
        <v>0</v>
      </c>
      <c r="U382" s="49">
        <f t="shared" si="468"/>
        <v>8207.89</v>
      </c>
      <c r="V382" s="55">
        <f t="shared" si="439"/>
        <v>2.8742091327944507E-3</v>
      </c>
      <c r="X382" s="53">
        <v>278.99</v>
      </c>
      <c r="Y382" s="54">
        <f t="shared" si="462"/>
        <v>2036.63</v>
      </c>
      <c r="Z382" s="54">
        <f t="shared" si="463"/>
        <v>6171.26</v>
      </c>
      <c r="AA382" s="54">
        <f t="shared" si="464"/>
        <v>0</v>
      </c>
      <c r="AB382" s="49">
        <f t="shared" si="465"/>
        <v>8207.89</v>
      </c>
      <c r="AC382" s="55">
        <f t="shared" si="466"/>
        <v>2.8742091327944507E-3</v>
      </c>
    </row>
    <row r="383" spans="2:29" ht="39.950000000000003" customHeight="1">
      <c r="B383" s="132" t="s">
        <v>252</v>
      </c>
      <c r="C383" s="44" t="s">
        <v>670</v>
      </c>
      <c r="D383" s="45">
        <v>100722</v>
      </c>
      <c r="E383" s="184" t="s">
        <v>530</v>
      </c>
      <c r="F383" s="173" t="s">
        <v>62</v>
      </c>
      <c r="G383" s="48">
        <v>11.69</v>
      </c>
      <c r="H383" s="48">
        <v>22.12</v>
      </c>
      <c r="I383" s="48">
        <v>0</v>
      </c>
      <c r="J383" s="49">
        <f t="shared" si="467"/>
        <v>33.81</v>
      </c>
      <c r="K383" s="50"/>
      <c r="L383" s="51">
        <f t="shared" si="454"/>
        <v>11.69</v>
      </c>
      <c r="M383" s="52">
        <f t="shared" si="455"/>
        <v>22.12</v>
      </c>
      <c r="N383" s="52">
        <f t="shared" si="456"/>
        <v>0</v>
      </c>
      <c r="O383" s="49">
        <f t="shared" si="457"/>
        <v>33.81</v>
      </c>
      <c r="Q383" s="53">
        <v>342.02</v>
      </c>
      <c r="R383" s="54">
        <f t="shared" si="458"/>
        <v>3998.21</v>
      </c>
      <c r="S383" s="54">
        <f t="shared" si="459"/>
        <v>7565.48</v>
      </c>
      <c r="T383" s="54">
        <f t="shared" si="460"/>
        <v>0</v>
      </c>
      <c r="U383" s="49">
        <f t="shared" si="468"/>
        <v>11563.69</v>
      </c>
      <c r="V383" s="55">
        <f t="shared" si="439"/>
        <v>4.0493309981985458E-3</v>
      </c>
      <c r="X383" s="53">
        <v>342.02</v>
      </c>
      <c r="Y383" s="54">
        <f t="shared" si="462"/>
        <v>3998.21</v>
      </c>
      <c r="Z383" s="54">
        <f t="shared" si="463"/>
        <v>7565.48</v>
      </c>
      <c r="AA383" s="54">
        <f t="shared" si="464"/>
        <v>0</v>
      </c>
      <c r="AB383" s="49">
        <f t="shared" si="465"/>
        <v>11563.69</v>
      </c>
      <c r="AC383" s="55">
        <f t="shared" si="466"/>
        <v>4.0493309981985458E-3</v>
      </c>
    </row>
    <row r="384" spans="2:29" ht="39.950000000000003" customHeight="1">
      <c r="B384" s="132" t="s">
        <v>253</v>
      </c>
      <c r="C384" s="44" t="s">
        <v>666</v>
      </c>
      <c r="D384" s="45">
        <v>88416</v>
      </c>
      <c r="E384" s="184" t="s">
        <v>599</v>
      </c>
      <c r="F384" s="173" t="s">
        <v>62</v>
      </c>
      <c r="G384" s="48">
        <v>13.41</v>
      </c>
      <c r="H384" s="48">
        <v>5.84</v>
      </c>
      <c r="I384" s="48">
        <v>0</v>
      </c>
      <c r="J384" s="49">
        <f t="shared" si="467"/>
        <v>19.25</v>
      </c>
      <c r="K384" s="50"/>
      <c r="L384" s="51">
        <f t="shared" si="454"/>
        <v>13.41</v>
      </c>
      <c r="M384" s="52">
        <f t="shared" si="455"/>
        <v>5.84</v>
      </c>
      <c r="N384" s="52">
        <f t="shared" si="456"/>
        <v>0</v>
      </c>
      <c r="O384" s="49">
        <f t="shared" si="457"/>
        <v>19.25</v>
      </c>
      <c r="Q384" s="53">
        <v>122.85</v>
      </c>
      <c r="R384" s="54">
        <f t="shared" si="458"/>
        <v>1647.42</v>
      </c>
      <c r="S384" s="54">
        <f t="shared" si="459"/>
        <v>717.44</v>
      </c>
      <c r="T384" s="54">
        <f t="shared" si="460"/>
        <v>0</v>
      </c>
      <c r="U384" s="49">
        <f t="shared" si="468"/>
        <v>2364.86</v>
      </c>
      <c r="V384" s="55">
        <f t="shared" si="439"/>
        <v>8.2811809244279406E-4</v>
      </c>
      <c r="X384" s="53">
        <v>122.85</v>
      </c>
      <c r="Y384" s="54">
        <f t="shared" si="462"/>
        <v>1647.42</v>
      </c>
      <c r="Z384" s="54">
        <f t="shared" si="463"/>
        <v>717.44</v>
      </c>
      <c r="AA384" s="54">
        <f t="shared" si="464"/>
        <v>0</v>
      </c>
      <c r="AB384" s="49">
        <f t="shared" si="465"/>
        <v>2364.86</v>
      </c>
      <c r="AC384" s="55">
        <f t="shared" si="466"/>
        <v>8.2811809244279406E-4</v>
      </c>
    </row>
    <row r="385" spans="2:29" ht="39.75" customHeight="1">
      <c r="B385" s="132" t="s">
        <v>254</v>
      </c>
      <c r="C385" s="44" t="s">
        <v>666</v>
      </c>
      <c r="D385" s="45">
        <v>100746</v>
      </c>
      <c r="E385" s="167" t="s">
        <v>529</v>
      </c>
      <c r="F385" s="173" t="s">
        <v>62</v>
      </c>
      <c r="G385" s="48">
        <v>4.0999999999999996</v>
      </c>
      <c r="H385" s="48">
        <v>22.12</v>
      </c>
      <c r="I385" s="48">
        <v>0</v>
      </c>
      <c r="J385" s="49">
        <f t="shared" si="467"/>
        <v>26.22</v>
      </c>
      <c r="K385" s="50"/>
      <c r="L385" s="51">
        <f t="shared" si="454"/>
        <v>4.0999999999999996</v>
      </c>
      <c r="M385" s="52">
        <f t="shared" si="455"/>
        <v>22.12</v>
      </c>
      <c r="N385" s="52">
        <f t="shared" si="456"/>
        <v>0</v>
      </c>
      <c r="O385" s="49">
        <f t="shared" si="457"/>
        <v>26.22</v>
      </c>
      <c r="Q385" s="53">
        <v>609.67999999999995</v>
      </c>
      <c r="R385" s="54">
        <f t="shared" si="458"/>
        <v>2499.69</v>
      </c>
      <c r="S385" s="54">
        <f t="shared" si="459"/>
        <v>13486.12</v>
      </c>
      <c r="T385" s="54">
        <f t="shared" si="460"/>
        <v>0</v>
      </c>
      <c r="U385" s="49">
        <f t="shared" si="468"/>
        <v>15985.81</v>
      </c>
      <c r="V385" s="55">
        <f t="shared" si="439"/>
        <v>5.597852931400988E-3</v>
      </c>
      <c r="X385" s="53">
        <v>609.67999999999995</v>
      </c>
      <c r="Y385" s="54">
        <f t="shared" si="462"/>
        <v>2499.69</v>
      </c>
      <c r="Z385" s="54">
        <f t="shared" si="463"/>
        <v>13486.12</v>
      </c>
      <c r="AA385" s="54">
        <f t="shared" si="464"/>
        <v>0</v>
      </c>
      <c r="AB385" s="49">
        <f t="shared" si="465"/>
        <v>15985.81</v>
      </c>
      <c r="AC385" s="55">
        <f t="shared" si="466"/>
        <v>5.597852931400988E-3</v>
      </c>
    </row>
    <row r="386" spans="2:29" ht="39.75" customHeight="1">
      <c r="B386" s="132" t="s">
        <v>255</v>
      </c>
      <c r="C386" s="44" t="s">
        <v>666</v>
      </c>
      <c r="D386" s="45">
        <v>100746</v>
      </c>
      <c r="E386" s="167" t="s">
        <v>598</v>
      </c>
      <c r="F386" s="173" t="s">
        <v>62</v>
      </c>
      <c r="G386" s="48">
        <v>5.42</v>
      </c>
      <c r="H386" s="48">
        <v>22.12</v>
      </c>
      <c r="I386" s="48">
        <v>0</v>
      </c>
      <c r="J386" s="49">
        <f t="shared" si="467"/>
        <v>27.54</v>
      </c>
      <c r="K386" s="50"/>
      <c r="L386" s="51">
        <f t="shared" si="454"/>
        <v>5.42</v>
      </c>
      <c r="M386" s="52">
        <f t="shared" si="455"/>
        <v>22.12</v>
      </c>
      <c r="N386" s="52">
        <f t="shared" si="456"/>
        <v>0</v>
      </c>
      <c r="O386" s="49">
        <f t="shared" si="457"/>
        <v>27.54</v>
      </c>
      <c r="Q386" s="53">
        <v>134.80000000000001</v>
      </c>
      <c r="R386" s="54">
        <f t="shared" si="458"/>
        <v>730.62</v>
      </c>
      <c r="S386" s="54">
        <f t="shared" si="459"/>
        <v>2981.78</v>
      </c>
      <c r="T386" s="54">
        <f t="shared" si="460"/>
        <v>0</v>
      </c>
      <c r="U386" s="49">
        <f t="shared" si="468"/>
        <v>3712.4</v>
      </c>
      <c r="V386" s="55">
        <f t="shared" si="439"/>
        <v>1.2999947592604335E-3</v>
      </c>
      <c r="X386" s="53">
        <v>134.80000000000001</v>
      </c>
      <c r="Y386" s="54">
        <f t="shared" si="462"/>
        <v>730.62</v>
      </c>
      <c r="Z386" s="54">
        <f t="shared" si="463"/>
        <v>2981.78</v>
      </c>
      <c r="AA386" s="54">
        <f t="shared" si="464"/>
        <v>0</v>
      </c>
      <c r="AB386" s="49">
        <f t="shared" si="465"/>
        <v>3712.4</v>
      </c>
      <c r="AC386" s="55">
        <f t="shared" si="466"/>
        <v>1.2999947592604335E-3</v>
      </c>
    </row>
    <row r="387" spans="2:29" ht="60" customHeight="1">
      <c r="B387" s="132" t="s">
        <v>256</v>
      </c>
      <c r="C387" s="44" t="s">
        <v>669</v>
      </c>
      <c r="D387" s="45" t="s">
        <v>686</v>
      </c>
      <c r="E387" s="215" t="s">
        <v>511</v>
      </c>
      <c r="F387" s="173" t="s">
        <v>62</v>
      </c>
      <c r="G387" s="48">
        <v>35.15</v>
      </c>
      <c r="H387" s="48">
        <v>23.43</v>
      </c>
      <c r="I387" s="48">
        <v>0</v>
      </c>
      <c r="J387" s="49">
        <f t="shared" si="467"/>
        <v>58.58</v>
      </c>
      <c r="K387" s="50"/>
      <c r="L387" s="51">
        <f t="shared" si="454"/>
        <v>35.15</v>
      </c>
      <c r="M387" s="52">
        <f t="shared" si="455"/>
        <v>23.43</v>
      </c>
      <c r="N387" s="52">
        <f t="shared" si="456"/>
        <v>0</v>
      </c>
      <c r="O387" s="49">
        <f t="shared" si="457"/>
        <v>58.58</v>
      </c>
      <c r="Q387" s="53">
        <v>481</v>
      </c>
      <c r="R387" s="54">
        <f t="shared" si="458"/>
        <v>16907.150000000001</v>
      </c>
      <c r="S387" s="54">
        <f t="shared" si="459"/>
        <v>11269.83</v>
      </c>
      <c r="T387" s="54">
        <f t="shared" si="460"/>
        <v>0</v>
      </c>
      <c r="U387" s="49">
        <f t="shared" si="468"/>
        <v>28176.98</v>
      </c>
      <c r="V387" s="55">
        <f t="shared" si="439"/>
        <v>9.8669125988002492E-3</v>
      </c>
      <c r="X387" s="53">
        <v>481</v>
      </c>
      <c r="Y387" s="54">
        <f t="shared" si="462"/>
        <v>16907.150000000001</v>
      </c>
      <c r="Z387" s="54">
        <f t="shared" si="463"/>
        <v>11269.83</v>
      </c>
      <c r="AA387" s="54">
        <f t="shared" si="464"/>
        <v>0</v>
      </c>
      <c r="AB387" s="49">
        <f t="shared" si="465"/>
        <v>28176.98</v>
      </c>
      <c r="AC387" s="55">
        <f t="shared" si="466"/>
        <v>9.8669125988002492E-3</v>
      </c>
    </row>
    <row r="388" spans="2:29" ht="60" customHeight="1">
      <c r="B388" s="132" t="s">
        <v>257</v>
      </c>
      <c r="C388" s="44" t="s">
        <v>672</v>
      </c>
      <c r="D388" s="45" t="s">
        <v>637</v>
      </c>
      <c r="E388" s="215" t="s">
        <v>516</v>
      </c>
      <c r="F388" s="173" t="s">
        <v>62</v>
      </c>
      <c r="G388" s="48">
        <v>35.58</v>
      </c>
      <c r="H388" s="48">
        <v>27.270000000000003</v>
      </c>
      <c r="I388" s="48">
        <v>0</v>
      </c>
      <c r="J388" s="49">
        <f t="shared" si="467"/>
        <v>62.85</v>
      </c>
      <c r="K388" s="50"/>
      <c r="L388" s="51">
        <f t="shared" si="454"/>
        <v>35.58</v>
      </c>
      <c r="M388" s="52">
        <f t="shared" si="455"/>
        <v>27.270000000000003</v>
      </c>
      <c r="N388" s="52">
        <f t="shared" si="456"/>
        <v>0</v>
      </c>
      <c r="O388" s="49">
        <f t="shared" si="457"/>
        <v>62.85</v>
      </c>
      <c r="Q388" s="53">
        <v>105.36</v>
      </c>
      <c r="R388" s="54">
        <f t="shared" si="458"/>
        <v>3748.71</v>
      </c>
      <c r="S388" s="54">
        <f t="shared" si="459"/>
        <v>2873.17</v>
      </c>
      <c r="T388" s="54">
        <f t="shared" si="460"/>
        <v>0</v>
      </c>
      <c r="U388" s="49">
        <f t="shared" si="468"/>
        <v>6621.88</v>
      </c>
      <c r="V388" s="55">
        <f t="shared" si="439"/>
        <v>2.3188259068127031E-3</v>
      </c>
      <c r="X388" s="53">
        <v>105.36</v>
      </c>
      <c r="Y388" s="54">
        <f t="shared" si="462"/>
        <v>3748.71</v>
      </c>
      <c r="Z388" s="54">
        <f t="shared" si="463"/>
        <v>2873.17</v>
      </c>
      <c r="AA388" s="54">
        <f t="shared" si="464"/>
        <v>0</v>
      </c>
      <c r="AB388" s="49">
        <f t="shared" si="465"/>
        <v>6621.88</v>
      </c>
      <c r="AC388" s="55">
        <f t="shared" si="466"/>
        <v>2.3188259068127031E-3</v>
      </c>
    </row>
    <row r="389" spans="2:29" ht="59.25" customHeight="1">
      <c r="B389" s="132" t="s">
        <v>258</v>
      </c>
      <c r="C389" s="44" t="s">
        <v>669</v>
      </c>
      <c r="D389" s="45" t="s">
        <v>686</v>
      </c>
      <c r="E389" s="215" t="s">
        <v>509</v>
      </c>
      <c r="F389" s="173" t="s">
        <v>62</v>
      </c>
      <c r="G389" s="48">
        <v>48.03</v>
      </c>
      <c r="H389" s="48">
        <v>32.020000000000003</v>
      </c>
      <c r="I389" s="48">
        <v>0</v>
      </c>
      <c r="J389" s="49">
        <f t="shared" si="467"/>
        <v>80.050000000000011</v>
      </c>
      <c r="K389" s="50"/>
      <c r="L389" s="51">
        <f t="shared" si="454"/>
        <v>48.03</v>
      </c>
      <c r="M389" s="52">
        <f t="shared" si="455"/>
        <v>32.020000000000003</v>
      </c>
      <c r="N389" s="52">
        <f t="shared" si="456"/>
        <v>0</v>
      </c>
      <c r="O389" s="49">
        <f t="shared" si="457"/>
        <v>80.050000000000011</v>
      </c>
      <c r="Q389" s="53">
        <v>393.96</v>
      </c>
      <c r="R389" s="54">
        <f t="shared" si="458"/>
        <v>18921.900000000001</v>
      </c>
      <c r="S389" s="54">
        <f t="shared" si="459"/>
        <v>12614.6</v>
      </c>
      <c r="T389" s="54">
        <f t="shared" si="460"/>
        <v>0</v>
      </c>
      <c r="U389" s="49">
        <f t="shared" si="468"/>
        <v>31536.5</v>
      </c>
      <c r="V389" s="55">
        <f t="shared" si="439"/>
        <v>1.1043337120304024E-2</v>
      </c>
      <c r="X389" s="53">
        <v>393.96</v>
      </c>
      <c r="Y389" s="54">
        <f t="shared" si="462"/>
        <v>18921.900000000001</v>
      </c>
      <c r="Z389" s="54">
        <f t="shared" si="463"/>
        <v>12614.6</v>
      </c>
      <c r="AA389" s="54">
        <f t="shared" si="464"/>
        <v>0</v>
      </c>
      <c r="AB389" s="49">
        <f t="shared" si="465"/>
        <v>31536.5</v>
      </c>
      <c r="AC389" s="55">
        <f t="shared" si="466"/>
        <v>1.1043337120304024E-2</v>
      </c>
    </row>
    <row r="390" spans="2:29" ht="60.75" customHeight="1">
      <c r="B390" s="132" t="s">
        <v>262</v>
      </c>
      <c r="C390" s="44" t="s">
        <v>669</v>
      </c>
      <c r="D390" s="45" t="s">
        <v>686</v>
      </c>
      <c r="E390" s="215" t="s">
        <v>510</v>
      </c>
      <c r="F390" s="173" t="s">
        <v>62</v>
      </c>
      <c r="G390" s="48">
        <v>44.83</v>
      </c>
      <c r="H390" s="48">
        <v>29.89</v>
      </c>
      <c r="I390" s="48">
        <v>0</v>
      </c>
      <c r="J390" s="49">
        <f t="shared" si="467"/>
        <v>74.72</v>
      </c>
      <c r="K390" s="50"/>
      <c r="L390" s="51">
        <f t="shared" si="454"/>
        <v>44.83</v>
      </c>
      <c r="M390" s="52">
        <f t="shared" si="455"/>
        <v>29.89</v>
      </c>
      <c r="N390" s="52">
        <f t="shared" si="456"/>
        <v>0</v>
      </c>
      <c r="O390" s="49">
        <f t="shared" si="457"/>
        <v>74.72</v>
      </c>
      <c r="Q390" s="53">
        <v>114.7</v>
      </c>
      <c r="R390" s="54">
        <f t="shared" si="458"/>
        <v>5142</v>
      </c>
      <c r="S390" s="54">
        <f t="shared" si="459"/>
        <v>3428.38</v>
      </c>
      <c r="T390" s="54">
        <f t="shared" si="460"/>
        <v>0</v>
      </c>
      <c r="U390" s="49">
        <f t="shared" si="468"/>
        <v>8570.3799999999992</v>
      </c>
      <c r="V390" s="55">
        <f t="shared" si="439"/>
        <v>3.001144565475281E-3</v>
      </c>
      <c r="X390" s="53">
        <v>114.7</v>
      </c>
      <c r="Y390" s="54">
        <f t="shared" si="462"/>
        <v>5142</v>
      </c>
      <c r="Z390" s="54">
        <f t="shared" si="463"/>
        <v>3428.38</v>
      </c>
      <c r="AA390" s="54">
        <f t="shared" si="464"/>
        <v>0</v>
      </c>
      <c r="AB390" s="49">
        <f t="shared" si="465"/>
        <v>8570.3799999999992</v>
      </c>
      <c r="AC390" s="55">
        <f t="shared" si="466"/>
        <v>3.001144565475281E-3</v>
      </c>
    </row>
    <row r="391" spans="2:29" ht="60" customHeight="1">
      <c r="B391" s="132" t="s">
        <v>265</v>
      </c>
      <c r="C391" s="44" t="s">
        <v>669</v>
      </c>
      <c r="D391" s="45" t="s">
        <v>686</v>
      </c>
      <c r="E391" s="215" t="s">
        <v>512</v>
      </c>
      <c r="F391" s="173" t="s">
        <v>62</v>
      </c>
      <c r="G391" s="48">
        <v>25.03</v>
      </c>
      <c r="H391" s="48">
        <v>16.68</v>
      </c>
      <c r="I391" s="48">
        <v>0</v>
      </c>
      <c r="J391" s="49">
        <f t="shared" si="467"/>
        <v>41.71</v>
      </c>
      <c r="K391" s="50"/>
      <c r="L391" s="51">
        <f t="shared" si="454"/>
        <v>25.03</v>
      </c>
      <c r="M391" s="52">
        <f t="shared" si="455"/>
        <v>16.68</v>
      </c>
      <c r="N391" s="52">
        <f t="shared" si="456"/>
        <v>0</v>
      </c>
      <c r="O391" s="49">
        <f t="shared" si="457"/>
        <v>41.71</v>
      </c>
      <c r="Q391" s="53">
        <v>288</v>
      </c>
      <c r="R391" s="54">
        <f t="shared" si="458"/>
        <v>7208.64</v>
      </c>
      <c r="S391" s="54">
        <f t="shared" si="459"/>
        <v>4803.84</v>
      </c>
      <c r="T391" s="54">
        <f t="shared" si="460"/>
        <v>0</v>
      </c>
      <c r="U391" s="49">
        <f t="shared" si="468"/>
        <v>12012.48</v>
      </c>
      <c r="V391" s="55">
        <f t="shared" si="439"/>
        <v>4.2064866516864485E-3</v>
      </c>
      <c r="X391" s="53">
        <v>288</v>
      </c>
      <c r="Y391" s="54">
        <f t="shared" si="462"/>
        <v>7208.64</v>
      </c>
      <c r="Z391" s="54">
        <f t="shared" si="463"/>
        <v>4803.84</v>
      </c>
      <c r="AA391" s="54">
        <f t="shared" si="464"/>
        <v>0</v>
      </c>
      <c r="AB391" s="49">
        <f t="shared" si="465"/>
        <v>12012.48</v>
      </c>
      <c r="AC391" s="55">
        <f t="shared" si="466"/>
        <v>4.2064866516864485E-3</v>
      </c>
    </row>
    <row r="392" spans="2:29" ht="60" customHeight="1">
      <c r="B392" s="132" t="s">
        <v>323</v>
      </c>
      <c r="C392" s="44" t="s">
        <v>672</v>
      </c>
      <c r="D392" s="45" t="s">
        <v>637</v>
      </c>
      <c r="E392" s="215" t="s">
        <v>513</v>
      </c>
      <c r="F392" s="173" t="s">
        <v>62</v>
      </c>
      <c r="G392" s="48">
        <v>35.58</v>
      </c>
      <c r="H392" s="48">
        <v>27.270000000000003</v>
      </c>
      <c r="I392" s="48">
        <v>0</v>
      </c>
      <c r="J392" s="49">
        <f t="shared" si="467"/>
        <v>62.85</v>
      </c>
      <c r="K392" s="50"/>
      <c r="L392" s="51">
        <f t="shared" si="454"/>
        <v>35.58</v>
      </c>
      <c r="M392" s="52">
        <f t="shared" si="455"/>
        <v>27.270000000000003</v>
      </c>
      <c r="N392" s="52">
        <f t="shared" si="456"/>
        <v>0</v>
      </c>
      <c r="O392" s="49">
        <f t="shared" si="457"/>
        <v>62.85</v>
      </c>
      <c r="Q392" s="53">
        <v>33.6</v>
      </c>
      <c r="R392" s="54">
        <f t="shared" si="458"/>
        <v>1195.49</v>
      </c>
      <c r="S392" s="54">
        <f t="shared" si="459"/>
        <v>916.27</v>
      </c>
      <c r="T392" s="54">
        <f t="shared" si="460"/>
        <v>0</v>
      </c>
      <c r="U392" s="49">
        <f t="shared" si="468"/>
        <v>2111.7600000000002</v>
      </c>
      <c r="V392" s="55">
        <f t="shared" si="439"/>
        <v>7.3948845297268969E-4</v>
      </c>
      <c r="X392" s="53">
        <v>33.6</v>
      </c>
      <c r="Y392" s="54">
        <f t="shared" si="462"/>
        <v>1195.49</v>
      </c>
      <c r="Z392" s="54">
        <f t="shared" si="463"/>
        <v>916.27</v>
      </c>
      <c r="AA392" s="54">
        <f t="shared" si="464"/>
        <v>0</v>
      </c>
      <c r="AB392" s="49">
        <f t="shared" si="465"/>
        <v>2111.7600000000002</v>
      </c>
      <c r="AC392" s="55">
        <f t="shared" si="466"/>
        <v>7.3948845297268969E-4</v>
      </c>
    </row>
    <row r="393" spans="2:29" ht="60" customHeight="1">
      <c r="B393" s="132" t="s">
        <v>324</v>
      </c>
      <c r="C393" s="44" t="s">
        <v>672</v>
      </c>
      <c r="D393" s="45" t="s">
        <v>637</v>
      </c>
      <c r="E393" s="215" t="s">
        <v>514</v>
      </c>
      <c r="F393" s="173" t="s">
        <v>62</v>
      </c>
      <c r="G393" s="48">
        <v>35.58</v>
      </c>
      <c r="H393" s="48">
        <v>27.270000000000003</v>
      </c>
      <c r="I393" s="48">
        <v>0</v>
      </c>
      <c r="J393" s="49">
        <f t="shared" si="467"/>
        <v>62.85</v>
      </c>
      <c r="K393" s="50"/>
      <c r="L393" s="51">
        <f t="shared" si="454"/>
        <v>35.58</v>
      </c>
      <c r="M393" s="52">
        <f t="shared" si="455"/>
        <v>27.270000000000003</v>
      </c>
      <c r="N393" s="52">
        <f t="shared" si="456"/>
        <v>0</v>
      </c>
      <c r="O393" s="49">
        <f t="shared" si="457"/>
        <v>62.85</v>
      </c>
      <c r="Q393" s="53">
        <v>437.76</v>
      </c>
      <c r="R393" s="54">
        <f t="shared" si="458"/>
        <v>15575.5</v>
      </c>
      <c r="S393" s="54">
        <f t="shared" si="459"/>
        <v>11937.72</v>
      </c>
      <c r="T393" s="54">
        <f t="shared" si="460"/>
        <v>0</v>
      </c>
      <c r="U393" s="49">
        <f t="shared" si="468"/>
        <v>27513.22</v>
      </c>
      <c r="V393" s="55">
        <f t="shared" si="439"/>
        <v>9.6344795308639548E-3</v>
      </c>
      <c r="X393" s="53">
        <v>437.76</v>
      </c>
      <c r="Y393" s="54">
        <f t="shared" si="462"/>
        <v>15575.5</v>
      </c>
      <c r="Z393" s="54">
        <f t="shared" si="463"/>
        <v>11937.72</v>
      </c>
      <c r="AA393" s="54">
        <f t="shared" si="464"/>
        <v>0</v>
      </c>
      <c r="AB393" s="49">
        <f t="shared" si="465"/>
        <v>27513.22</v>
      </c>
      <c r="AC393" s="55">
        <f t="shared" si="466"/>
        <v>9.6344795308639548E-3</v>
      </c>
    </row>
    <row r="394" spans="2:29" ht="60" customHeight="1">
      <c r="B394" s="132" t="s">
        <v>325</v>
      </c>
      <c r="C394" s="44" t="s">
        <v>669</v>
      </c>
      <c r="D394" s="45" t="s">
        <v>686</v>
      </c>
      <c r="E394" s="215" t="s">
        <v>515</v>
      </c>
      <c r="F394" s="173" t="s">
        <v>62</v>
      </c>
      <c r="G394" s="48">
        <v>12.12</v>
      </c>
      <c r="H394" s="48">
        <v>8.08</v>
      </c>
      <c r="I394" s="48">
        <v>0</v>
      </c>
      <c r="J394" s="49">
        <f t="shared" si="467"/>
        <v>20.2</v>
      </c>
      <c r="K394" s="50"/>
      <c r="L394" s="51">
        <f t="shared" si="454"/>
        <v>12.12</v>
      </c>
      <c r="M394" s="52">
        <f t="shared" si="455"/>
        <v>8.08</v>
      </c>
      <c r="N394" s="52">
        <f t="shared" si="456"/>
        <v>0</v>
      </c>
      <c r="O394" s="49">
        <f t="shared" si="457"/>
        <v>20.2</v>
      </c>
      <c r="Q394" s="53">
        <v>316.35000000000002</v>
      </c>
      <c r="R394" s="54">
        <f t="shared" si="458"/>
        <v>3834.16</v>
      </c>
      <c r="S394" s="54">
        <f t="shared" si="459"/>
        <v>2556.11</v>
      </c>
      <c r="T394" s="54">
        <f t="shared" si="460"/>
        <v>0</v>
      </c>
      <c r="U394" s="49">
        <f t="shared" si="468"/>
        <v>6390.27</v>
      </c>
      <c r="V394" s="55">
        <f t="shared" si="439"/>
        <v>2.2377215575528418E-3</v>
      </c>
      <c r="X394" s="53">
        <v>316.35000000000002</v>
      </c>
      <c r="Y394" s="54">
        <f t="shared" si="462"/>
        <v>3834.16</v>
      </c>
      <c r="Z394" s="54">
        <f t="shared" si="463"/>
        <v>2556.11</v>
      </c>
      <c r="AA394" s="54">
        <f t="shared" si="464"/>
        <v>0</v>
      </c>
      <c r="AB394" s="49">
        <f t="shared" si="465"/>
        <v>6390.27</v>
      </c>
      <c r="AC394" s="55">
        <f t="shared" si="466"/>
        <v>2.2377215575528418E-3</v>
      </c>
    </row>
    <row r="395" spans="2:29" ht="60" customHeight="1">
      <c r="B395" s="132" t="s">
        <v>326</v>
      </c>
      <c r="C395" s="44" t="s">
        <v>672</v>
      </c>
      <c r="D395" s="45" t="s">
        <v>637</v>
      </c>
      <c r="E395" s="215" t="s">
        <v>517</v>
      </c>
      <c r="F395" s="173" t="s">
        <v>62</v>
      </c>
      <c r="G395" s="48">
        <v>35.58</v>
      </c>
      <c r="H395" s="48">
        <v>27.270000000000003</v>
      </c>
      <c r="I395" s="48">
        <v>0</v>
      </c>
      <c r="J395" s="49">
        <f t="shared" si="467"/>
        <v>62.85</v>
      </c>
      <c r="K395" s="50"/>
      <c r="L395" s="51">
        <f t="shared" si="454"/>
        <v>35.58</v>
      </c>
      <c r="M395" s="52">
        <f t="shared" si="455"/>
        <v>27.270000000000003</v>
      </c>
      <c r="N395" s="52">
        <f t="shared" si="456"/>
        <v>0</v>
      </c>
      <c r="O395" s="49">
        <f t="shared" si="457"/>
        <v>62.85</v>
      </c>
      <c r="Q395" s="53">
        <v>356.04</v>
      </c>
      <c r="R395" s="54">
        <f t="shared" si="458"/>
        <v>12667.9</v>
      </c>
      <c r="S395" s="54">
        <f t="shared" si="459"/>
        <v>9709.2099999999991</v>
      </c>
      <c r="T395" s="54">
        <f t="shared" si="460"/>
        <v>0</v>
      </c>
      <c r="U395" s="49">
        <f t="shared" si="468"/>
        <v>22377.11</v>
      </c>
      <c r="V395" s="55">
        <f t="shared" si="439"/>
        <v>7.8359351706158379E-3</v>
      </c>
      <c r="X395" s="53">
        <v>356.04</v>
      </c>
      <c r="Y395" s="54">
        <f t="shared" si="462"/>
        <v>12667.9</v>
      </c>
      <c r="Z395" s="54">
        <f t="shared" si="463"/>
        <v>9709.2099999999991</v>
      </c>
      <c r="AA395" s="54">
        <f t="shared" si="464"/>
        <v>0</v>
      </c>
      <c r="AB395" s="49">
        <f t="shared" si="465"/>
        <v>22377.11</v>
      </c>
      <c r="AC395" s="55">
        <f t="shared" si="466"/>
        <v>7.8359351706158379E-3</v>
      </c>
    </row>
    <row r="396" spans="2:29" ht="31.5" customHeight="1">
      <c r="B396" s="57">
        <v>18</v>
      </c>
      <c r="C396" s="58"/>
      <c r="D396" s="217"/>
      <c r="E396" s="218" t="s">
        <v>87</v>
      </c>
      <c r="F396" s="219"/>
      <c r="G396" s="62"/>
      <c r="H396" s="62"/>
      <c r="I396" s="62"/>
      <c r="J396" s="63"/>
      <c r="K396" s="37"/>
      <c r="L396" s="64"/>
      <c r="M396" s="65"/>
      <c r="N396" s="65"/>
      <c r="O396" s="63"/>
      <c r="Q396" s="66"/>
      <c r="R396" s="62"/>
      <c r="S396" s="62"/>
      <c r="T396" s="62"/>
      <c r="U396" s="63">
        <f>ROUND(SUM(U397:U399),2)</f>
        <v>77707.19</v>
      </c>
      <c r="V396" s="69">
        <f>SUM(V397:V399)</f>
        <v>2.7211221785598198E-2</v>
      </c>
      <c r="X396" s="66"/>
      <c r="Y396" s="62"/>
      <c r="Z396" s="62"/>
      <c r="AA396" s="62"/>
      <c r="AB396" s="63">
        <f>ROUND(SUM(AB397:AB399),2)</f>
        <v>77707.19</v>
      </c>
      <c r="AC396" s="69">
        <f>SUM(AC397:AC399)</f>
        <v>2.7211221785598198E-2</v>
      </c>
    </row>
    <row r="397" spans="2:29" ht="39.950000000000003" customHeight="1">
      <c r="B397" s="132" t="s">
        <v>259</v>
      </c>
      <c r="C397" s="44" t="s">
        <v>675</v>
      </c>
      <c r="D397" s="45">
        <v>9537</v>
      </c>
      <c r="E397" s="184" t="s">
        <v>210</v>
      </c>
      <c r="F397" s="173" t="s">
        <v>62</v>
      </c>
      <c r="G397" s="48">
        <v>0.87</v>
      </c>
      <c r="H397" s="48">
        <v>3.42</v>
      </c>
      <c r="I397" s="48">
        <v>0.02</v>
      </c>
      <c r="J397" s="49">
        <f t="shared" ref="J397:J398" si="469">SUM(G397:I397)</f>
        <v>4.3099999999999996</v>
      </c>
      <c r="K397" s="50"/>
      <c r="L397" s="51">
        <f t="shared" ref="L397:L399" si="470">G397*(1-$F$8)</f>
        <v>0.87</v>
      </c>
      <c r="M397" s="52">
        <f t="shared" ref="M397:M399" si="471">H397*(1-$F$8)</f>
        <v>3.42</v>
      </c>
      <c r="N397" s="52">
        <f t="shared" ref="N397:N399" si="472">I397*(1-$F$8)</f>
        <v>0.02</v>
      </c>
      <c r="O397" s="49">
        <f t="shared" ref="O397:O399" si="473">SUM(L397:N397)</f>
        <v>4.3099999999999996</v>
      </c>
      <c r="Q397" s="53">
        <v>301.06</v>
      </c>
      <c r="R397" s="54">
        <f>ROUND(G397*Q397,2)</f>
        <v>261.92</v>
      </c>
      <c r="S397" s="54">
        <f>ROUND(H397*Q397,2)</f>
        <v>1029.6300000000001</v>
      </c>
      <c r="T397" s="54">
        <f>ROUND(I397*Q397,2)</f>
        <v>6.02</v>
      </c>
      <c r="U397" s="49">
        <f t="shared" ref="U397:U399" si="474">ROUND(SUM(R397:T397),2)</f>
        <v>1297.57</v>
      </c>
      <c r="V397" s="55">
        <f t="shared" si="439"/>
        <v>4.5437835356469143E-4</v>
      </c>
      <c r="X397" s="53">
        <v>301.06</v>
      </c>
      <c r="Y397" s="54">
        <f t="shared" ref="Y397:AA399" si="475">ROUND($X397*L397,2)</f>
        <v>261.92</v>
      </c>
      <c r="Z397" s="54">
        <f t="shared" si="475"/>
        <v>1029.6300000000001</v>
      </c>
      <c r="AA397" s="54">
        <f t="shared" si="475"/>
        <v>6.02</v>
      </c>
      <c r="AB397" s="49">
        <f t="shared" ref="AB397:AB399" si="476">ROUND(SUM(Y397:AA397),2)</f>
        <v>1297.57</v>
      </c>
      <c r="AC397" s="55">
        <f t="shared" ref="AC397:AC399" si="477">+AB397/$X$432</f>
        <v>4.5437835356469143E-4</v>
      </c>
    </row>
    <row r="398" spans="2:29" ht="39.950000000000003" customHeight="1">
      <c r="B398" s="132" t="s">
        <v>476</v>
      </c>
      <c r="C398" s="44" t="s">
        <v>675</v>
      </c>
      <c r="D398" s="45" t="s">
        <v>686</v>
      </c>
      <c r="E398" s="184" t="s">
        <v>477</v>
      </c>
      <c r="F398" s="117" t="s">
        <v>71</v>
      </c>
      <c r="G398" s="48">
        <v>0</v>
      </c>
      <c r="H398" s="48">
        <v>19.559999999999999</v>
      </c>
      <c r="I398" s="48">
        <v>15</v>
      </c>
      <c r="J398" s="49">
        <f t="shared" si="469"/>
        <v>34.56</v>
      </c>
      <c r="K398" s="50"/>
      <c r="L398" s="51">
        <f t="shared" si="470"/>
        <v>0</v>
      </c>
      <c r="M398" s="52">
        <f t="shared" si="471"/>
        <v>19.559999999999999</v>
      </c>
      <c r="N398" s="52">
        <f t="shared" si="472"/>
        <v>15</v>
      </c>
      <c r="O398" s="49">
        <f t="shared" si="473"/>
        <v>34.56</v>
      </c>
      <c r="Q398" s="53">
        <v>224.96</v>
      </c>
      <c r="R398" s="54">
        <f>ROUND(G398*Q398,2)</f>
        <v>0</v>
      </c>
      <c r="S398" s="54">
        <f>ROUND(H398*Q398,2)</f>
        <v>4400.22</v>
      </c>
      <c r="T398" s="54">
        <f>ROUND(I398*Q398,2)</f>
        <v>3374.4</v>
      </c>
      <c r="U398" s="49">
        <f t="shared" si="474"/>
        <v>7774.62</v>
      </c>
      <c r="V398" s="55">
        <f t="shared" si="439"/>
        <v>2.7224882165826289E-3</v>
      </c>
      <c r="X398" s="53">
        <v>224.96</v>
      </c>
      <c r="Y398" s="54">
        <f t="shared" si="475"/>
        <v>0</v>
      </c>
      <c r="Z398" s="54">
        <f t="shared" si="475"/>
        <v>4400.22</v>
      </c>
      <c r="AA398" s="54">
        <f t="shared" si="475"/>
        <v>3374.4</v>
      </c>
      <c r="AB398" s="49">
        <f t="shared" si="476"/>
        <v>7774.62</v>
      </c>
      <c r="AC398" s="55">
        <f t="shared" si="477"/>
        <v>2.7224882165826289E-3</v>
      </c>
    </row>
    <row r="399" spans="2:29" ht="74.25" customHeight="1">
      <c r="B399" s="132" t="s">
        <v>640</v>
      </c>
      <c r="C399" s="44" t="s">
        <v>669</v>
      </c>
      <c r="D399" s="45" t="s">
        <v>686</v>
      </c>
      <c r="E399" s="220" t="s">
        <v>641</v>
      </c>
      <c r="F399" s="117" t="s">
        <v>15</v>
      </c>
      <c r="G399" s="48">
        <v>74</v>
      </c>
      <c r="H399" s="48">
        <v>111</v>
      </c>
      <c r="I399" s="48">
        <v>0</v>
      </c>
      <c r="J399" s="49">
        <f t="shared" ref="J399" si="478">SUM(G399:I399)</f>
        <v>185</v>
      </c>
      <c r="K399" s="50"/>
      <c r="L399" s="51">
        <f t="shared" si="470"/>
        <v>74</v>
      </c>
      <c r="M399" s="52">
        <f t="shared" si="471"/>
        <v>111</v>
      </c>
      <c r="N399" s="52">
        <f t="shared" si="472"/>
        <v>0</v>
      </c>
      <c r="O399" s="49">
        <f t="shared" si="473"/>
        <v>185</v>
      </c>
      <c r="Q399" s="53">
        <v>371</v>
      </c>
      <c r="R399" s="54">
        <f>ROUND(G399*Q399,2)</f>
        <v>27454</v>
      </c>
      <c r="S399" s="54">
        <f>ROUND(H399*Q399,2)</f>
        <v>41181</v>
      </c>
      <c r="T399" s="54">
        <f>ROUND(I399*Q399,2)</f>
        <v>0</v>
      </c>
      <c r="U399" s="49">
        <f t="shared" si="474"/>
        <v>68635</v>
      </c>
      <c r="V399" s="55">
        <f t="shared" si="439"/>
        <v>2.403435521545088E-2</v>
      </c>
      <c r="X399" s="53">
        <v>371</v>
      </c>
      <c r="Y399" s="54">
        <f t="shared" si="475"/>
        <v>27454</v>
      </c>
      <c r="Z399" s="54">
        <f t="shared" si="475"/>
        <v>41181</v>
      </c>
      <c r="AA399" s="54">
        <f t="shared" si="475"/>
        <v>0</v>
      </c>
      <c r="AB399" s="49">
        <f t="shared" si="476"/>
        <v>68635</v>
      </c>
      <c r="AC399" s="55">
        <f t="shared" si="477"/>
        <v>2.403435521545088E-2</v>
      </c>
    </row>
    <row r="400" spans="2:29" ht="31.5" customHeight="1">
      <c r="B400" s="57">
        <v>19</v>
      </c>
      <c r="C400" s="58"/>
      <c r="D400" s="217"/>
      <c r="E400" s="218" t="s">
        <v>211</v>
      </c>
      <c r="F400" s="219"/>
      <c r="G400" s="62"/>
      <c r="H400" s="62"/>
      <c r="I400" s="62"/>
      <c r="J400" s="63"/>
      <c r="K400" s="37"/>
      <c r="L400" s="64"/>
      <c r="M400" s="65"/>
      <c r="N400" s="65"/>
      <c r="O400" s="63"/>
      <c r="Q400" s="66"/>
      <c r="R400" s="62"/>
      <c r="S400" s="62"/>
      <c r="T400" s="62"/>
      <c r="U400" s="63">
        <f>ROUND(U401,2)</f>
        <v>38568.410000000003</v>
      </c>
      <c r="V400" s="69">
        <f>V401</f>
        <v>1.3505745844469263E-2</v>
      </c>
      <c r="X400" s="66"/>
      <c r="Y400" s="62"/>
      <c r="Z400" s="62"/>
      <c r="AA400" s="62"/>
      <c r="AB400" s="63">
        <f>ROUND(AB401,2)</f>
        <v>38568.410000000003</v>
      </c>
      <c r="AC400" s="69">
        <f>AC401</f>
        <v>1.3505745844469263E-2</v>
      </c>
    </row>
    <row r="401" spans="2:29" s="96" customFormat="1" ht="39.950000000000003" customHeight="1">
      <c r="B401" s="127" t="s">
        <v>260</v>
      </c>
      <c r="C401" s="193"/>
      <c r="D401" s="72"/>
      <c r="E401" s="221" t="s">
        <v>212</v>
      </c>
      <c r="F401" s="222"/>
      <c r="G401" s="75"/>
      <c r="H401" s="75"/>
      <c r="I401" s="75"/>
      <c r="J401" s="76"/>
      <c r="K401" s="37"/>
      <c r="L401" s="77"/>
      <c r="M401" s="78"/>
      <c r="N401" s="78"/>
      <c r="O401" s="76"/>
      <c r="P401" s="99"/>
      <c r="Q401" s="79"/>
      <c r="R401" s="75"/>
      <c r="S401" s="75"/>
      <c r="T401" s="75"/>
      <c r="U401" s="76">
        <f>ROUND(SUM(U402:U404),2)</f>
        <v>38568.410000000003</v>
      </c>
      <c r="V401" s="223">
        <f>SUM(V402:V404)</f>
        <v>1.3505745844469263E-2</v>
      </c>
      <c r="X401" s="79"/>
      <c r="Y401" s="75"/>
      <c r="Z401" s="75"/>
      <c r="AA401" s="75"/>
      <c r="AB401" s="76">
        <f>ROUND(SUM(AB402:AB404),2)</f>
        <v>38568.410000000003</v>
      </c>
      <c r="AC401" s="223">
        <f>SUM(AC402:AC404)</f>
        <v>1.3505745844469263E-2</v>
      </c>
    </row>
    <row r="402" spans="2:29" ht="60.75" customHeight="1">
      <c r="B402" s="132" t="s">
        <v>261</v>
      </c>
      <c r="C402" s="44" t="s">
        <v>675</v>
      </c>
      <c r="D402" s="45">
        <v>99837</v>
      </c>
      <c r="E402" s="167" t="s">
        <v>867</v>
      </c>
      <c r="F402" s="173" t="s">
        <v>14</v>
      </c>
      <c r="G402" s="48">
        <v>313.79999999999995</v>
      </c>
      <c r="H402" s="48">
        <v>268.59000000000003</v>
      </c>
      <c r="I402" s="48">
        <v>0</v>
      </c>
      <c r="J402" s="49">
        <f t="shared" ref="J402:J404" si="479">SUM(G402:I402)</f>
        <v>582.39</v>
      </c>
      <c r="K402" s="50"/>
      <c r="L402" s="51">
        <f t="shared" ref="L402:L404" si="480">G402*(1-$F$8)</f>
        <v>313.79999999999995</v>
      </c>
      <c r="M402" s="52">
        <f t="shared" ref="M402:M404" si="481">H402*(1-$F$8)</f>
        <v>268.59000000000003</v>
      </c>
      <c r="N402" s="52">
        <f t="shared" ref="N402:N404" si="482">I402*(1-$F$8)</f>
        <v>0</v>
      </c>
      <c r="O402" s="49">
        <f t="shared" ref="O402:O404" si="483">SUM(L402:N402)</f>
        <v>582.39</v>
      </c>
      <c r="Q402" s="53">
        <v>62.4</v>
      </c>
      <c r="R402" s="54">
        <f>ROUND(G402*Q402,2)</f>
        <v>19581.12</v>
      </c>
      <c r="S402" s="54">
        <f>ROUND(H402*Q402,2)</f>
        <v>16760.02</v>
      </c>
      <c r="T402" s="54">
        <f>ROUND(I402*Q402,2)</f>
        <v>0</v>
      </c>
      <c r="U402" s="49">
        <f t="shared" ref="U402:U404" si="484">ROUND(SUM(R402:T402),2)</f>
        <v>36341.14</v>
      </c>
      <c r="V402" s="55">
        <f t="shared" ref="V402:V404" si="485">U402/$Q$432</f>
        <v>1.2725808518896053E-2</v>
      </c>
      <c r="X402" s="53">
        <v>62.4</v>
      </c>
      <c r="Y402" s="54">
        <f t="shared" ref="Y402:AA404" si="486">ROUND($X402*L402,2)</f>
        <v>19581.12</v>
      </c>
      <c r="Z402" s="54">
        <f t="shared" si="486"/>
        <v>16760.02</v>
      </c>
      <c r="AA402" s="54">
        <f t="shared" si="486"/>
        <v>0</v>
      </c>
      <c r="AB402" s="49">
        <f t="shared" ref="AB402:AB404" si="487">ROUND(SUM(Y402:AA402),2)</f>
        <v>36341.14</v>
      </c>
      <c r="AC402" s="55">
        <f>+AB402/$X$432</f>
        <v>1.2725808518896053E-2</v>
      </c>
    </row>
    <row r="403" spans="2:29" ht="39.75" customHeight="1">
      <c r="B403" s="132" t="s">
        <v>419</v>
      </c>
      <c r="C403" s="44" t="s">
        <v>683</v>
      </c>
      <c r="D403" s="45" t="s">
        <v>686</v>
      </c>
      <c r="E403" s="167" t="s">
        <v>868</v>
      </c>
      <c r="F403" s="224" t="s">
        <v>14</v>
      </c>
      <c r="G403" s="48">
        <v>560.63</v>
      </c>
      <c r="H403" s="48">
        <v>33.72</v>
      </c>
      <c r="I403" s="48">
        <v>0</v>
      </c>
      <c r="J403" s="49">
        <f t="shared" si="479"/>
        <v>594.35</v>
      </c>
      <c r="K403" s="50"/>
      <c r="L403" s="51">
        <f t="shared" si="480"/>
        <v>560.63</v>
      </c>
      <c r="M403" s="52">
        <f t="shared" si="481"/>
        <v>33.72</v>
      </c>
      <c r="N403" s="52">
        <f t="shared" si="482"/>
        <v>0</v>
      </c>
      <c r="O403" s="49">
        <f t="shared" si="483"/>
        <v>594.35</v>
      </c>
      <c r="Q403" s="53">
        <v>2.8</v>
      </c>
      <c r="R403" s="54">
        <f>ROUND(G403*Q403,2)</f>
        <v>1569.76</v>
      </c>
      <c r="S403" s="54">
        <f>ROUND(H403*Q403,2)</f>
        <v>94.42</v>
      </c>
      <c r="T403" s="54">
        <f>ROUND(I403*Q403,2)</f>
        <v>0</v>
      </c>
      <c r="U403" s="49">
        <f t="shared" si="484"/>
        <v>1664.18</v>
      </c>
      <c r="V403" s="55">
        <f t="shared" si="485"/>
        <v>5.8275651289355361E-4</v>
      </c>
      <c r="X403" s="53">
        <v>2.8</v>
      </c>
      <c r="Y403" s="54">
        <f t="shared" si="486"/>
        <v>1569.76</v>
      </c>
      <c r="Z403" s="54">
        <f t="shared" si="486"/>
        <v>94.42</v>
      </c>
      <c r="AA403" s="54">
        <f t="shared" si="486"/>
        <v>0</v>
      </c>
      <c r="AB403" s="49">
        <f t="shared" si="487"/>
        <v>1664.18</v>
      </c>
      <c r="AC403" s="55">
        <f t="shared" ref="AC403:AC404" si="488">+AB403/$X$432</f>
        <v>5.8275651289355361E-4</v>
      </c>
    </row>
    <row r="404" spans="2:29" ht="39.75" customHeight="1">
      <c r="B404" s="132" t="s">
        <v>420</v>
      </c>
      <c r="C404" s="44" t="s">
        <v>674</v>
      </c>
      <c r="D404" s="45" t="s">
        <v>638</v>
      </c>
      <c r="E404" s="167" t="s">
        <v>869</v>
      </c>
      <c r="F404" s="224" t="s">
        <v>15</v>
      </c>
      <c r="G404" s="48">
        <v>478.63</v>
      </c>
      <c r="H404" s="48">
        <v>84.460000000000008</v>
      </c>
      <c r="I404" s="48">
        <v>0</v>
      </c>
      <c r="J404" s="49">
        <f t="shared" si="479"/>
        <v>563.09</v>
      </c>
      <c r="K404" s="50"/>
      <c r="L404" s="51">
        <f t="shared" si="480"/>
        <v>478.63</v>
      </c>
      <c r="M404" s="52">
        <f t="shared" si="481"/>
        <v>84.460000000000008</v>
      </c>
      <c r="N404" s="52">
        <f t="shared" si="482"/>
        <v>0</v>
      </c>
      <c r="O404" s="49">
        <f t="shared" si="483"/>
        <v>563.09</v>
      </c>
      <c r="Q404" s="53">
        <v>1</v>
      </c>
      <c r="R404" s="54">
        <f>ROUND(G404*Q404,2)</f>
        <v>478.63</v>
      </c>
      <c r="S404" s="54">
        <f>ROUND(H404*Q404,2)</f>
        <v>84.46</v>
      </c>
      <c r="T404" s="54">
        <f>ROUND(I404*Q404,2)</f>
        <v>0</v>
      </c>
      <c r="U404" s="49">
        <f t="shared" si="484"/>
        <v>563.09</v>
      </c>
      <c r="V404" s="55">
        <f t="shared" si="485"/>
        <v>1.971808126796567E-4</v>
      </c>
      <c r="X404" s="53">
        <v>1</v>
      </c>
      <c r="Y404" s="54">
        <f t="shared" si="486"/>
        <v>478.63</v>
      </c>
      <c r="Z404" s="54">
        <f t="shared" si="486"/>
        <v>84.46</v>
      </c>
      <c r="AA404" s="54">
        <f t="shared" si="486"/>
        <v>0</v>
      </c>
      <c r="AB404" s="49">
        <f t="shared" si="487"/>
        <v>563.09</v>
      </c>
      <c r="AC404" s="55">
        <f t="shared" si="488"/>
        <v>1.971808126796567E-4</v>
      </c>
    </row>
    <row r="405" spans="2:29" ht="31.5" customHeight="1">
      <c r="B405" s="57">
        <v>20</v>
      </c>
      <c r="C405" s="58"/>
      <c r="D405" s="217"/>
      <c r="E405" s="218" t="s">
        <v>16</v>
      </c>
      <c r="F405" s="219"/>
      <c r="G405" s="62"/>
      <c r="H405" s="62"/>
      <c r="I405" s="62"/>
      <c r="J405" s="63"/>
      <c r="K405" s="37"/>
      <c r="L405" s="64"/>
      <c r="M405" s="65"/>
      <c r="N405" s="65"/>
      <c r="O405" s="63"/>
      <c r="Q405" s="66"/>
      <c r="R405" s="62"/>
      <c r="S405" s="62"/>
      <c r="T405" s="62"/>
      <c r="U405" s="225">
        <f>ROUND(U406,2)</f>
        <v>43826.92</v>
      </c>
      <c r="V405" s="69">
        <f>V406</f>
        <v>1.5347151792513274E-2</v>
      </c>
      <c r="X405" s="66"/>
      <c r="Y405" s="62"/>
      <c r="Z405" s="62"/>
      <c r="AA405" s="62"/>
      <c r="AB405" s="225">
        <f>ROUND(AB406,2)</f>
        <v>43826.92</v>
      </c>
      <c r="AC405" s="69">
        <f>AC406</f>
        <v>1.5347151792513274E-2</v>
      </c>
    </row>
    <row r="406" spans="2:29" ht="39.950000000000003" customHeight="1">
      <c r="B406" s="127" t="s">
        <v>224</v>
      </c>
      <c r="C406" s="193"/>
      <c r="D406" s="129"/>
      <c r="E406" s="226" t="s">
        <v>327</v>
      </c>
      <c r="F406" s="227"/>
      <c r="G406" s="75"/>
      <c r="H406" s="75"/>
      <c r="I406" s="75"/>
      <c r="J406" s="76"/>
      <c r="K406" s="37"/>
      <c r="L406" s="77"/>
      <c r="M406" s="78"/>
      <c r="N406" s="78"/>
      <c r="O406" s="76"/>
      <c r="Q406" s="79"/>
      <c r="R406" s="75"/>
      <c r="S406" s="75"/>
      <c r="T406" s="75"/>
      <c r="U406" s="76">
        <f>ROUND(SUM(U407:U408),2)</f>
        <v>43826.92</v>
      </c>
      <c r="V406" s="82">
        <f>SUM(V407:V408)</f>
        <v>1.5347151792513274E-2</v>
      </c>
      <c r="X406" s="79"/>
      <c r="Y406" s="75"/>
      <c r="Z406" s="75"/>
      <c r="AA406" s="75"/>
      <c r="AB406" s="76">
        <f>ROUND(SUM(AB407:AB408),2)</f>
        <v>43826.92</v>
      </c>
      <c r="AC406" s="82">
        <f>SUM(AC407:AC408)</f>
        <v>1.5347151792513274E-2</v>
      </c>
    </row>
    <row r="407" spans="2:29" ht="39.950000000000003" customHeight="1">
      <c r="B407" s="132" t="s">
        <v>225</v>
      </c>
      <c r="C407" s="44" t="s">
        <v>666</v>
      </c>
      <c r="D407" s="45">
        <v>97064</v>
      </c>
      <c r="E407" s="184" t="s">
        <v>328</v>
      </c>
      <c r="F407" s="173" t="s">
        <v>329</v>
      </c>
      <c r="G407" s="48">
        <v>24.5</v>
      </c>
      <c r="H407" s="48">
        <v>19.88</v>
      </c>
      <c r="I407" s="48">
        <v>0</v>
      </c>
      <c r="J407" s="49">
        <f t="shared" ref="J407:J408" si="489">SUM(G407:I407)</f>
        <v>44.379999999999995</v>
      </c>
      <c r="K407" s="50"/>
      <c r="L407" s="51">
        <f t="shared" ref="L407:L408" si="490">G407*(1-$F$8)</f>
        <v>24.5</v>
      </c>
      <c r="M407" s="52">
        <f t="shared" ref="M407:M408" si="491">H407*(1-$F$8)</f>
        <v>19.88</v>
      </c>
      <c r="N407" s="52">
        <f t="shared" ref="N407:N408" si="492">I407*(1-$F$8)</f>
        <v>0</v>
      </c>
      <c r="O407" s="49">
        <f t="shared" ref="O407:O408" si="493">SUM(L407:N407)</f>
        <v>44.379999999999995</v>
      </c>
      <c r="Q407" s="53">
        <v>94</v>
      </c>
      <c r="R407" s="54">
        <f>ROUND(G407*Q407,2)</f>
        <v>2303</v>
      </c>
      <c r="S407" s="54">
        <f>ROUND(H407*Q407,2)</f>
        <v>1868.72</v>
      </c>
      <c r="T407" s="54">
        <f>ROUND(I407*Q407,2)</f>
        <v>0</v>
      </c>
      <c r="U407" s="49">
        <f t="shared" ref="U407:U408" si="494">ROUND(SUM(R407:T407),2)</f>
        <v>4171.72</v>
      </c>
      <c r="V407" s="55">
        <f t="shared" ref="V407:V408" si="495">U407/$Q$432</f>
        <v>1.4608377699337183E-3</v>
      </c>
      <c r="X407" s="53">
        <v>94</v>
      </c>
      <c r="Y407" s="54">
        <f t="shared" ref="Y407:AA408" si="496">ROUND($X407*L407,2)</f>
        <v>2303</v>
      </c>
      <c r="Z407" s="54">
        <f t="shared" si="496"/>
        <v>1868.72</v>
      </c>
      <c r="AA407" s="54">
        <f t="shared" si="496"/>
        <v>0</v>
      </c>
      <c r="AB407" s="49">
        <f t="shared" ref="AB407:AB408" si="497">ROUND(SUM(Y407:AA407),2)</f>
        <v>4171.72</v>
      </c>
      <c r="AC407" s="55">
        <f t="shared" ref="AC407:AC408" si="498">+AB407/$X$432</f>
        <v>1.4608377699337183E-3</v>
      </c>
    </row>
    <row r="408" spans="2:29" ht="39.950000000000003" customHeight="1">
      <c r="B408" s="132" t="s">
        <v>226</v>
      </c>
      <c r="C408" s="44" t="s">
        <v>668</v>
      </c>
      <c r="D408" s="45" t="s">
        <v>687</v>
      </c>
      <c r="E408" s="184" t="s">
        <v>870</v>
      </c>
      <c r="F408" s="173" t="s">
        <v>491</v>
      </c>
      <c r="G408" s="48">
        <v>0</v>
      </c>
      <c r="H408" s="48">
        <v>0</v>
      </c>
      <c r="I408" s="48">
        <v>19827.599999999999</v>
      </c>
      <c r="J408" s="49">
        <f t="shared" si="489"/>
        <v>19827.599999999999</v>
      </c>
      <c r="K408" s="50"/>
      <c r="L408" s="51">
        <f t="shared" si="490"/>
        <v>0</v>
      </c>
      <c r="M408" s="52">
        <f t="shared" si="491"/>
        <v>0</v>
      </c>
      <c r="N408" s="52">
        <f t="shared" si="492"/>
        <v>19827.599999999999</v>
      </c>
      <c r="O408" s="49">
        <f t="shared" si="493"/>
        <v>19827.599999999999</v>
      </c>
      <c r="Q408" s="53">
        <v>2</v>
      </c>
      <c r="R408" s="54">
        <f>ROUND(G408*Q408,2)</f>
        <v>0</v>
      </c>
      <c r="S408" s="54">
        <f>ROUND(H408*Q408,2)</f>
        <v>0</v>
      </c>
      <c r="T408" s="54">
        <f>ROUND(I408*Q408,2)</f>
        <v>39655.199999999997</v>
      </c>
      <c r="U408" s="49">
        <f t="shared" si="494"/>
        <v>39655.199999999997</v>
      </c>
      <c r="V408" s="55">
        <f t="shared" si="495"/>
        <v>1.3886314022579555E-2</v>
      </c>
      <c r="X408" s="53">
        <v>2</v>
      </c>
      <c r="Y408" s="54">
        <f t="shared" si="496"/>
        <v>0</v>
      </c>
      <c r="Z408" s="54">
        <f t="shared" si="496"/>
        <v>0</v>
      </c>
      <c r="AA408" s="54">
        <f t="shared" si="496"/>
        <v>39655.199999999997</v>
      </c>
      <c r="AB408" s="49">
        <f t="shared" si="497"/>
        <v>39655.199999999997</v>
      </c>
      <c r="AC408" s="55">
        <f t="shared" si="498"/>
        <v>1.3886314022579555E-2</v>
      </c>
    </row>
    <row r="409" spans="2:29" ht="31.5" customHeight="1">
      <c r="B409" s="57">
        <v>21</v>
      </c>
      <c r="C409" s="58"/>
      <c r="D409" s="217"/>
      <c r="E409" s="218" t="s">
        <v>362</v>
      </c>
      <c r="F409" s="219"/>
      <c r="G409" s="62"/>
      <c r="H409" s="62"/>
      <c r="I409" s="62"/>
      <c r="J409" s="63"/>
      <c r="K409" s="37"/>
      <c r="L409" s="64"/>
      <c r="M409" s="65"/>
      <c r="N409" s="65"/>
      <c r="O409" s="63"/>
      <c r="Q409" s="66"/>
      <c r="R409" s="62"/>
      <c r="S409" s="62"/>
      <c r="T409" s="62"/>
      <c r="U409" s="225">
        <f>ROUND(U410,2)</f>
        <v>167476.56</v>
      </c>
      <c r="V409" s="69">
        <f>V410</f>
        <v>5.8646333392515473E-2</v>
      </c>
      <c r="X409" s="66"/>
      <c r="Y409" s="62"/>
      <c r="Z409" s="62"/>
      <c r="AA409" s="62"/>
      <c r="AB409" s="225">
        <f>ROUND(AB410,2)</f>
        <v>167476.56</v>
      </c>
      <c r="AC409" s="69">
        <f>AC410</f>
        <v>5.8646333392515473E-2</v>
      </c>
    </row>
    <row r="410" spans="2:29" ht="39.950000000000003" customHeight="1">
      <c r="B410" s="104" t="s">
        <v>363</v>
      </c>
      <c r="C410" s="105"/>
      <c r="D410" s="106"/>
      <c r="E410" s="118" t="s">
        <v>331</v>
      </c>
      <c r="F410" s="118"/>
      <c r="G410" s="118"/>
      <c r="H410" s="118"/>
      <c r="I410" s="118"/>
      <c r="J410" s="119"/>
      <c r="K410" s="120"/>
      <c r="L410" s="121"/>
      <c r="M410" s="122"/>
      <c r="N410" s="122"/>
      <c r="O410" s="119"/>
      <c r="Q410" s="123"/>
      <c r="R410" s="124"/>
      <c r="S410" s="124"/>
      <c r="T410" s="124"/>
      <c r="U410" s="125">
        <f>ROUND(SUM(U411),2)</f>
        <v>167476.56</v>
      </c>
      <c r="V410" s="126">
        <f>SUM(V411)</f>
        <v>5.8646333392515473E-2</v>
      </c>
      <c r="X410" s="123"/>
      <c r="Y410" s="124"/>
      <c r="Z410" s="124"/>
      <c r="AA410" s="124"/>
      <c r="AB410" s="125">
        <f>ROUND(SUM(AB411),2)</f>
        <v>167476.56</v>
      </c>
      <c r="AC410" s="126">
        <f>SUM(AC411)</f>
        <v>5.8646333392515473E-2</v>
      </c>
    </row>
    <row r="411" spans="2:29" ht="39.950000000000003" customHeight="1">
      <c r="B411" s="132" t="s">
        <v>332</v>
      </c>
      <c r="C411" s="44" t="s">
        <v>675</v>
      </c>
      <c r="D411" s="45" t="s">
        <v>686</v>
      </c>
      <c r="E411" s="175" t="s">
        <v>539</v>
      </c>
      <c r="F411" s="173" t="s">
        <v>17</v>
      </c>
      <c r="G411" s="54">
        <v>0</v>
      </c>
      <c r="H411" s="54">
        <v>0</v>
      </c>
      <c r="I411" s="54">
        <v>0</v>
      </c>
      <c r="J411" s="228">
        <v>6.2300000000000001E-2</v>
      </c>
      <c r="K411" s="229"/>
      <c r="L411" s="142">
        <f>G411*(1-$F$8)</f>
        <v>0</v>
      </c>
      <c r="M411" s="143">
        <f t="shared" ref="M411" si="499">H411*(1-$F$8)</f>
        <v>0</v>
      </c>
      <c r="N411" s="143">
        <f t="shared" ref="N411" si="500">I411*(1-$F$8)</f>
        <v>0</v>
      </c>
      <c r="O411" s="228">
        <v>6.2300000000000001E-2</v>
      </c>
      <c r="Q411" s="53">
        <v>0</v>
      </c>
      <c r="R411" s="54">
        <f>ROUND(G411*Q411,2)</f>
        <v>0</v>
      </c>
      <c r="S411" s="54">
        <f>ROUND(H411*Q411,2)</f>
        <v>0</v>
      </c>
      <c r="T411" s="54">
        <f>ROUND(I411*Q411,2)</f>
        <v>0</v>
      </c>
      <c r="U411" s="49">
        <f>(U14+U27+U76+U91+U115+U122+U133+U135+U225+U264+U272+U347+U376+U378+U396+U400+U405)*J411</f>
        <v>167476.55829799999</v>
      </c>
      <c r="V411" s="55">
        <f t="shared" ref="V411" si="501">U411/$Q$432</f>
        <v>5.8646333392515473E-2</v>
      </c>
      <c r="X411" s="53">
        <v>0</v>
      </c>
      <c r="Y411" s="54">
        <f>ROUND($X411*L411,2)</f>
        <v>0</v>
      </c>
      <c r="Z411" s="54">
        <f>ROUND($X411*M411,2)</f>
        <v>0</v>
      </c>
      <c r="AA411" s="54">
        <f>ROUND($X411*N411,2)</f>
        <v>0</v>
      </c>
      <c r="AB411" s="49">
        <f>(AB14+AB27+AB76+AB91+AB115+AB122+AB133+AB135+AB225+AB264+AB272+AB347+AB376+AB378+AB396+AB400+AB405)*J411</f>
        <v>167476.55829799999</v>
      </c>
      <c r="AC411" s="55">
        <f t="shared" ref="AC411" si="502">+AB411/$X$432</f>
        <v>5.8646333392515473E-2</v>
      </c>
    </row>
    <row r="412" spans="2:29" ht="39.950000000000003" customHeight="1" thickBot="1">
      <c r="B412" s="230"/>
      <c r="C412" s="231"/>
      <c r="D412" s="232"/>
      <c r="E412" s="233"/>
      <c r="F412" s="234"/>
      <c r="G412" s="235"/>
      <c r="H412" s="235"/>
      <c r="I412" s="235"/>
      <c r="J412" s="236"/>
      <c r="K412" s="50"/>
      <c r="L412" s="237"/>
      <c r="M412" s="238"/>
      <c r="N412" s="238"/>
      <c r="O412" s="239"/>
      <c r="Q412" s="240"/>
      <c r="R412" s="235"/>
      <c r="S412" s="235"/>
      <c r="T412" s="235"/>
      <c r="U412" s="241"/>
      <c r="V412" s="242"/>
      <c r="X412" s="240"/>
      <c r="Y412" s="235"/>
      <c r="Z412" s="235"/>
      <c r="AA412" s="235"/>
      <c r="AB412" s="241"/>
      <c r="AC412" s="242"/>
    </row>
    <row r="413" spans="2:29" ht="30" customHeight="1" thickBot="1">
      <c r="B413" s="243"/>
      <c r="C413" s="244"/>
      <c r="D413" s="245"/>
      <c r="E413" s="206"/>
      <c r="F413" s="244"/>
      <c r="G413" s="50"/>
      <c r="H413" s="50"/>
      <c r="I413" s="50"/>
      <c r="J413" s="50"/>
      <c r="K413" s="50"/>
      <c r="L413" s="50"/>
      <c r="M413" s="50"/>
      <c r="N413" s="50"/>
      <c r="O413" s="50"/>
      <c r="Q413" s="246"/>
      <c r="R413" s="50"/>
      <c r="S413" s="50"/>
      <c r="T413" s="50"/>
      <c r="U413" s="50"/>
      <c r="V413" s="247"/>
      <c r="X413" s="246"/>
      <c r="Y413" s="50"/>
      <c r="Z413" s="50"/>
      <c r="AA413" s="50"/>
      <c r="AB413" s="50"/>
      <c r="AC413" s="247"/>
    </row>
    <row r="414" spans="2:29" s="250" customFormat="1" ht="30" customHeight="1" thickBot="1">
      <c r="B414" s="403" t="s">
        <v>653</v>
      </c>
      <c r="C414" s="404"/>
      <c r="D414" s="404"/>
      <c r="E414" s="404"/>
      <c r="F414" s="404"/>
      <c r="G414" s="404"/>
      <c r="H414" s="404"/>
      <c r="I414" s="404"/>
      <c r="J414" s="404"/>
      <c r="K414" s="404"/>
      <c r="L414" s="404"/>
      <c r="M414" s="404"/>
      <c r="N414" s="404"/>
      <c r="O414" s="426"/>
      <c r="P414" s="248"/>
      <c r="Q414" s="383">
        <f>ROUND(U14+U27+U76+U87+U89+U91+U115+U122+U133+U135+U225+U264+U272+U347+U376+U378+U396+U400,2)</f>
        <v>2644400.34</v>
      </c>
      <c r="R414" s="384"/>
      <c r="S414" s="384"/>
      <c r="T414" s="384"/>
      <c r="U414" s="385"/>
      <c r="V414" s="249">
        <f>ROUND(V14+V27+V76+V87+V89+V91+V115+V122+V133+V135+V225+V264+V272+V347+V376+V378+V396+V400,2)</f>
        <v>0.93</v>
      </c>
      <c r="X414" s="383">
        <f>ROUND(AB14+AB27+AB76+AB87+AB89+AB91+AB115+AB122+AB133+AB135+AB225+AB264+AB272+AB347+AB376+AB378+AB396+AB400,2)</f>
        <v>2644400.34</v>
      </c>
      <c r="Y414" s="384"/>
      <c r="Z414" s="384"/>
      <c r="AA414" s="384"/>
      <c r="AB414" s="385"/>
      <c r="AC414" s="249">
        <f>ROUND(AC14+AC27+AC76+AC87+AC89+AC91+AC115+AC122+AC133+AC135+AC225+AC264+AC272+AC347+AC376+AC378+AC396+AC400,2)</f>
        <v>0.93</v>
      </c>
    </row>
    <row r="415" spans="2:29" ht="20.100000000000001" customHeight="1" thickBot="1">
      <c r="B415" s="23"/>
      <c r="C415" s="24"/>
      <c r="D415" s="25"/>
      <c r="E415" s="26"/>
      <c r="F415" s="251"/>
      <c r="G415" s="251"/>
      <c r="H415" s="251"/>
      <c r="I415" s="251"/>
      <c r="J415" s="251"/>
      <c r="K415" s="251"/>
      <c r="L415" s="251"/>
      <c r="M415" s="251"/>
      <c r="N415" s="251"/>
      <c r="O415" s="251"/>
      <c r="Q415" s="252"/>
      <c r="R415" s="252"/>
      <c r="S415" s="252"/>
      <c r="T415" s="252"/>
      <c r="U415" s="252"/>
      <c r="V415" s="253"/>
      <c r="X415" s="252"/>
      <c r="Y415" s="252"/>
      <c r="Z415" s="252"/>
      <c r="AA415" s="252"/>
      <c r="AB415" s="252"/>
      <c r="AC415" s="253"/>
    </row>
    <row r="416" spans="2:29" ht="30" customHeight="1" thickBot="1">
      <c r="B416" s="403" t="s">
        <v>542</v>
      </c>
      <c r="C416" s="404"/>
      <c r="D416" s="404"/>
      <c r="E416" s="404"/>
      <c r="F416" s="404"/>
      <c r="G416" s="404"/>
      <c r="H416" s="404"/>
      <c r="I416" s="404"/>
      <c r="J416" s="404"/>
      <c r="K416" s="404"/>
      <c r="L416" s="404"/>
      <c r="M416" s="404"/>
      <c r="N416" s="404"/>
      <c r="O416" s="254">
        <v>0.28189999999999998</v>
      </c>
      <c r="Q416" s="383">
        <f>ROUND(Q414*$O$416,2)</f>
        <v>745456.46</v>
      </c>
      <c r="R416" s="384"/>
      <c r="S416" s="384"/>
      <c r="T416" s="384"/>
      <c r="U416" s="385"/>
      <c r="V416" s="255"/>
      <c r="X416" s="383">
        <f>ROUND(X414*$O$416,2)</f>
        <v>745456.46</v>
      </c>
      <c r="Y416" s="384"/>
      <c r="Z416" s="384"/>
      <c r="AA416" s="384"/>
      <c r="AB416" s="385"/>
      <c r="AC416" s="255"/>
    </row>
    <row r="417" spans="2:29" ht="20.100000000000001" customHeight="1" thickBot="1">
      <c r="B417" s="23"/>
      <c r="C417" s="24"/>
      <c r="D417" s="25"/>
      <c r="E417" s="26"/>
      <c r="F417" s="251"/>
      <c r="G417" s="251"/>
      <c r="H417" s="251"/>
      <c r="I417" s="251"/>
      <c r="J417" s="251"/>
      <c r="K417" s="251"/>
      <c r="L417" s="251"/>
      <c r="M417" s="251"/>
      <c r="N417" s="251"/>
      <c r="O417" s="251"/>
      <c r="Q417" s="252"/>
      <c r="R417" s="252"/>
      <c r="S417" s="252"/>
      <c r="T417" s="252"/>
      <c r="U417" s="252"/>
      <c r="V417" s="253"/>
      <c r="X417" s="252"/>
      <c r="Y417" s="252"/>
      <c r="Z417" s="252"/>
      <c r="AA417" s="252"/>
      <c r="AB417" s="252"/>
      <c r="AC417" s="253"/>
    </row>
    <row r="418" spans="2:29" ht="30" customHeight="1" thickBot="1">
      <c r="B418" s="414" t="s">
        <v>654</v>
      </c>
      <c r="C418" s="415"/>
      <c r="D418" s="415"/>
      <c r="E418" s="415"/>
      <c r="F418" s="415"/>
      <c r="G418" s="415"/>
      <c r="H418" s="415"/>
      <c r="I418" s="415"/>
      <c r="J418" s="415"/>
      <c r="K418" s="415"/>
      <c r="L418" s="415"/>
      <c r="M418" s="415"/>
      <c r="N418" s="415"/>
      <c r="O418" s="416"/>
      <c r="Q418" s="386">
        <f>ROUND(Q416+Q414,2)</f>
        <v>3389856.8</v>
      </c>
      <c r="R418" s="387"/>
      <c r="S418" s="387"/>
      <c r="T418" s="387"/>
      <c r="U418" s="388"/>
      <c r="V418" s="255"/>
      <c r="X418" s="386">
        <f>ROUND(X416+X414,2)</f>
        <v>3389856.8</v>
      </c>
      <c r="Y418" s="387"/>
      <c r="Z418" s="387"/>
      <c r="AA418" s="387"/>
      <c r="AB418" s="388"/>
      <c r="AC418" s="255"/>
    </row>
    <row r="419" spans="2:29" ht="30" customHeight="1" thickBot="1">
      <c r="B419" s="243"/>
      <c r="C419" s="244"/>
      <c r="D419" s="245"/>
      <c r="E419" s="206"/>
      <c r="F419" s="244"/>
      <c r="G419" s="50"/>
      <c r="H419" s="50"/>
      <c r="I419" s="50"/>
      <c r="J419" s="50"/>
      <c r="K419" s="50"/>
      <c r="L419" s="50"/>
      <c r="M419" s="50"/>
      <c r="N419" s="50"/>
      <c r="O419" s="50"/>
      <c r="Q419" s="256"/>
      <c r="R419" s="257"/>
      <c r="S419" s="257"/>
      <c r="T419" s="257"/>
      <c r="U419" s="257"/>
      <c r="V419" s="247"/>
      <c r="X419" s="256"/>
      <c r="Y419" s="257"/>
      <c r="Z419" s="257"/>
      <c r="AA419" s="257"/>
      <c r="AB419" s="257"/>
      <c r="AC419" s="247"/>
    </row>
    <row r="420" spans="2:29" s="250" customFormat="1" ht="30" customHeight="1" thickBot="1">
      <c r="B420" s="403" t="s">
        <v>655</v>
      </c>
      <c r="C420" s="404"/>
      <c r="D420" s="404"/>
      <c r="E420" s="404"/>
      <c r="F420" s="404"/>
      <c r="G420" s="404"/>
      <c r="H420" s="404"/>
      <c r="I420" s="404"/>
      <c r="J420" s="404"/>
      <c r="K420" s="404"/>
      <c r="L420" s="404"/>
      <c r="M420" s="404"/>
      <c r="N420" s="404"/>
      <c r="O420" s="426"/>
      <c r="P420" s="248"/>
      <c r="Q420" s="383">
        <f>ROUND(U405,2)</f>
        <v>43826.92</v>
      </c>
      <c r="R420" s="384"/>
      <c r="S420" s="384"/>
      <c r="T420" s="384"/>
      <c r="U420" s="385"/>
      <c r="V420" s="249">
        <f>ROUND(V400,2)</f>
        <v>0.01</v>
      </c>
      <c r="X420" s="383">
        <f>ROUND(AB405,2)</f>
        <v>43826.92</v>
      </c>
      <c r="Y420" s="384"/>
      <c r="Z420" s="384"/>
      <c r="AA420" s="384"/>
      <c r="AB420" s="385"/>
      <c r="AC420" s="249">
        <f>ROUND(AC400,2)</f>
        <v>0.01</v>
      </c>
    </row>
    <row r="421" spans="2:29" ht="20.100000000000001" customHeight="1" thickBot="1">
      <c r="B421" s="23"/>
      <c r="C421" s="24"/>
      <c r="D421" s="25"/>
      <c r="E421" s="26"/>
      <c r="F421" s="251"/>
      <c r="G421" s="251"/>
      <c r="H421" s="251"/>
      <c r="I421" s="251"/>
      <c r="J421" s="251"/>
      <c r="K421" s="251"/>
      <c r="L421" s="251"/>
      <c r="M421" s="251"/>
      <c r="N421" s="251"/>
      <c r="O421" s="251"/>
      <c r="Q421" s="252"/>
      <c r="R421" s="252"/>
      <c r="S421" s="252"/>
      <c r="T421" s="252"/>
      <c r="U421" s="252"/>
      <c r="V421" s="253"/>
      <c r="X421" s="252"/>
      <c r="Y421" s="252"/>
      <c r="Z421" s="252"/>
      <c r="AA421" s="252"/>
      <c r="AB421" s="252"/>
      <c r="AC421" s="253"/>
    </row>
    <row r="422" spans="2:29" ht="30" customHeight="1" thickBot="1">
      <c r="B422" s="403" t="s">
        <v>542</v>
      </c>
      <c r="C422" s="404"/>
      <c r="D422" s="404"/>
      <c r="E422" s="404"/>
      <c r="F422" s="404"/>
      <c r="G422" s="404"/>
      <c r="H422" s="404"/>
      <c r="I422" s="404"/>
      <c r="J422" s="404"/>
      <c r="K422" s="404"/>
      <c r="L422" s="404"/>
      <c r="M422" s="404"/>
      <c r="N422" s="404"/>
      <c r="O422" s="254">
        <v>0.23469999999999999</v>
      </c>
      <c r="Q422" s="383">
        <f>ROUND(Q420*$O$422,2)</f>
        <v>10286.18</v>
      </c>
      <c r="R422" s="384"/>
      <c r="S422" s="384"/>
      <c r="T422" s="384"/>
      <c r="U422" s="385"/>
      <c r="V422" s="255"/>
      <c r="X422" s="383">
        <f>ROUND(X420*$O$422,2)</f>
        <v>10286.18</v>
      </c>
      <c r="Y422" s="384"/>
      <c r="Z422" s="384"/>
      <c r="AA422" s="384"/>
      <c r="AB422" s="385"/>
      <c r="AC422" s="255"/>
    </row>
    <row r="423" spans="2:29" ht="20.100000000000001" customHeight="1" thickBot="1">
      <c r="B423" s="23"/>
      <c r="C423" s="24"/>
      <c r="D423" s="25"/>
      <c r="E423" s="26"/>
      <c r="F423" s="251"/>
      <c r="G423" s="251"/>
      <c r="H423" s="251"/>
      <c r="I423" s="251"/>
      <c r="J423" s="251"/>
      <c r="K423" s="251"/>
      <c r="L423" s="251"/>
      <c r="M423" s="251"/>
      <c r="N423" s="251"/>
      <c r="O423" s="251"/>
      <c r="Q423" s="252"/>
      <c r="R423" s="252"/>
      <c r="S423" s="252"/>
      <c r="T423" s="252"/>
      <c r="U423" s="252"/>
      <c r="V423" s="253"/>
      <c r="X423" s="252"/>
      <c r="Y423" s="252"/>
      <c r="Z423" s="252"/>
      <c r="AA423" s="252"/>
      <c r="AB423" s="252"/>
      <c r="AC423" s="253"/>
    </row>
    <row r="424" spans="2:29" ht="30" customHeight="1" thickBot="1">
      <c r="B424" s="414" t="s">
        <v>656</v>
      </c>
      <c r="C424" s="415"/>
      <c r="D424" s="415"/>
      <c r="E424" s="415"/>
      <c r="F424" s="415"/>
      <c r="G424" s="415"/>
      <c r="H424" s="415"/>
      <c r="I424" s="415"/>
      <c r="J424" s="415"/>
      <c r="K424" s="415"/>
      <c r="L424" s="415"/>
      <c r="M424" s="415"/>
      <c r="N424" s="415"/>
      <c r="O424" s="416"/>
      <c r="Q424" s="386">
        <f>ROUND(Q422+Q420,2)</f>
        <v>54113.1</v>
      </c>
      <c r="R424" s="387"/>
      <c r="S424" s="387"/>
      <c r="T424" s="387"/>
      <c r="U424" s="388"/>
      <c r="V424" s="255"/>
      <c r="X424" s="386">
        <f>ROUND(X422+X420,2)</f>
        <v>54113.1</v>
      </c>
      <c r="Y424" s="387"/>
      <c r="Z424" s="387"/>
      <c r="AA424" s="387"/>
      <c r="AB424" s="388"/>
      <c r="AC424" s="255"/>
    </row>
    <row r="425" spans="2:29" ht="30" customHeight="1" thickBot="1">
      <c r="B425" s="243"/>
      <c r="C425" s="244"/>
      <c r="D425" s="245"/>
      <c r="E425" s="206"/>
      <c r="F425" s="244"/>
      <c r="G425" s="50"/>
      <c r="H425" s="50"/>
      <c r="I425" s="50"/>
      <c r="J425" s="50"/>
      <c r="K425" s="50"/>
      <c r="L425" s="50"/>
      <c r="M425" s="50"/>
      <c r="N425" s="50"/>
      <c r="O425" s="50"/>
      <c r="Q425" s="256"/>
      <c r="R425" s="257"/>
      <c r="S425" s="257"/>
      <c r="T425" s="257"/>
      <c r="U425" s="257"/>
      <c r="V425" s="247"/>
      <c r="X425" s="256"/>
      <c r="Y425" s="257"/>
      <c r="Z425" s="257"/>
      <c r="AA425" s="257"/>
      <c r="AB425" s="257"/>
      <c r="AC425" s="247"/>
    </row>
    <row r="426" spans="2:29" s="250" customFormat="1" ht="30" customHeight="1" thickBot="1">
      <c r="B426" s="403" t="s">
        <v>657</v>
      </c>
      <c r="C426" s="404"/>
      <c r="D426" s="404"/>
      <c r="E426" s="404"/>
      <c r="F426" s="404"/>
      <c r="G426" s="404"/>
      <c r="H426" s="404"/>
      <c r="I426" s="404"/>
      <c r="J426" s="404"/>
      <c r="K426" s="404"/>
      <c r="L426" s="404"/>
      <c r="M426" s="404"/>
      <c r="N426" s="404"/>
      <c r="O426" s="426"/>
      <c r="P426" s="248"/>
      <c r="Q426" s="383">
        <f>ROUND(U409,2)</f>
        <v>167476.56</v>
      </c>
      <c r="R426" s="384"/>
      <c r="S426" s="384"/>
      <c r="T426" s="384"/>
      <c r="U426" s="385"/>
      <c r="V426" s="249">
        <f>ROUND(V409,2)</f>
        <v>0.06</v>
      </c>
      <c r="X426" s="383">
        <f>ROUND(AB409,2)</f>
        <v>167476.56</v>
      </c>
      <c r="Y426" s="384"/>
      <c r="Z426" s="384"/>
      <c r="AA426" s="384"/>
      <c r="AB426" s="385"/>
      <c r="AC426" s="249">
        <f>ROUND(AC409,2)</f>
        <v>0.06</v>
      </c>
    </row>
    <row r="427" spans="2:29" ht="20.100000000000001" customHeight="1" thickBot="1">
      <c r="B427" s="23"/>
      <c r="C427" s="24"/>
      <c r="D427" s="25"/>
      <c r="E427" s="26"/>
      <c r="F427" s="251"/>
      <c r="G427" s="251"/>
      <c r="H427" s="251"/>
      <c r="I427" s="251"/>
      <c r="J427" s="251"/>
      <c r="K427" s="251"/>
      <c r="L427" s="251"/>
      <c r="M427" s="251"/>
      <c r="N427" s="251"/>
      <c r="O427" s="251"/>
      <c r="Q427" s="252"/>
      <c r="R427" s="252"/>
      <c r="S427" s="252"/>
      <c r="T427" s="252"/>
      <c r="U427" s="252"/>
      <c r="V427" s="253"/>
      <c r="X427" s="252"/>
      <c r="Y427" s="252"/>
      <c r="Z427" s="252"/>
      <c r="AA427" s="252"/>
      <c r="AB427" s="252"/>
      <c r="AC427" s="253"/>
    </row>
    <row r="428" spans="2:29" ht="30" customHeight="1" thickBot="1">
      <c r="B428" s="403" t="s">
        <v>542</v>
      </c>
      <c r="C428" s="404"/>
      <c r="D428" s="404"/>
      <c r="E428" s="404"/>
      <c r="F428" s="404"/>
      <c r="G428" s="404"/>
      <c r="H428" s="404"/>
      <c r="I428" s="404"/>
      <c r="J428" s="404"/>
      <c r="K428" s="404"/>
      <c r="L428" s="404"/>
      <c r="M428" s="404"/>
      <c r="N428" s="404"/>
      <c r="O428" s="254">
        <v>0.28189999999999998</v>
      </c>
      <c r="Q428" s="383">
        <f>ROUND(Q426*$O$428,2)</f>
        <v>47211.64</v>
      </c>
      <c r="R428" s="384"/>
      <c r="S428" s="384"/>
      <c r="T428" s="384"/>
      <c r="U428" s="385"/>
      <c r="V428" s="255"/>
      <c r="X428" s="383">
        <f>ROUND(X426*$O$428,2)</f>
        <v>47211.64</v>
      </c>
      <c r="Y428" s="384"/>
      <c r="Z428" s="384"/>
      <c r="AA428" s="384"/>
      <c r="AB428" s="385"/>
      <c r="AC428" s="255"/>
    </row>
    <row r="429" spans="2:29" ht="20.100000000000001" customHeight="1" thickBot="1">
      <c r="B429" s="23"/>
      <c r="C429" s="24"/>
      <c r="D429" s="25"/>
      <c r="E429" s="26"/>
      <c r="F429" s="251"/>
      <c r="G429" s="251"/>
      <c r="H429" s="251"/>
      <c r="I429" s="251"/>
      <c r="J429" s="251"/>
      <c r="K429" s="251"/>
      <c r="L429" s="251"/>
      <c r="M429" s="251"/>
      <c r="N429" s="251"/>
      <c r="O429" s="251"/>
      <c r="Q429" s="252"/>
      <c r="R429" s="252"/>
      <c r="S429" s="252"/>
      <c r="T429" s="252"/>
      <c r="U429" s="252"/>
      <c r="V429" s="253"/>
      <c r="X429" s="252"/>
      <c r="Y429" s="252"/>
      <c r="Z429" s="252"/>
      <c r="AA429" s="252"/>
      <c r="AB429" s="252"/>
      <c r="AC429" s="253"/>
    </row>
    <row r="430" spans="2:29" ht="30" customHeight="1" thickBot="1">
      <c r="B430" s="414" t="s">
        <v>658</v>
      </c>
      <c r="C430" s="415"/>
      <c r="D430" s="415"/>
      <c r="E430" s="415"/>
      <c r="F430" s="415"/>
      <c r="G430" s="415"/>
      <c r="H430" s="415"/>
      <c r="I430" s="415"/>
      <c r="J430" s="415"/>
      <c r="K430" s="415"/>
      <c r="L430" s="415"/>
      <c r="M430" s="415"/>
      <c r="N430" s="415"/>
      <c r="O430" s="416"/>
      <c r="Q430" s="386">
        <f>ROUND(Q428+Q426,2)</f>
        <v>214688.2</v>
      </c>
      <c r="R430" s="387"/>
      <c r="S430" s="387"/>
      <c r="T430" s="387"/>
      <c r="U430" s="388"/>
      <c r="V430" s="255"/>
      <c r="X430" s="386">
        <f>ROUND(X428+X426,2)</f>
        <v>214688.2</v>
      </c>
      <c r="Y430" s="387"/>
      <c r="Z430" s="387"/>
      <c r="AA430" s="387"/>
      <c r="AB430" s="388"/>
      <c r="AC430" s="255"/>
    </row>
    <row r="431" spans="2:29" ht="30" customHeight="1" thickBot="1">
      <c r="B431" s="243"/>
      <c r="C431" s="244"/>
      <c r="D431" s="245"/>
      <c r="E431" s="206"/>
      <c r="F431" s="244"/>
      <c r="G431" s="50"/>
      <c r="H431" s="50"/>
      <c r="I431" s="50"/>
      <c r="J431" s="50"/>
      <c r="K431" s="50"/>
      <c r="L431" s="50"/>
      <c r="M431" s="50"/>
      <c r="N431" s="50"/>
      <c r="O431" s="50"/>
      <c r="Q431" s="256"/>
      <c r="R431" s="257"/>
      <c r="S431" s="257"/>
      <c r="T431" s="257"/>
      <c r="U431" s="257"/>
      <c r="V431" s="247"/>
      <c r="X431" s="256"/>
      <c r="Y431" s="257"/>
      <c r="Z431" s="257"/>
      <c r="AA431" s="257"/>
      <c r="AB431" s="257"/>
      <c r="AC431" s="247"/>
    </row>
    <row r="432" spans="2:29" s="259" customFormat="1" ht="30" customHeight="1" thickBot="1">
      <c r="B432" s="417" t="s">
        <v>659</v>
      </c>
      <c r="C432" s="418"/>
      <c r="D432" s="418"/>
      <c r="E432" s="418"/>
      <c r="F432" s="418"/>
      <c r="G432" s="418"/>
      <c r="H432" s="418"/>
      <c r="I432" s="418"/>
      <c r="J432" s="418"/>
      <c r="K432" s="418"/>
      <c r="L432" s="418"/>
      <c r="M432" s="418"/>
      <c r="N432" s="418"/>
      <c r="O432" s="419"/>
      <c r="P432" s="258"/>
      <c r="Q432" s="391">
        <f>ROUND(Q414+Q420+Q426,2)</f>
        <v>2855703.82</v>
      </c>
      <c r="R432" s="392"/>
      <c r="S432" s="392"/>
      <c r="T432" s="392"/>
      <c r="U432" s="393"/>
      <c r="V432" s="249">
        <f>V420+V426+V414</f>
        <v>1</v>
      </c>
      <c r="X432" s="391">
        <f>ROUND(X414+X420+X426,2)</f>
        <v>2855703.82</v>
      </c>
      <c r="Y432" s="392"/>
      <c r="Z432" s="392"/>
      <c r="AA432" s="392"/>
      <c r="AB432" s="393"/>
      <c r="AC432" s="249">
        <f>AC420+AC426+AC414</f>
        <v>1</v>
      </c>
    </row>
    <row r="433" spans="2:29" s="259" customFormat="1" ht="20.100000000000001" customHeight="1" thickBot="1">
      <c r="B433" s="260"/>
      <c r="C433" s="261"/>
      <c r="D433" s="262"/>
      <c r="E433" s="262"/>
      <c r="F433" s="263"/>
      <c r="G433" s="263"/>
      <c r="H433" s="263"/>
      <c r="I433" s="263"/>
      <c r="J433" s="263"/>
      <c r="K433" s="263"/>
      <c r="L433" s="263"/>
      <c r="M433" s="263"/>
      <c r="N433" s="263"/>
      <c r="O433" s="263"/>
      <c r="P433" s="258"/>
      <c r="Q433" s="264"/>
      <c r="R433" s="264"/>
      <c r="S433" s="264"/>
      <c r="T433" s="264"/>
      <c r="U433" s="264"/>
      <c r="V433" s="265"/>
      <c r="X433" s="264"/>
      <c r="Y433" s="264"/>
      <c r="Z433" s="264"/>
      <c r="AA433" s="264"/>
      <c r="AB433" s="264"/>
      <c r="AC433" s="265"/>
    </row>
    <row r="434" spans="2:29" s="259" customFormat="1" ht="30" customHeight="1" thickBot="1">
      <c r="B434" s="417" t="s">
        <v>213</v>
      </c>
      <c r="C434" s="418"/>
      <c r="D434" s="418"/>
      <c r="E434" s="418"/>
      <c r="F434" s="418"/>
      <c r="G434" s="418"/>
      <c r="H434" s="418"/>
      <c r="I434" s="418"/>
      <c r="J434" s="418"/>
      <c r="K434" s="418"/>
      <c r="L434" s="418"/>
      <c r="M434" s="418"/>
      <c r="N434" s="418"/>
      <c r="O434" s="419"/>
      <c r="P434" s="258"/>
      <c r="Q434" s="391">
        <f>ROUND(Q416+Q422+Q428,2)</f>
        <v>802954.28</v>
      </c>
      <c r="R434" s="392"/>
      <c r="S434" s="392"/>
      <c r="T434" s="392"/>
      <c r="U434" s="393"/>
      <c r="V434" s="266"/>
      <c r="X434" s="391">
        <f>ROUND(X416+X422+X428,2)</f>
        <v>802954.28</v>
      </c>
      <c r="Y434" s="392"/>
      <c r="Z434" s="392"/>
      <c r="AA434" s="392"/>
      <c r="AB434" s="393"/>
      <c r="AC434" s="266"/>
    </row>
    <row r="435" spans="2:29" s="259" customFormat="1" ht="20.100000000000001" customHeight="1" thickBot="1">
      <c r="B435" s="260"/>
      <c r="C435" s="261"/>
      <c r="D435" s="262"/>
      <c r="E435" s="262"/>
      <c r="F435" s="263"/>
      <c r="G435" s="263"/>
      <c r="H435" s="263"/>
      <c r="I435" s="263"/>
      <c r="J435" s="263"/>
      <c r="K435" s="263"/>
      <c r="L435" s="263"/>
      <c r="M435" s="263"/>
      <c r="N435" s="263"/>
      <c r="O435" s="263"/>
      <c r="P435" s="258"/>
      <c r="Q435" s="264"/>
      <c r="R435" s="264"/>
      <c r="S435" s="264"/>
      <c r="T435" s="264"/>
      <c r="U435" s="264"/>
      <c r="V435" s="265"/>
      <c r="X435" s="264"/>
      <c r="Y435" s="264"/>
      <c r="Z435" s="264"/>
      <c r="AA435" s="264"/>
      <c r="AB435" s="264"/>
      <c r="AC435" s="265"/>
    </row>
    <row r="436" spans="2:29" s="259" customFormat="1" ht="30" customHeight="1" thickBot="1">
      <c r="B436" s="455" t="s">
        <v>660</v>
      </c>
      <c r="C436" s="456"/>
      <c r="D436" s="456"/>
      <c r="E436" s="456"/>
      <c r="F436" s="456"/>
      <c r="G436" s="456"/>
      <c r="H436" s="456"/>
      <c r="I436" s="456"/>
      <c r="J436" s="456"/>
      <c r="K436" s="456"/>
      <c r="L436" s="456"/>
      <c r="M436" s="456"/>
      <c r="N436" s="456"/>
      <c r="O436" s="457"/>
      <c r="P436" s="258"/>
      <c r="Q436" s="394">
        <f>ROUND(Q434+Q432,2)</f>
        <v>3658658.1</v>
      </c>
      <c r="R436" s="395"/>
      <c r="S436" s="395"/>
      <c r="T436" s="395"/>
      <c r="U436" s="396"/>
      <c r="V436" s="266"/>
      <c r="X436" s="394">
        <f>ROUND(X434+X432,2)</f>
        <v>3658658.1</v>
      </c>
      <c r="Y436" s="395"/>
      <c r="Z436" s="395"/>
      <c r="AA436" s="395"/>
      <c r="AB436" s="396"/>
      <c r="AC436" s="266"/>
    </row>
    <row r="437" spans="2:29">
      <c r="G437" s="50"/>
      <c r="H437" s="50"/>
      <c r="I437" s="50"/>
      <c r="J437" s="50"/>
      <c r="K437" s="50"/>
      <c r="L437" s="50"/>
      <c r="M437" s="50"/>
      <c r="N437" s="50"/>
      <c r="O437" s="50"/>
      <c r="Q437" s="246"/>
      <c r="R437" s="267"/>
      <c r="S437" s="267"/>
      <c r="T437" s="267"/>
      <c r="U437" s="267"/>
      <c r="V437" s="247"/>
      <c r="X437" s="246"/>
      <c r="Y437" s="267"/>
      <c r="Z437" s="267"/>
      <c r="AA437" s="267"/>
      <c r="AB437" s="267"/>
      <c r="AC437" s="247"/>
    </row>
    <row r="438" spans="2:29">
      <c r="G438" s="8"/>
      <c r="H438" s="8"/>
      <c r="I438" s="8"/>
      <c r="J438" s="8"/>
      <c r="L438" s="8"/>
      <c r="M438" s="8"/>
      <c r="N438" s="8"/>
      <c r="O438" s="8"/>
      <c r="Q438" s="268"/>
      <c r="R438" s="269"/>
      <c r="S438" s="269"/>
      <c r="T438" s="269"/>
      <c r="U438" s="269"/>
      <c r="V438" s="270"/>
      <c r="X438" s="268"/>
      <c r="Y438" s="269"/>
      <c r="Z438" s="269"/>
      <c r="AA438" s="269"/>
      <c r="AB438" s="269"/>
      <c r="AC438" s="270"/>
    </row>
    <row r="439" spans="2:29">
      <c r="G439" s="8"/>
      <c r="H439" s="8"/>
      <c r="I439" s="8"/>
      <c r="J439" s="8"/>
      <c r="L439" s="8"/>
      <c r="M439" s="8"/>
      <c r="N439" s="8"/>
      <c r="O439" s="8"/>
      <c r="Q439" s="271" t="s">
        <v>540</v>
      </c>
      <c r="R439" s="271" t="s">
        <v>47</v>
      </c>
      <c r="S439" s="271" t="s">
        <v>541</v>
      </c>
      <c r="T439" s="397" t="s">
        <v>49</v>
      </c>
      <c r="U439" s="397"/>
      <c r="V439" s="270"/>
      <c r="X439" s="271"/>
      <c r="Y439" s="271"/>
      <c r="Z439" s="271"/>
      <c r="AA439" s="397"/>
      <c r="AB439" s="397"/>
      <c r="AC439" s="270"/>
    </row>
    <row r="440" spans="2:29">
      <c r="G440" s="8"/>
      <c r="H440" s="8"/>
      <c r="I440" s="8"/>
      <c r="J440" s="8"/>
      <c r="L440" s="8"/>
      <c r="M440" s="8"/>
      <c r="N440" s="8"/>
      <c r="O440" s="272"/>
      <c r="P440" s="248"/>
      <c r="Q440" s="273"/>
      <c r="R440" s="273"/>
      <c r="S440" s="273"/>
      <c r="T440" s="398">
        <f>SUM(Q440:S440)</f>
        <v>0</v>
      </c>
      <c r="U440" s="398"/>
      <c r="V440" s="270"/>
      <c r="X440" s="273"/>
      <c r="Y440" s="273"/>
      <c r="Z440" s="273"/>
      <c r="AA440" s="398"/>
      <c r="AB440" s="398"/>
      <c r="AC440" s="270"/>
    </row>
    <row r="441" spans="2:29">
      <c r="B441" s="12"/>
      <c r="G441" s="8"/>
      <c r="H441" s="8"/>
      <c r="I441" s="8"/>
      <c r="J441" s="8"/>
      <c r="L441" s="8"/>
      <c r="M441" s="8"/>
      <c r="N441" s="8"/>
      <c r="O441" s="8"/>
      <c r="Q441" s="274" t="e">
        <f>ROUND((Q440/$T$440),4)</f>
        <v>#DIV/0!</v>
      </c>
      <c r="R441" s="274" t="e">
        <f>ROUND((R440/$T$440),4)</f>
        <v>#DIV/0!</v>
      </c>
      <c r="S441" s="274" t="e">
        <f>ROUND((S440/$T$440),4)</f>
        <v>#DIV/0!</v>
      </c>
      <c r="T441" s="389" t="e">
        <f>SUM(Q441:S441)</f>
        <v>#DIV/0!</v>
      </c>
      <c r="U441" s="389"/>
      <c r="V441" s="270"/>
      <c r="X441" s="274"/>
      <c r="Y441" s="274"/>
      <c r="Z441" s="274"/>
      <c r="AA441" s="389"/>
      <c r="AB441" s="389"/>
      <c r="AC441" s="270"/>
    </row>
    <row r="442" spans="2:29">
      <c r="B442" s="275"/>
      <c r="C442" s="276"/>
      <c r="D442" s="275"/>
      <c r="E442" s="277"/>
      <c r="G442" s="8"/>
      <c r="H442" s="8"/>
      <c r="I442" s="8"/>
      <c r="J442" s="8"/>
      <c r="L442" s="8"/>
      <c r="M442" s="8"/>
      <c r="N442" s="8"/>
      <c r="O442" s="8"/>
      <c r="Q442" s="268"/>
      <c r="R442" s="269"/>
      <c r="S442" s="269"/>
      <c r="T442" s="269"/>
      <c r="U442" s="269"/>
      <c r="V442" s="270"/>
      <c r="X442" s="268"/>
      <c r="Y442" s="269"/>
      <c r="Z442" s="269"/>
      <c r="AA442" s="269"/>
      <c r="AB442" s="269"/>
      <c r="AC442" s="270"/>
    </row>
    <row r="443" spans="2:29">
      <c r="B443" s="275"/>
      <c r="C443" s="276"/>
      <c r="D443" s="275"/>
      <c r="E443" s="277"/>
      <c r="G443" s="8"/>
      <c r="H443" s="8"/>
      <c r="I443" s="8"/>
      <c r="J443" s="8"/>
      <c r="L443" s="8"/>
      <c r="M443" s="8"/>
      <c r="N443" s="8"/>
      <c r="O443" s="8"/>
      <c r="Q443" s="268"/>
      <c r="R443" s="269"/>
      <c r="S443" s="269"/>
      <c r="T443" s="269"/>
      <c r="U443" s="269"/>
      <c r="V443" s="270"/>
      <c r="X443" s="268"/>
      <c r="Y443" s="269"/>
      <c r="Z443" s="269"/>
      <c r="AA443" s="269"/>
      <c r="AB443" s="269"/>
      <c r="AC443" s="270"/>
    </row>
    <row r="444" spans="2:29">
      <c r="Q444" s="278"/>
      <c r="R444" s="279"/>
      <c r="S444" s="279"/>
      <c r="T444" s="279"/>
      <c r="U444" s="280">
        <f>Q436-(Q436*F8)</f>
        <v>3658658.1</v>
      </c>
      <c r="X444" s="278"/>
      <c r="Y444" s="279"/>
      <c r="Z444" s="279"/>
      <c r="AA444" s="279"/>
      <c r="AB444" s="279"/>
    </row>
    <row r="445" spans="2:29">
      <c r="Q445" s="278"/>
      <c r="R445" s="279"/>
      <c r="S445" s="279"/>
      <c r="T445" s="279"/>
      <c r="U445" s="279"/>
      <c r="X445" s="278"/>
      <c r="Y445" s="279"/>
      <c r="Z445" s="279"/>
      <c r="AA445" s="279"/>
      <c r="AB445" s="279"/>
    </row>
    <row r="446" spans="2:29">
      <c r="Q446" s="278"/>
      <c r="R446" s="279"/>
      <c r="S446" s="279"/>
      <c r="T446" s="279"/>
      <c r="U446" s="279"/>
      <c r="X446" s="278"/>
      <c r="Y446" s="279"/>
      <c r="Z446" s="279"/>
      <c r="AA446" s="279"/>
      <c r="AB446" s="279"/>
    </row>
    <row r="447" spans="2:29">
      <c r="Q447" s="278"/>
      <c r="R447" s="279"/>
      <c r="S447" s="279"/>
      <c r="T447" s="279"/>
      <c r="U447" s="279"/>
      <c r="X447" s="278"/>
      <c r="Y447" s="279"/>
      <c r="Z447" s="279"/>
      <c r="AA447" s="279"/>
      <c r="AB447" s="279"/>
    </row>
    <row r="448" spans="2:29">
      <c r="Q448" s="278"/>
      <c r="R448" s="279"/>
      <c r="S448" s="279"/>
      <c r="T448" s="279"/>
      <c r="U448" s="279"/>
      <c r="X448" s="278"/>
      <c r="Y448" s="279"/>
      <c r="Z448" s="279"/>
      <c r="AA448" s="279"/>
      <c r="AB448" s="279"/>
    </row>
    <row r="449" spans="1:30">
      <c r="Q449" s="278"/>
      <c r="R449" s="279"/>
      <c r="S449" s="279"/>
      <c r="T449" s="279"/>
      <c r="U449" s="279"/>
      <c r="X449" s="278"/>
      <c r="Y449" s="279"/>
      <c r="Z449" s="279"/>
      <c r="AA449" s="279"/>
      <c r="AB449" s="279"/>
    </row>
    <row r="450" spans="1:30" s="281" customFormat="1">
      <c r="A450" s="12"/>
      <c r="B450" s="2"/>
      <c r="C450" s="3"/>
      <c r="D450" s="4"/>
      <c r="E450" s="14"/>
      <c r="F450" s="12"/>
      <c r="G450" s="7"/>
      <c r="H450" s="7"/>
      <c r="I450" s="7"/>
      <c r="J450" s="7"/>
      <c r="K450" s="8"/>
      <c r="L450" s="7"/>
      <c r="M450" s="7"/>
      <c r="N450" s="7"/>
      <c r="O450" s="7"/>
      <c r="P450" s="9"/>
      <c r="Q450" s="278"/>
      <c r="R450" s="279"/>
      <c r="S450" s="279"/>
      <c r="T450" s="279"/>
      <c r="U450" s="279"/>
      <c r="V450" s="11"/>
      <c r="W450" s="12"/>
      <c r="X450" s="278"/>
      <c r="Y450" s="279"/>
      <c r="Z450" s="279"/>
      <c r="AA450" s="279"/>
      <c r="AB450" s="279"/>
      <c r="AC450" s="11"/>
      <c r="AD450" s="12"/>
    </row>
    <row r="451" spans="1:30" s="281" customFormat="1">
      <c r="A451" s="12"/>
      <c r="B451" s="2"/>
      <c r="C451" s="3"/>
      <c r="D451" s="4"/>
      <c r="E451" s="14"/>
      <c r="F451" s="12"/>
      <c r="G451" s="7"/>
      <c r="H451" s="7"/>
      <c r="I451" s="7"/>
      <c r="J451" s="7"/>
      <c r="K451" s="8"/>
      <c r="L451" s="7"/>
      <c r="M451" s="7"/>
      <c r="N451" s="7"/>
      <c r="O451" s="7"/>
      <c r="P451" s="9"/>
      <c r="Q451" s="278"/>
      <c r="R451" s="279"/>
      <c r="S451" s="279"/>
      <c r="T451" s="279"/>
      <c r="U451" s="279"/>
      <c r="V451" s="11"/>
      <c r="W451" s="12"/>
      <c r="X451" s="278"/>
      <c r="Y451" s="279"/>
      <c r="Z451" s="279"/>
      <c r="AA451" s="279"/>
      <c r="AB451" s="279"/>
      <c r="AC451" s="11"/>
      <c r="AD451" s="12"/>
    </row>
    <row r="452" spans="1:30" s="281" customFormat="1">
      <c r="A452" s="12"/>
      <c r="B452" s="2"/>
      <c r="C452" s="3"/>
      <c r="D452" s="4"/>
      <c r="E452" s="14"/>
      <c r="F452" s="12"/>
      <c r="G452" s="7"/>
      <c r="H452" s="7"/>
      <c r="I452" s="7"/>
      <c r="J452" s="7"/>
      <c r="K452" s="8"/>
      <c r="L452" s="7"/>
      <c r="M452" s="7"/>
      <c r="N452" s="7"/>
      <c r="O452" s="7"/>
      <c r="P452" s="9"/>
      <c r="Q452" s="278"/>
      <c r="R452" s="279"/>
      <c r="S452" s="279"/>
      <c r="T452" s="279"/>
      <c r="U452" s="279"/>
      <c r="V452" s="11"/>
      <c r="W452" s="12"/>
      <c r="X452" s="278"/>
      <c r="Y452" s="279"/>
      <c r="Z452" s="279"/>
      <c r="AA452" s="279"/>
      <c r="AB452" s="279"/>
      <c r="AC452" s="11"/>
      <c r="AD452" s="12"/>
    </row>
    <row r="453" spans="1:30" s="281" customFormat="1">
      <c r="A453" s="12"/>
      <c r="B453" s="2"/>
      <c r="C453" s="3"/>
      <c r="D453" s="4"/>
      <c r="E453" s="14"/>
      <c r="F453" s="12"/>
      <c r="G453" s="7"/>
      <c r="H453" s="7"/>
      <c r="I453" s="7"/>
      <c r="J453" s="7"/>
      <c r="K453" s="8"/>
      <c r="L453" s="7"/>
      <c r="M453" s="7"/>
      <c r="N453" s="7"/>
      <c r="O453" s="7"/>
      <c r="P453" s="9"/>
      <c r="Q453" s="278"/>
      <c r="R453" s="279"/>
      <c r="S453" s="279"/>
      <c r="T453" s="279"/>
      <c r="U453" s="279"/>
      <c r="V453" s="11"/>
      <c r="W453" s="12"/>
      <c r="X453" s="278"/>
      <c r="Y453" s="279"/>
      <c r="Z453" s="279"/>
      <c r="AA453" s="279"/>
      <c r="AB453" s="279"/>
      <c r="AC453" s="11"/>
      <c r="AD453" s="12"/>
    </row>
    <row r="454" spans="1:30" s="281" customFormat="1">
      <c r="A454" s="12"/>
      <c r="B454" s="2"/>
      <c r="C454" s="3"/>
      <c r="D454" s="4"/>
      <c r="E454" s="14"/>
      <c r="F454" s="12"/>
      <c r="G454" s="7"/>
      <c r="H454" s="7"/>
      <c r="I454" s="7"/>
      <c r="J454" s="7"/>
      <c r="K454" s="8"/>
      <c r="L454" s="7"/>
      <c r="M454" s="7"/>
      <c r="N454" s="7"/>
      <c r="O454" s="7"/>
      <c r="P454" s="9"/>
      <c r="Q454" s="278"/>
      <c r="R454" s="279"/>
      <c r="S454" s="279"/>
      <c r="T454" s="279"/>
      <c r="U454" s="279"/>
      <c r="V454" s="11"/>
      <c r="W454" s="12"/>
      <c r="X454" s="278"/>
      <c r="Y454" s="279"/>
      <c r="Z454" s="279"/>
      <c r="AA454" s="279"/>
      <c r="AB454" s="279"/>
      <c r="AC454" s="11"/>
      <c r="AD454" s="12"/>
    </row>
    <row r="455" spans="1:30" s="281" customFormat="1">
      <c r="A455" s="12"/>
      <c r="B455" s="2"/>
      <c r="C455" s="3"/>
      <c r="D455" s="4"/>
      <c r="E455" s="14"/>
      <c r="F455" s="12"/>
      <c r="G455" s="7"/>
      <c r="H455" s="7"/>
      <c r="I455" s="7"/>
      <c r="J455" s="7"/>
      <c r="K455" s="8"/>
      <c r="L455" s="7"/>
      <c r="M455" s="7"/>
      <c r="N455" s="7"/>
      <c r="O455" s="7"/>
      <c r="P455" s="9"/>
      <c r="Q455" s="278"/>
      <c r="R455" s="279"/>
      <c r="S455" s="279"/>
      <c r="T455" s="279"/>
      <c r="U455" s="279"/>
      <c r="V455" s="11"/>
      <c r="W455" s="12"/>
      <c r="X455" s="278"/>
      <c r="Y455" s="279"/>
      <c r="Z455" s="279"/>
      <c r="AA455" s="279"/>
      <c r="AB455" s="279"/>
      <c r="AC455" s="11"/>
      <c r="AD455" s="12"/>
    </row>
    <row r="456" spans="1:30" s="281" customFormat="1">
      <c r="A456" s="12"/>
      <c r="B456" s="2"/>
      <c r="C456" s="3"/>
      <c r="D456" s="4"/>
      <c r="E456" s="14"/>
      <c r="F456" s="12"/>
      <c r="G456" s="7"/>
      <c r="H456" s="7"/>
      <c r="I456" s="7"/>
      <c r="J456" s="7"/>
      <c r="K456" s="8"/>
      <c r="L456" s="7"/>
      <c r="M456" s="7"/>
      <c r="N456" s="7"/>
      <c r="O456" s="7"/>
      <c r="P456" s="9"/>
      <c r="Q456" s="278"/>
      <c r="R456" s="279"/>
      <c r="S456" s="279"/>
      <c r="T456" s="279"/>
      <c r="U456" s="279"/>
      <c r="V456" s="11"/>
      <c r="W456" s="12"/>
      <c r="X456" s="278"/>
      <c r="Y456" s="279"/>
      <c r="Z456" s="279"/>
      <c r="AA456" s="279"/>
      <c r="AB456" s="279"/>
      <c r="AC456" s="11"/>
      <c r="AD456" s="12"/>
    </row>
    <row r="457" spans="1:30" s="281" customFormat="1">
      <c r="A457" s="12"/>
      <c r="B457" s="2"/>
      <c r="C457" s="3"/>
      <c r="D457" s="4"/>
      <c r="E457" s="14"/>
      <c r="F457" s="12"/>
      <c r="G457" s="7"/>
      <c r="H457" s="7"/>
      <c r="I457" s="7"/>
      <c r="J457" s="7"/>
      <c r="K457" s="8"/>
      <c r="L457" s="7"/>
      <c r="M457" s="7"/>
      <c r="N457" s="7"/>
      <c r="O457" s="7"/>
      <c r="P457" s="9"/>
      <c r="Q457" s="278"/>
      <c r="R457" s="279"/>
      <c r="S457" s="279"/>
      <c r="T457" s="279"/>
      <c r="U457" s="279"/>
      <c r="V457" s="11"/>
      <c r="W457" s="12"/>
      <c r="X457" s="278"/>
      <c r="Y457" s="279"/>
      <c r="Z457" s="279"/>
      <c r="AA457" s="279"/>
      <c r="AB457" s="279"/>
      <c r="AC457" s="11"/>
      <c r="AD457" s="12"/>
    </row>
    <row r="458" spans="1:30" s="281" customFormat="1">
      <c r="A458" s="12"/>
      <c r="B458" s="2"/>
      <c r="C458" s="3"/>
      <c r="D458" s="4"/>
      <c r="E458" s="14"/>
      <c r="F458" s="12"/>
      <c r="G458" s="7"/>
      <c r="H458" s="7"/>
      <c r="I458" s="7"/>
      <c r="J458" s="7"/>
      <c r="K458" s="8"/>
      <c r="L458" s="7"/>
      <c r="M458" s="7"/>
      <c r="N458" s="7"/>
      <c r="O458" s="7"/>
      <c r="P458" s="9"/>
      <c r="Q458" s="278"/>
      <c r="R458" s="279"/>
      <c r="S458" s="279"/>
      <c r="T458" s="279"/>
      <c r="U458" s="279"/>
      <c r="V458" s="11"/>
      <c r="W458" s="12"/>
      <c r="X458" s="278"/>
      <c r="Y458" s="279"/>
      <c r="Z458" s="279"/>
      <c r="AA458" s="279"/>
      <c r="AB458" s="279"/>
      <c r="AC458" s="11"/>
      <c r="AD458" s="12"/>
    </row>
    <row r="459" spans="1:30" s="281" customFormat="1">
      <c r="A459" s="12"/>
      <c r="B459" s="2"/>
      <c r="C459" s="3"/>
      <c r="D459" s="4"/>
      <c r="E459" s="14"/>
      <c r="F459" s="12"/>
      <c r="G459" s="7"/>
      <c r="H459" s="7"/>
      <c r="I459" s="7"/>
      <c r="J459" s="7"/>
      <c r="K459" s="8"/>
      <c r="L459" s="7"/>
      <c r="M459" s="7"/>
      <c r="N459" s="7"/>
      <c r="O459" s="7"/>
      <c r="P459" s="9"/>
      <c r="Q459" s="278"/>
      <c r="R459" s="279"/>
      <c r="S459" s="279"/>
      <c r="T459" s="279"/>
      <c r="U459" s="279"/>
      <c r="V459" s="11"/>
      <c r="W459" s="12"/>
      <c r="X459" s="278"/>
      <c r="Y459" s="279"/>
      <c r="Z459" s="279"/>
      <c r="AA459" s="279"/>
      <c r="AB459" s="279"/>
      <c r="AC459" s="11"/>
      <c r="AD459" s="12"/>
    </row>
    <row r="460" spans="1:30" s="281" customFormat="1">
      <c r="A460" s="12"/>
      <c r="B460" s="2"/>
      <c r="C460" s="3"/>
      <c r="D460" s="4"/>
      <c r="E460" s="14"/>
      <c r="F460" s="12"/>
      <c r="G460" s="7"/>
      <c r="H460" s="7"/>
      <c r="I460" s="7"/>
      <c r="J460" s="7"/>
      <c r="K460" s="8"/>
      <c r="L460" s="7"/>
      <c r="M460" s="7"/>
      <c r="N460" s="7"/>
      <c r="O460" s="7"/>
      <c r="P460" s="9"/>
      <c r="Q460" s="278"/>
      <c r="R460" s="279"/>
      <c r="S460" s="279"/>
      <c r="T460" s="279"/>
      <c r="U460" s="279"/>
      <c r="V460" s="11"/>
      <c r="W460" s="12"/>
      <c r="X460" s="278"/>
      <c r="Y460" s="279"/>
      <c r="Z460" s="279"/>
      <c r="AA460" s="279"/>
      <c r="AB460" s="279"/>
      <c r="AC460" s="11"/>
      <c r="AD460" s="12"/>
    </row>
    <row r="461" spans="1:30" s="281" customFormat="1">
      <c r="A461" s="12"/>
      <c r="B461" s="2"/>
      <c r="C461" s="3"/>
      <c r="D461" s="4"/>
      <c r="E461" s="14"/>
      <c r="F461" s="12"/>
      <c r="G461" s="7"/>
      <c r="H461" s="7"/>
      <c r="I461" s="7"/>
      <c r="J461" s="7"/>
      <c r="K461" s="8"/>
      <c r="L461" s="7"/>
      <c r="M461" s="7"/>
      <c r="N461" s="7"/>
      <c r="O461" s="7"/>
      <c r="P461" s="9"/>
      <c r="Q461" s="278"/>
      <c r="R461" s="279"/>
      <c r="S461" s="279"/>
      <c r="T461" s="279"/>
      <c r="U461" s="279"/>
      <c r="V461" s="11"/>
      <c r="W461" s="12"/>
      <c r="X461" s="278"/>
      <c r="Y461" s="279"/>
      <c r="Z461" s="279"/>
      <c r="AA461" s="279"/>
      <c r="AB461" s="279"/>
      <c r="AC461" s="11"/>
      <c r="AD461" s="12"/>
    </row>
    <row r="462" spans="1:30" s="281" customFormat="1">
      <c r="A462" s="12"/>
      <c r="B462" s="2"/>
      <c r="C462" s="3"/>
      <c r="D462" s="4"/>
      <c r="E462" s="14"/>
      <c r="F462" s="12"/>
      <c r="G462" s="7"/>
      <c r="H462" s="7"/>
      <c r="I462" s="7"/>
      <c r="J462" s="7"/>
      <c r="K462" s="8"/>
      <c r="L462" s="7"/>
      <c r="M462" s="7"/>
      <c r="N462" s="7"/>
      <c r="O462" s="7"/>
      <c r="P462" s="9"/>
      <c r="Q462" s="278"/>
      <c r="R462" s="279"/>
      <c r="S462" s="279"/>
      <c r="T462" s="279"/>
      <c r="U462" s="279"/>
      <c r="V462" s="11"/>
      <c r="W462" s="12"/>
      <c r="X462" s="278"/>
      <c r="Y462" s="279"/>
      <c r="Z462" s="279"/>
      <c r="AA462" s="279"/>
      <c r="AB462" s="279"/>
      <c r="AC462" s="11"/>
      <c r="AD462" s="12"/>
    </row>
    <row r="463" spans="1:30" s="281" customFormat="1">
      <c r="A463" s="12"/>
      <c r="B463" s="2"/>
      <c r="C463" s="3"/>
      <c r="D463" s="4"/>
      <c r="E463" s="14"/>
      <c r="F463" s="12"/>
      <c r="G463" s="7"/>
      <c r="H463" s="7"/>
      <c r="I463" s="7"/>
      <c r="J463" s="7"/>
      <c r="K463" s="8"/>
      <c r="L463" s="7"/>
      <c r="M463" s="7"/>
      <c r="N463" s="7"/>
      <c r="O463" s="7"/>
      <c r="P463" s="9"/>
      <c r="Q463" s="278"/>
      <c r="R463" s="279"/>
      <c r="S463" s="279"/>
      <c r="T463" s="279"/>
      <c r="U463" s="279"/>
      <c r="V463" s="11"/>
      <c r="W463" s="12"/>
      <c r="X463" s="278"/>
      <c r="Y463" s="279"/>
      <c r="Z463" s="279"/>
      <c r="AA463" s="279"/>
      <c r="AB463" s="279"/>
      <c r="AC463" s="11"/>
      <c r="AD463" s="12"/>
    </row>
    <row r="464" spans="1:30" s="281" customFormat="1">
      <c r="A464" s="12"/>
      <c r="B464" s="2"/>
      <c r="C464" s="3"/>
      <c r="D464" s="4"/>
      <c r="E464" s="14"/>
      <c r="F464" s="12"/>
      <c r="G464" s="7"/>
      <c r="H464" s="7"/>
      <c r="I464" s="7"/>
      <c r="J464" s="7"/>
      <c r="K464" s="8"/>
      <c r="L464" s="7"/>
      <c r="M464" s="7"/>
      <c r="N464" s="7"/>
      <c r="O464" s="7"/>
      <c r="P464" s="9"/>
      <c r="Q464" s="278"/>
      <c r="R464" s="279"/>
      <c r="S464" s="279"/>
      <c r="T464" s="279"/>
      <c r="U464" s="279"/>
      <c r="V464" s="11"/>
      <c r="W464" s="12"/>
      <c r="X464" s="278"/>
      <c r="Y464" s="279"/>
      <c r="Z464" s="279"/>
      <c r="AA464" s="279"/>
      <c r="AB464" s="279"/>
      <c r="AC464" s="11"/>
      <c r="AD464" s="12"/>
    </row>
    <row r="465" spans="1:30" s="281" customFormat="1">
      <c r="A465" s="12"/>
      <c r="B465" s="2"/>
      <c r="C465" s="3"/>
      <c r="D465" s="4"/>
      <c r="E465" s="14"/>
      <c r="F465" s="12"/>
      <c r="G465" s="7"/>
      <c r="H465" s="7"/>
      <c r="I465" s="7"/>
      <c r="J465" s="7"/>
      <c r="K465" s="8"/>
      <c r="L465" s="7"/>
      <c r="M465" s="7"/>
      <c r="N465" s="7"/>
      <c r="O465" s="7"/>
      <c r="P465" s="9"/>
      <c r="Q465" s="278"/>
      <c r="R465" s="279"/>
      <c r="S465" s="279"/>
      <c r="T465" s="279"/>
      <c r="U465" s="279"/>
      <c r="V465" s="11"/>
      <c r="W465" s="12"/>
      <c r="X465" s="278"/>
      <c r="Y465" s="279"/>
      <c r="Z465" s="279"/>
      <c r="AA465" s="279"/>
      <c r="AB465" s="279"/>
      <c r="AC465" s="11"/>
      <c r="AD465" s="12"/>
    </row>
    <row r="466" spans="1:30" s="281" customFormat="1">
      <c r="A466" s="12"/>
      <c r="B466" s="2"/>
      <c r="C466" s="3"/>
      <c r="D466" s="4"/>
      <c r="E466" s="14"/>
      <c r="F466" s="12"/>
      <c r="G466" s="7"/>
      <c r="H466" s="7"/>
      <c r="I466" s="7"/>
      <c r="J466" s="7"/>
      <c r="K466" s="8"/>
      <c r="L466" s="7"/>
      <c r="M466" s="7"/>
      <c r="N466" s="7"/>
      <c r="O466" s="7"/>
      <c r="P466" s="9"/>
      <c r="Q466" s="278"/>
      <c r="R466" s="279"/>
      <c r="S466" s="279"/>
      <c r="T466" s="279"/>
      <c r="U466" s="279"/>
      <c r="V466" s="11"/>
      <c r="W466" s="12"/>
      <c r="X466" s="278"/>
      <c r="Y466" s="279"/>
      <c r="Z466" s="279"/>
      <c r="AA466" s="279"/>
      <c r="AB466" s="279"/>
      <c r="AC466" s="11"/>
      <c r="AD466" s="12"/>
    </row>
    <row r="467" spans="1:30" s="281" customFormat="1">
      <c r="A467" s="12"/>
      <c r="B467" s="2"/>
      <c r="C467" s="3"/>
      <c r="D467" s="4"/>
      <c r="E467" s="14"/>
      <c r="F467" s="12"/>
      <c r="G467" s="7"/>
      <c r="H467" s="7"/>
      <c r="I467" s="7"/>
      <c r="J467" s="7"/>
      <c r="K467" s="8"/>
      <c r="L467" s="7"/>
      <c r="M467" s="7"/>
      <c r="N467" s="7"/>
      <c r="O467" s="7"/>
      <c r="P467" s="9"/>
      <c r="Q467" s="278"/>
      <c r="R467" s="279"/>
      <c r="S467" s="279"/>
      <c r="T467" s="279"/>
      <c r="U467" s="279"/>
      <c r="V467" s="11"/>
      <c r="W467" s="12"/>
      <c r="X467" s="278"/>
      <c r="Y467" s="279"/>
      <c r="Z467" s="279"/>
      <c r="AA467" s="279"/>
      <c r="AB467" s="279"/>
      <c r="AC467" s="11"/>
      <c r="AD467" s="12"/>
    </row>
    <row r="468" spans="1:30" s="281" customFormat="1">
      <c r="A468" s="12"/>
      <c r="B468" s="2"/>
      <c r="C468" s="3"/>
      <c r="D468" s="4"/>
      <c r="E468" s="14"/>
      <c r="F468" s="12"/>
      <c r="G468" s="7"/>
      <c r="H468" s="7"/>
      <c r="I468" s="7"/>
      <c r="J468" s="7"/>
      <c r="K468" s="8"/>
      <c r="L468" s="7"/>
      <c r="M468" s="7"/>
      <c r="N468" s="7"/>
      <c r="O468" s="7"/>
      <c r="P468" s="9"/>
      <c r="Q468" s="278"/>
      <c r="R468" s="279"/>
      <c r="S468" s="279"/>
      <c r="T468" s="279"/>
      <c r="U468" s="279"/>
      <c r="V468" s="11"/>
      <c r="W468" s="12"/>
      <c r="X468" s="278"/>
      <c r="Y468" s="279"/>
      <c r="Z468" s="279"/>
      <c r="AA468" s="279"/>
      <c r="AB468" s="279"/>
      <c r="AC468" s="11"/>
      <c r="AD468" s="12"/>
    </row>
    <row r="469" spans="1:30" s="281" customFormat="1">
      <c r="A469" s="12"/>
      <c r="B469" s="2"/>
      <c r="C469" s="3"/>
      <c r="D469" s="4"/>
      <c r="E469" s="14"/>
      <c r="F469" s="12"/>
      <c r="G469" s="7"/>
      <c r="H469" s="7"/>
      <c r="I469" s="7"/>
      <c r="J469" s="7"/>
      <c r="K469" s="8"/>
      <c r="L469" s="7"/>
      <c r="M469" s="7"/>
      <c r="N469" s="7"/>
      <c r="O469" s="7"/>
      <c r="P469" s="9"/>
      <c r="Q469" s="278"/>
      <c r="R469" s="279"/>
      <c r="S469" s="279"/>
      <c r="T469" s="279"/>
      <c r="U469" s="279"/>
      <c r="V469" s="11"/>
      <c r="W469" s="12"/>
      <c r="X469" s="278"/>
      <c r="Y469" s="279"/>
      <c r="Z469" s="279"/>
      <c r="AA469" s="279"/>
      <c r="AB469" s="279"/>
      <c r="AC469" s="11"/>
      <c r="AD469" s="12"/>
    </row>
    <row r="470" spans="1:30" s="281" customFormat="1">
      <c r="A470" s="12"/>
      <c r="B470" s="2"/>
      <c r="C470" s="3"/>
      <c r="D470" s="4"/>
      <c r="E470" s="14"/>
      <c r="F470" s="12"/>
      <c r="G470" s="7"/>
      <c r="H470" s="7"/>
      <c r="I470" s="7"/>
      <c r="J470" s="7"/>
      <c r="K470" s="8"/>
      <c r="L470" s="7"/>
      <c r="M470" s="7"/>
      <c r="N470" s="7"/>
      <c r="O470" s="7"/>
      <c r="P470" s="9"/>
      <c r="Q470" s="278"/>
      <c r="R470" s="279"/>
      <c r="S470" s="279"/>
      <c r="T470" s="279"/>
      <c r="U470" s="279"/>
      <c r="V470" s="11"/>
      <c r="W470" s="12"/>
      <c r="X470" s="278"/>
      <c r="Y470" s="279"/>
      <c r="Z470" s="279"/>
      <c r="AA470" s="279"/>
      <c r="AB470" s="279"/>
      <c r="AC470" s="11"/>
      <c r="AD470" s="12"/>
    </row>
    <row r="471" spans="1:30" s="281" customFormat="1">
      <c r="A471" s="12"/>
      <c r="B471" s="2"/>
      <c r="C471" s="3"/>
      <c r="D471" s="4"/>
      <c r="E471" s="14"/>
      <c r="F471" s="12"/>
      <c r="G471" s="7"/>
      <c r="H471" s="7"/>
      <c r="I471" s="7"/>
      <c r="J471" s="7"/>
      <c r="K471" s="8"/>
      <c r="L471" s="7"/>
      <c r="M471" s="7"/>
      <c r="N471" s="7"/>
      <c r="O471" s="7"/>
      <c r="P471" s="9"/>
      <c r="Q471" s="278"/>
      <c r="R471" s="279"/>
      <c r="S471" s="279"/>
      <c r="T471" s="279"/>
      <c r="U471" s="279"/>
      <c r="V471" s="11"/>
      <c r="W471" s="12"/>
      <c r="X471" s="278"/>
      <c r="Y471" s="279"/>
      <c r="Z471" s="279"/>
      <c r="AA471" s="279"/>
      <c r="AB471" s="279"/>
      <c r="AC471" s="11"/>
      <c r="AD471" s="12"/>
    </row>
    <row r="472" spans="1:30" s="281" customFormat="1">
      <c r="A472" s="12"/>
      <c r="B472" s="2"/>
      <c r="C472" s="3"/>
      <c r="D472" s="4"/>
      <c r="E472" s="14"/>
      <c r="F472" s="12"/>
      <c r="G472" s="7"/>
      <c r="H472" s="7"/>
      <c r="I472" s="7"/>
      <c r="J472" s="7"/>
      <c r="K472" s="8"/>
      <c r="L472" s="7"/>
      <c r="M472" s="7"/>
      <c r="N472" s="7"/>
      <c r="O472" s="7"/>
      <c r="P472" s="9"/>
      <c r="Q472" s="278"/>
      <c r="R472" s="279"/>
      <c r="S472" s="279"/>
      <c r="T472" s="279"/>
      <c r="U472" s="279"/>
      <c r="V472" s="11"/>
      <c r="W472" s="12"/>
      <c r="X472" s="278"/>
      <c r="Y472" s="279"/>
      <c r="Z472" s="279"/>
      <c r="AA472" s="279"/>
      <c r="AB472" s="279"/>
      <c r="AC472" s="11"/>
      <c r="AD472" s="12"/>
    </row>
    <row r="473" spans="1:30" s="281" customFormat="1">
      <c r="A473" s="12"/>
      <c r="B473" s="2"/>
      <c r="C473" s="3"/>
      <c r="D473" s="4"/>
      <c r="E473" s="14"/>
      <c r="F473" s="12"/>
      <c r="G473" s="7"/>
      <c r="H473" s="7"/>
      <c r="I473" s="7"/>
      <c r="J473" s="7"/>
      <c r="K473" s="8"/>
      <c r="L473" s="7"/>
      <c r="M473" s="7"/>
      <c r="N473" s="7"/>
      <c r="O473" s="7"/>
      <c r="P473" s="9"/>
      <c r="Q473" s="278"/>
      <c r="R473" s="279"/>
      <c r="S473" s="279"/>
      <c r="T473" s="279"/>
      <c r="U473" s="9"/>
      <c r="V473" s="11"/>
      <c r="W473" s="12"/>
      <c r="X473" s="278"/>
      <c r="Y473" s="279"/>
      <c r="Z473" s="279"/>
      <c r="AA473" s="279"/>
      <c r="AB473" s="9"/>
      <c r="AC473" s="11"/>
      <c r="AD473" s="12"/>
    </row>
    <row r="474" spans="1:30" s="281" customFormat="1">
      <c r="A474" s="12"/>
      <c r="B474" s="2"/>
      <c r="C474" s="3"/>
      <c r="D474" s="4"/>
      <c r="E474" s="14"/>
      <c r="F474" s="12"/>
      <c r="G474" s="7"/>
      <c r="H474" s="7"/>
      <c r="I474" s="7"/>
      <c r="J474" s="7"/>
      <c r="K474" s="8"/>
      <c r="L474" s="7"/>
      <c r="M474" s="7"/>
      <c r="N474" s="7"/>
      <c r="O474" s="7"/>
      <c r="P474" s="9"/>
      <c r="Q474" s="278"/>
      <c r="R474" s="279"/>
      <c r="S474" s="279"/>
      <c r="T474" s="279"/>
      <c r="U474" s="9"/>
      <c r="V474" s="11"/>
      <c r="W474" s="12"/>
      <c r="X474" s="278"/>
      <c r="Y474" s="279"/>
      <c r="Z474" s="279"/>
      <c r="AA474" s="279"/>
      <c r="AB474" s="9"/>
      <c r="AC474" s="11"/>
      <c r="AD474" s="12"/>
    </row>
    <row r="475" spans="1:30" s="281" customFormat="1">
      <c r="A475" s="12"/>
      <c r="B475" s="2"/>
      <c r="C475" s="3"/>
      <c r="D475" s="4"/>
      <c r="E475" s="14"/>
      <c r="F475" s="12"/>
      <c r="G475" s="7"/>
      <c r="H475" s="7"/>
      <c r="I475" s="7"/>
      <c r="J475" s="7"/>
      <c r="K475" s="8"/>
      <c r="L475" s="7"/>
      <c r="M475" s="7"/>
      <c r="N475" s="7"/>
      <c r="O475" s="7"/>
      <c r="P475" s="9"/>
      <c r="Q475" s="278"/>
      <c r="R475" s="279"/>
      <c r="S475" s="279"/>
      <c r="T475" s="279"/>
      <c r="U475" s="9"/>
      <c r="V475" s="11"/>
      <c r="W475" s="12"/>
      <c r="X475" s="278"/>
      <c r="Y475" s="279"/>
      <c r="Z475" s="279"/>
      <c r="AA475" s="279"/>
      <c r="AB475" s="9"/>
      <c r="AC475" s="11"/>
      <c r="AD475" s="12"/>
    </row>
    <row r="476" spans="1:30" s="281" customFormat="1">
      <c r="A476" s="12"/>
      <c r="B476" s="2"/>
      <c r="C476" s="3"/>
      <c r="D476" s="4"/>
      <c r="E476" s="14"/>
      <c r="F476" s="12"/>
      <c r="G476" s="7"/>
      <c r="H476" s="7"/>
      <c r="I476" s="7"/>
      <c r="J476" s="7"/>
      <c r="K476" s="8"/>
      <c r="L476" s="7"/>
      <c r="M476" s="7"/>
      <c r="N476" s="7"/>
      <c r="O476" s="7"/>
      <c r="P476" s="9"/>
      <c r="Q476" s="278"/>
      <c r="R476" s="279"/>
      <c r="S476" s="279"/>
      <c r="T476" s="279"/>
      <c r="U476" s="9"/>
      <c r="V476" s="11"/>
      <c r="W476" s="12"/>
      <c r="X476" s="278"/>
      <c r="Y476" s="279"/>
      <c r="Z476" s="279"/>
      <c r="AA476" s="279"/>
      <c r="AB476" s="9"/>
      <c r="AC476" s="11"/>
      <c r="AD476" s="12"/>
    </row>
    <row r="477" spans="1:30" s="281" customFormat="1">
      <c r="A477" s="12"/>
      <c r="B477" s="2"/>
      <c r="C477" s="3"/>
      <c r="D477" s="4"/>
      <c r="E477" s="14"/>
      <c r="F477" s="12"/>
      <c r="G477" s="7"/>
      <c r="H477" s="7"/>
      <c r="I477" s="7"/>
      <c r="J477" s="7"/>
      <c r="K477" s="8"/>
      <c r="L477" s="7"/>
      <c r="M477" s="7"/>
      <c r="N477" s="7"/>
      <c r="O477" s="7"/>
      <c r="P477" s="9"/>
      <c r="Q477" s="278"/>
      <c r="R477" s="279"/>
      <c r="S477" s="279"/>
      <c r="T477" s="279"/>
      <c r="U477" s="9"/>
      <c r="V477" s="11"/>
      <c r="W477" s="12"/>
      <c r="X477" s="278"/>
      <c r="Y477" s="279"/>
      <c r="Z477" s="279"/>
      <c r="AA477" s="279"/>
      <c r="AB477" s="9"/>
      <c r="AC477" s="11"/>
      <c r="AD477" s="12"/>
    </row>
    <row r="478" spans="1:30" s="281" customFormat="1">
      <c r="A478" s="12"/>
      <c r="B478" s="2"/>
      <c r="C478" s="3"/>
      <c r="D478" s="4"/>
      <c r="E478" s="14"/>
      <c r="F478" s="12"/>
      <c r="G478" s="7"/>
      <c r="H478" s="7"/>
      <c r="I478" s="7"/>
      <c r="J478" s="7"/>
      <c r="K478" s="8"/>
      <c r="L478" s="7"/>
      <c r="M478" s="7"/>
      <c r="N478" s="7"/>
      <c r="O478" s="7"/>
      <c r="P478" s="9"/>
      <c r="Q478" s="278"/>
      <c r="R478" s="279"/>
      <c r="S478" s="279"/>
      <c r="T478" s="279"/>
      <c r="U478" s="9"/>
      <c r="V478" s="11"/>
      <c r="W478" s="12"/>
      <c r="X478" s="278"/>
      <c r="Y478" s="279"/>
      <c r="Z478" s="279"/>
      <c r="AA478" s="279"/>
      <c r="AB478" s="9"/>
      <c r="AC478" s="11"/>
      <c r="AD478" s="12"/>
    </row>
    <row r="479" spans="1:30" s="281" customFormat="1">
      <c r="A479" s="12"/>
      <c r="B479" s="2"/>
      <c r="C479" s="3"/>
      <c r="D479" s="4"/>
      <c r="E479" s="14"/>
      <c r="F479" s="12"/>
      <c r="G479" s="7"/>
      <c r="H479" s="7"/>
      <c r="I479" s="7"/>
      <c r="J479" s="7"/>
      <c r="K479" s="8"/>
      <c r="L479" s="7"/>
      <c r="M479" s="7"/>
      <c r="N479" s="7"/>
      <c r="O479" s="7"/>
      <c r="P479" s="9"/>
      <c r="Q479" s="278"/>
      <c r="R479" s="279"/>
      <c r="S479" s="279"/>
      <c r="T479" s="279"/>
      <c r="U479" s="9"/>
      <c r="V479" s="11"/>
      <c r="W479" s="12"/>
      <c r="X479" s="278"/>
      <c r="Y479" s="279"/>
      <c r="Z479" s="279"/>
      <c r="AA479" s="279"/>
      <c r="AB479" s="9"/>
      <c r="AC479" s="11"/>
      <c r="AD479" s="12"/>
    </row>
    <row r="480" spans="1:30" s="281" customFormat="1">
      <c r="A480" s="12"/>
      <c r="B480" s="2"/>
      <c r="C480" s="3"/>
      <c r="D480" s="4"/>
      <c r="E480" s="14"/>
      <c r="F480" s="12"/>
      <c r="G480" s="7"/>
      <c r="H480" s="7"/>
      <c r="I480" s="7"/>
      <c r="J480" s="7"/>
      <c r="K480" s="8"/>
      <c r="L480" s="7"/>
      <c r="M480" s="7"/>
      <c r="N480" s="7"/>
      <c r="O480" s="7"/>
      <c r="P480" s="9"/>
      <c r="Q480" s="278"/>
      <c r="R480" s="279"/>
      <c r="S480" s="279"/>
      <c r="T480" s="279"/>
      <c r="U480" s="9"/>
      <c r="V480" s="11"/>
      <c r="W480" s="12"/>
      <c r="X480" s="278"/>
      <c r="Y480" s="279"/>
      <c r="Z480" s="279"/>
      <c r="AA480" s="279"/>
      <c r="AB480" s="9"/>
      <c r="AC480" s="11"/>
      <c r="AD480" s="12"/>
    </row>
    <row r="481" spans="1:30" s="281" customFormat="1">
      <c r="A481" s="12"/>
      <c r="B481" s="2"/>
      <c r="C481" s="3"/>
      <c r="D481" s="4"/>
      <c r="E481" s="14"/>
      <c r="F481" s="12"/>
      <c r="G481" s="7"/>
      <c r="H481" s="7"/>
      <c r="I481" s="7"/>
      <c r="J481" s="7"/>
      <c r="K481" s="8"/>
      <c r="L481" s="7"/>
      <c r="M481" s="7"/>
      <c r="N481" s="7"/>
      <c r="O481" s="7"/>
      <c r="P481" s="9"/>
      <c r="Q481" s="278"/>
      <c r="R481" s="279"/>
      <c r="S481" s="279"/>
      <c r="T481" s="279"/>
      <c r="U481" s="9"/>
      <c r="V481" s="11"/>
      <c r="W481" s="12"/>
      <c r="X481" s="278"/>
      <c r="Y481" s="279"/>
      <c r="Z481" s="279"/>
      <c r="AA481" s="279"/>
      <c r="AB481" s="9"/>
      <c r="AC481" s="11"/>
      <c r="AD481" s="12"/>
    </row>
    <row r="482" spans="1:30">
      <c r="Q482" s="278"/>
      <c r="R482" s="279"/>
      <c r="S482" s="279"/>
      <c r="T482" s="279"/>
      <c r="X482" s="278"/>
      <c r="Y482" s="279"/>
      <c r="Z482" s="279"/>
      <c r="AA482" s="279"/>
    </row>
    <row r="483" spans="1:30">
      <c r="Q483" s="278"/>
      <c r="R483" s="279"/>
      <c r="S483" s="279"/>
      <c r="T483" s="279"/>
      <c r="X483" s="278"/>
      <c r="Y483" s="279"/>
      <c r="Z483" s="279"/>
      <c r="AA483" s="279"/>
    </row>
    <row r="484" spans="1:30">
      <c r="Q484" s="278"/>
      <c r="R484" s="279"/>
      <c r="S484" s="279"/>
      <c r="T484" s="279"/>
      <c r="X484" s="278"/>
      <c r="Y484" s="279"/>
      <c r="Z484" s="279"/>
      <c r="AA484" s="279"/>
    </row>
    <row r="485" spans="1:30">
      <c r="Q485" s="278"/>
      <c r="R485" s="279"/>
      <c r="S485" s="279"/>
      <c r="T485" s="279"/>
      <c r="X485" s="278"/>
      <c r="Y485" s="279"/>
      <c r="Z485" s="279"/>
      <c r="AA485" s="279"/>
    </row>
    <row r="486" spans="1:30">
      <c r="Q486" s="278"/>
      <c r="R486" s="279"/>
      <c r="S486" s="279"/>
      <c r="T486" s="279"/>
      <c r="X486" s="278"/>
      <c r="Y486" s="279"/>
      <c r="Z486" s="279"/>
      <c r="AA486" s="279"/>
    </row>
    <row r="487" spans="1:30">
      <c r="Q487" s="278"/>
      <c r="R487" s="279"/>
      <c r="S487" s="279"/>
      <c r="T487" s="279"/>
      <c r="X487" s="278"/>
      <c r="Y487" s="279"/>
      <c r="Z487" s="279"/>
      <c r="AA487" s="279"/>
    </row>
    <row r="488" spans="1:30">
      <c r="Q488" s="278"/>
      <c r="R488" s="279"/>
      <c r="S488" s="279"/>
      <c r="T488" s="279"/>
      <c r="X488" s="278"/>
      <c r="Y488" s="279"/>
      <c r="Z488" s="279"/>
      <c r="AA488" s="279"/>
    </row>
    <row r="489" spans="1:30">
      <c r="Q489" s="278"/>
      <c r="R489" s="279"/>
      <c r="S489" s="279"/>
      <c r="T489" s="279"/>
      <c r="X489" s="278"/>
      <c r="Y489" s="279"/>
      <c r="Z489" s="279"/>
      <c r="AA489" s="279"/>
    </row>
    <row r="490" spans="1:30">
      <c r="Q490" s="278"/>
      <c r="R490" s="279"/>
      <c r="S490" s="279"/>
      <c r="T490" s="279"/>
      <c r="X490" s="278"/>
      <c r="Y490" s="279"/>
      <c r="Z490" s="279"/>
      <c r="AA490" s="279"/>
    </row>
    <row r="491" spans="1:30">
      <c r="Q491" s="278"/>
      <c r="R491" s="279"/>
      <c r="S491" s="279"/>
      <c r="T491" s="279"/>
      <c r="X491" s="278"/>
      <c r="Y491" s="279"/>
      <c r="Z491" s="279"/>
      <c r="AA491" s="279"/>
    </row>
    <row r="492" spans="1:30">
      <c r="Q492" s="278"/>
      <c r="R492" s="279"/>
      <c r="S492" s="279"/>
      <c r="T492" s="279"/>
      <c r="X492" s="278"/>
      <c r="Y492" s="279"/>
      <c r="Z492" s="279"/>
      <c r="AA492" s="279"/>
    </row>
    <row r="493" spans="1:30" ht="18">
      <c r="B493" s="12"/>
      <c r="C493" s="12"/>
      <c r="D493" s="12"/>
      <c r="E493" s="12"/>
      <c r="G493" s="9"/>
      <c r="H493" s="9"/>
      <c r="I493" s="9"/>
      <c r="J493" s="9"/>
      <c r="K493" s="9"/>
      <c r="L493" s="9"/>
      <c r="M493" s="9"/>
      <c r="N493" s="9"/>
      <c r="O493" s="9"/>
      <c r="Q493" s="278"/>
      <c r="R493" s="279"/>
      <c r="S493" s="279"/>
      <c r="T493" s="279"/>
      <c r="V493" s="9"/>
      <c r="X493" s="278"/>
      <c r="Y493" s="279"/>
      <c r="Z493" s="279"/>
      <c r="AA493" s="279"/>
      <c r="AC493" s="9"/>
    </row>
    <row r="494" spans="1:30" ht="18">
      <c r="B494" s="12"/>
      <c r="C494" s="12"/>
      <c r="D494" s="12"/>
      <c r="E494" s="12"/>
      <c r="G494" s="9"/>
      <c r="H494" s="9"/>
      <c r="I494" s="9"/>
      <c r="J494" s="9"/>
      <c r="K494" s="9"/>
      <c r="L494" s="9"/>
      <c r="M494" s="9"/>
      <c r="N494" s="9"/>
      <c r="O494" s="9"/>
      <c r="Q494" s="278"/>
      <c r="R494" s="279"/>
      <c r="S494" s="279"/>
      <c r="T494" s="279"/>
      <c r="V494" s="9"/>
      <c r="X494" s="278"/>
      <c r="Y494" s="279"/>
      <c r="Z494" s="279"/>
      <c r="AA494" s="279"/>
      <c r="AC494" s="9"/>
    </row>
    <row r="495" spans="1:30" ht="18">
      <c r="B495" s="12"/>
      <c r="C495" s="12"/>
      <c r="D495" s="12"/>
      <c r="E495" s="12"/>
      <c r="G495" s="9"/>
      <c r="H495" s="9"/>
      <c r="I495" s="9"/>
      <c r="J495" s="9"/>
      <c r="K495" s="9"/>
      <c r="L495" s="9"/>
      <c r="M495" s="9"/>
      <c r="N495" s="9"/>
      <c r="O495" s="9"/>
      <c r="Q495" s="278"/>
      <c r="R495" s="279"/>
      <c r="S495" s="279"/>
      <c r="T495" s="279"/>
      <c r="V495" s="9"/>
      <c r="X495" s="278"/>
      <c r="Y495" s="279"/>
      <c r="Z495" s="279"/>
      <c r="AA495" s="279"/>
      <c r="AC495" s="9"/>
    </row>
    <row r="496" spans="1:30" ht="18">
      <c r="B496" s="12"/>
      <c r="C496" s="12"/>
      <c r="D496" s="12"/>
      <c r="E496" s="12"/>
      <c r="G496" s="9"/>
      <c r="H496" s="9"/>
      <c r="I496" s="9"/>
      <c r="J496" s="9"/>
      <c r="K496" s="9"/>
      <c r="L496" s="9"/>
      <c r="M496" s="9"/>
      <c r="N496" s="9"/>
      <c r="O496" s="9"/>
      <c r="Q496" s="278"/>
      <c r="R496" s="279"/>
      <c r="S496" s="279"/>
      <c r="T496" s="279"/>
      <c r="V496" s="9"/>
      <c r="X496" s="278"/>
      <c r="Y496" s="279"/>
      <c r="Z496" s="279"/>
      <c r="AA496" s="279"/>
      <c r="AC496" s="9"/>
    </row>
    <row r="497" spans="2:29" ht="18">
      <c r="B497" s="12"/>
      <c r="C497" s="12"/>
      <c r="D497" s="12"/>
      <c r="E497" s="12"/>
      <c r="G497" s="9"/>
      <c r="H497" s="9"/>
      <c r="I497" s="9"/>
      <c r="J497" s="9"/>
      <c r="K497" s="9"/>
      <c r="L497" s="9"/>
      <c r="M497" s="9"/>
      <c r="N497" s="9"/>
      <c r="O497" s="9"/>
      <c r="Q497" s="278"/>
      <c r="R497" s="279"/>
      <c r="S497" s="279"/>
      <c r="T497" s="279"/>
      <c r="V497" s="9"/>
      <c r="X497" s="278"/>
      <c r="Y497" s="279"/>
      <c r="Z497" s="279"/>
      <c r="AA497" s="279"/>
      <c r="AC497" s="9"/>
    </row>
    <row r="498" spans="2:29" ht="18">
      <c r="B498" s="12"/>
      <c r="C498" s="12"/>
      <c r="D498" s="12"/>
      <c r="E498" s="12"/>
      <c r="G498" s="9"/>
      <c r="H498" s="9"/>
      <c r="I498" s="9"/>
      <c r="J498" s="9"/>
      <c r="K498" s="9"/>
      <c r="L498" s="9"/>
      <c r="M498" s="9"/>
      <c r="N498" s="9"/>
      <c r="O498" s="9"/>
      <c r="Q498" s="278"/>
      <c r="R498" s="279"/>
      <c r="S498" s="279"/>
      <c r="T498" s="279"/>
      <c r="V498" s="9"/>
      <c r="X498" s="278"/>
      <c r="Y498" s="279"/>
      <c r="Z498" s="279"/>
      <c r="AA498" s="279"/>
      <c r="AC498" s="9"/>
    </row>
    <row r="499" spans="2:29" ht="18">
      <c r="B499" s="12"/>
      <c r="C499" s="12"/>
      <c r="D499" s="12"/>
      <c r="E499" s="12"/>
      <c r="G499" s="9"/>
      <c r="H499" s="9"/>
      <c r="I499" s="9"/>
      <c r="J499" s="9"/>
      <c r="K499" s="9"/>
      <c r="L499" s="9"/>
      <c r="M499" s="9"/>
      <c r="N499" s="9"/>
      <c r="O499" s="9"/>
      <c r="Q499" s="278"/>
      <c r="R499" s="279"/>
      <c r="S499" s="279"/>
      <c r="T499" s="279"/>
      <c r="V499" s="9"/>
      <c r="X499" s="278"/>
      <c r="Y499" s="279"/>
      <c r="Z499" s="279"/>
      <c r="AA499" s="279"/>
      <c r="AC499" s="9"/>
    </row>
    <row r="500" spans="2:29" ht="18">
      <c r="B500" s="12"/>
      <c r="C500" s="12"/>
      <c r="D500" s="12"/>
      <c r="E500" s="12"/>
      <c r="G500" s="9"/>
      <c r="H500" s="9"/>
      <c r="I500" s="9"/>
      <c r="J500" s="9"/>
      <c r="K500" s="9"/>
      <c r="L500" s="9"/>
      <c r="M500" s="9"/>
      <c r="N500" s="9"/>
      <c r="O500" s="9"/>
      <c r="Q500" s="278"/>
      <c r="R500" s="279"/>
      <c r="S500" s="279"/>
      <c r="T500" s="279"/>
      <c r="V500" s="9"/>
      <c r="X500" s="278"/>
      <c r="Y500" s="279"/>
      <c r="Z500" s="279"/>
      <c r="AA500" s="279"/>
      <c r="AC500" s="9"/>
    </row>
    <row r="501" spans="2:29" ht="18">
      <c r="B501" s="12"/>
      <c r="C501" s="12"/>
      <c r="D501" s="12"/>
      <c r="E501" s="12"/>
      <c r="G501" s="9"/>
      <c r="H501" s="9"/>
      <c r="I501" s="9"/>
      <c r="J501" s="9"/>
      <c r="K501" s="9"/>
      <c r="L501" s="9"/>
      <c r="M501" s="9"/>
      <c r="N501" s="9"/>
      <c r="O501" s="9"/>
      <c r="Q501" s="278"/>
      <c r="R501" s="279"/>
      <c r="S501" s="279"/>
      <c r="T501" s="279"/>
      <c r="V501" s="9"/>
      <c r="X501" s="278"/>
      <c r="Y501" s="279"/>
      <c r="Z501" s="279"/>
      <c r="AA501" s="279"/>
      <c r="AC501" s="9"/>
    </row>
    <row r="502" spans="2:29" ht="18">
      <c r="B502" s="12"/>
      <c r="C502" s="12"/>
      <c r="D502" s="12"/>
      <c r="E502" s="12"/>
      <c r="G502" s="9"/>
      <c r="H502" s="9"/>
      <c r="I502" s="9"/>
      <c r="J502" s="9"/>
      <c r="K502" s="9"/>
      <c r="L502" s="9"/>
      <c r="M502" s="9"/>
      <c r="N502" s="9"/>
      <c r="O502" s="9"/>
      <c r="Q502" s="278"/>
      <c r="R502" s="279"/>
      <c r="S502" s="279"/>
      <c r="T502" s="279"/>
      <c r="V502" s="9"/>
      <c r="X502" s="278"/>
      <c r="Y502" s="279"/>
      <c r="Z502" s="279"/>
      <c r="AA502" s="279"/>
      <c r="AC502" s="9"/>
    </row>
    <row r="503" spans="2:29" ht="18">
      <c r="B503" s="12"/>
      <c r="C503" s="12"/>
      <c r="D503" s="12"/>
      <c r="E503" s="12"/>
      <c r="G503" s="9"/>
      <c r="H503" s="9"/>
      <c r="I503" s="9"/>
      <c r="J503" s="9"/>
      <c r="K503" s="9"/>
      <c r="L503" s="9"/>
      <c r="M503" s="9"/>
      <c r="N503" s="9"/>
      <c r="O503" s="9"/>
      <c r="Q503" s="278"/>
      <c r="R503" s="279"/>
      <c r="S503" s="279"/>
      <c r="T503" s="279"/>
      <c r="V503" s="9"/>
      <c r="X503" s="278"/>
      <c r="Y503" s="279"/>
      <c r="Z503" s="279"/>
      <c r="AA503" s="279"/>
      <c r="AC503" s="9"/>
    </row>
    <row r="504" spans="2:29" ht="18">
      <c r="B504" s="12"/>
      <c r="C504" s="12"/>
      <c r="D504" s="12"/>
      <c r="E504" s="12"/>
      <c r="G504" s="9"/>
      <c r="H504" s="9"/>
      <c r="I504" s="9"/>
      <c r="J504" s="9"/>
      <c r="K504" s="9"/>
      <c r="L504" s="9"/>
      <c r="M504" s="9"/>
      <c r="N504" s="9"/>
      <c r="O504" s="9"/>
      <c r="Q504" s="278"/>
      <c r="R504" s="279"/>
      <c r="S504" s="279"/>
      <c r="T504" s="279"/>
      <c r="V504" s="9"/>
      <c r="X504" s="278"/>
      <c r="Y504" s="279"/>
      <c r="Z504" s="279"/>
      <c r="AA504" s="279"/>
      <c r="AC504" s="9"/>
    </row>
    <row r="505" spans="2:29" ht="18">
      <c r="B505" s="12"/>
      <c r="C505" s="12"/>
      <c r="D505" s="12"/>
      <c r="E505" s="12"/>
      <c r="G505" s="9"/>
      <c r="H505" s="9"/>
      <c r="I505" s="9"/>
      <c r="J505" s="9"/>
      <c r="K505" s="9"/>
      <c r="L505" s="9"/>
      <c r="M505" s="9"/>
      <c r="N505" s="9"/>
      <c r="O505" s="9"/>
      <c r="Q505" s="278"/>
      <c r="R505" s="279"/>
      <c r="S505" s="279"/>
      <c r="T505" s="279"/>
      <c r="V505" s="9"/>
      <c r="X505" s="278"/>
      <c r="Y505" s="279"/>
      <c r="Z505" s="279"/>
      <c r="AA505" s="279"/>
      <c r="AC505" s="9"/>
    </row>
    <row r="506" spans="2:29" ht="18">
      <c r="B506" s="12"/>
      <c r="C506" s="12"/>
      <c r="D506" s="12"/>
      <c r="E506" s="12"/>
      <c r="G506" s="9"/>
      <c r="H506" s="9"/>
      <c r="I506" s="9"/>
      <c r="J506" s="9"/>
      <c r="K506" s="9"/>
      <c r="L506" s="9"/>
      <c r="M506" s="9"/>
      <c r="N506" s="9"/>
      <c r="O506" s="9"/>
      <c r="Q506" s="278"/>
      <c r="R506" s="279"/>
      <c r="S506" s="279"/>
      <c r="T506" s="279"/>
      <c r="V506" s="9"/>
      <c r="X506" s="278"/>
      <c r="Y506" s="279"/>
      <c r="Z506" s="279"/>
      <c r="AA506" s="279"/>
      <c r="AC506" s="9"/>
    </row>
    <row r="507" spans="2:29" ht="18">
      <c r="B507" s="12"/>
      <c r="C507" s="12"/>
      <c r="D507" s="12"/>
      <c r="E507" s="12"/>
      <c r="G507" s="9"/>
      <c r="H507" s="9"/>
      <c r="I507" s="9"/>
      <c r="J507" s="9"/>
      <c r="K507" s="9"/>
      <c r="L507" s="9"/>
      <c r="M507" s="9"/>
      <c r="N507" s="9"/>
      <c r="O507" s="9"/>
      <c r="Q507" s="278"/>
      <c r="R507" s="279"/>
      <c r="S507" s="279"/>
      <c r="T507" s="279"/>
      <c r="V507" s="9"/>
      <c r="X507" s="278"/>
      <c r="Y507" s="279"/>
      <c r="Z507" s="279"/>
      <c r="AA507" s="279"/>
      <c r="AC507" s="9"/>
    </row>
    <row r="508" spans="2:29" ht="18">
      <c r="B508" s="12"/>
      <c r="C508" s="12"/>
      <c r="D508" s="12"/>
      <c r="E508" s="12"/>
      <c r="G508" s="9"/>
      <c r="H508" s="9"/>
      <c r="I508" s="9"/>
      <c r="J508" s="9"/>
      <c r="K508" s="9"/>
      <c r="L508" s="9"/>
      <c r="M508" s="9"/>
      <c r="N508" s="9"/>
      <c r="O508" s="9"/>
      <c r="Q508" s="278"/>
      <c r="R508" s="279"/>
      <c r="S508" s="279"/>
      <c r="T508" s="279"/>
      <c r="V508" s="9"/>
      <c r="X508" s="278"/>
      <c r="Y508" s="279"/>
      <c r="Z508" s="279"/>
      <c r="AA508" s="279"/>
      <c r="AC508" s="9"/>
    </row>
    <row r="509" spans="2:29" ht="18">
      <c r="B509" s="12"/>
      <c r="C509" s="12"/>
      <c r="D509" s="12"/>
      <c r="E509" s="12"/>
      <c r="G509" s="9"/>
      <c r="H509" s="9"/>
      <c r="I509" s="9"/>
      <c r="J509" s="9"/>
      <c r="K509" s="9"/>
      <c r="L509" s="9"/>
      <c r="M509" s="9"/>
      <c r="N509" s="9"/>
      <c r="O509" s="9"/>
      <c r="Q509" s="278"/>
      <c r="R509" s="279"/>
      <c r="S509" s="279"/>
      <c r="T509" s="279"/>
      <c r="V509" s="9"/>
      <c r="X509" s="278"/>
      <c r="Y509" s="279"/>
      <c r="Z509" s="279"/>
      <c r="AA509" s="279"/>
      <c r="AC509" s="9"/>
    </row>
    <row r="510" spans="2:29" ht="18">
      <c r="B510" s="12"/>
      <c r="C510" s="12"/>
      <c r="D510" s="12"/>
      <c r="E510" s="12"/>
      <c r="G510" s="9"/>
      <c r="H510" s="9"/>
      <c r="I510" s="9"/>
      <c r="J510" s="9"/>
      <c r="K510" s="9"/>
      <c r="L510" s="9"/>
      <c r="M510" s="9"/>
      <c r="N510" s="9"/>
      <c r="O510" s="9"/>
      <c r="Q510" s="278"/>
      <c r="R510" s="279"/>
      <c r="S510" s="279"/>
      <c r="T510" s="279"/>
      <c r="V510" s="9"/>
      <c r="X510" s="278"/>
      <c r="Y510" s="279"/>
      <c r="Z510" s="279"/>
      <c r="AA510" s="279"/>
      <c r="AC510" s="9"/>
    </row>
    <row r="511" spans="2:29" ht="18">
      <c r="B511" s="12"/>
      <c r="C511" s="12"/>
      <c r="D511" s="12"/>
      <c r="E511" s="12"/>
      <c r="G511" s="9"/>
      <c r="H511" s="9"/>
      <c r="I511" s="9"/>
      <c r="J511" s="9"/>
      <c r="K511" s="9"/>
      <c r="L511" s="9"/>
      <c r="M511" s="9"/>
      <c r="N511" s="9"/>
      <c r="O511" s="9"/>
      <c r="Q511" s="278"/>
      <c r="R511" s="279"/>
      <c r="S511" s="279"/>
      <c r="T511" s="279"/>
      <c r="V511" s="9"/>
      <c r="X511" s="278"/>
      <c r="Y511" s="279"/>
      <c r="Z511" s="279"/>
      <c r="AA511" s="279"/>
      <c r="AC511" s="9"/>
    </row>
    <row r="512" spans="2:29" ht="18">
      <c r="B512" s="12"/>
      <c r="C512" s="12"/>
      <c r="D512" s="12"/>
      <c r="E512" s="12"/>
      <c r="G512" s="9"/>
      <c r="H512" s="9"/>
      <c r="I512" s="9"/>
      <c r="J512" s="9"/>
      <c r="K512" s="9"/>
      <c r="L512" s="9"/>
      <c r="M512" s="9"/>
      <c r="N512" s="9"/>
      <c r="O512" s="9"/>
      <c r="Q512" s="278"/>
      <c r="R512" s="279"/>
      <c r="S512" s="279"/>
      <c r="T512" s="279"/>
      <c r="V512" s="9"/>
      <c r="X512" s="278"/>
      <c r="Y512" s="279"/>
      <c r="Z512" s="279"/>
      <c r="AA512" s="279"/>
      <c r="AC512" s="9"/>
    </row>
    <row r="513" spans="2:29" ht="18">
      <c r="B513" s="12"/>
      <c r="C513" s="12"/>
      <c r="D513" s="12"/>
      <c r="E513" s="12"/>
      <c r="G513" s="9"/>
      <c r="H513" s="9"/>
      <c r="I513" s="9"/>
      <c r="J513" s="9"/>
      <c r="K513" s="9"/>
      <c r="L513" s="9"/>
      <c r="M513" s="9"/>
      <c r="N513" s="9"/>
      <c r="O513" s="9"/>
      <c r="Q513" s="278"/>
      <c r="R513" s="279"/>
      <c r="S513" s="279"/>
      <c r="T513" s="279"/>
      <c r="V513" s="9"/>
      <c r="X513" s="278"/>
      <c r="Y513" s="279"/>
      <c r="Z513" s="279"/>
      <c r="AA513" s="279"/>
      <c r="AC513" s="9"/>
    </row>
    <row r="514" spans="2:29" ht="18">
      <c r="B514" s="12"/>
      <c r="C514" s="12"/>
      <c r="D514" s="12"/>
      <c r="E514" s="12"/>
      <c r="G514" s="9"/>
      <c r="H514" s="9"/>
      <c r="I514" s="9"/>
      <c r="J514" s="9"/>
      <c r="K514" s="9"/>
      <c r="L514" s="9"/>
      <c r="M514" s="9"/>
      <c r="N514" s="9"/>
      <c r="O514" s="9"/>
      <c r="Q514" s="278"/>
      <c r="R514" s="279"/>
      <c r="S514" s="279"/>
      <c r="T514" s="279"/>
      <c r="V514" s="9"/>
      <c r="X514" s="278"/>
      <c r="Y514" s="279"/>
      <c r="Z514" s="279"/>
      <c r="AA514" s="279"/>
      <c r="AC514" s="9"/>
    </row>
    <row r="515" spans="2:29" ht="18">
      <c r="B515" s="12"/>
      <c r="C515" s="12"/>
      <c r="D515" s="12"/>
      <c r="E515" s="12"/>
      <c r="G515" s="9"/>
      <c r="H515" s="9"/>
      <c r="I515" s="9"/>
      <c r="J515" s="9"/>
      <c r="K515" s="9"/>
      <c r="L515" s="9"/>
      <c r="M515" s="9"/>
      <c r="N515" s="9"/>
      <c r="O515" s="9"/>
      <c r="Q515" s="278"/>
      <c r="R515" s="279"/>
      <c r="S515" s="279"/>
      <c r="T515" s="279"/>
      <c r="V515" s="9"/>
      <c r="X515" s="278"/>
      <c r="Y515" s="279"/>
      <c r="Z515" s="279"/>
      <c r="AA515" s="279"/>
      <c r="AC515" s="9"/>
    </row>
    <row r="516" spans="2:29" ht="18">
      <c r="B516" s="12"/>
      <c r="C516" s="12"/>
      <c r="D516" s="12"/>
      <c r="E516" s="12"/>
      <c r="G516" s="9"/>
      <c r="H516" s="9"/>
      <c r="I516" s="9"/>
      <c r="J516" s="9"/>
      <c r="K516" s="9"/>
      <c r="L516" s="9"/>
      <c r="M516" s="9"/>
      <c r="N516" s="9"/>
      <c r="O516" s="9"/>
      <c r="Q516" s="278"/>
      <c r="R516" s="279"/>
      <c r="S516" s="279"/>
      <c r="T516" s="279"/>
      <c r="V516" s="9"/>
      <c r="X516" s="278"/>
      <c r="Y516" s="279"/>
      <c r="Z516" s="279"/>
      <c r="AA516" s="279"/>
      <c r="AC516" s="9"/>
    </row>
    <row r="517" spans="2:29" ht="18">
      <c r="B517" s="12"/>
      <c r="C517" s="12"/>
      <c r="D517" s="12"/>
      <c r="E517" s="12"/>
      <c r="G517" s="9"/>
      <c r="H517" s="9"/>
      <c r="I517" s="9"/>
      <c r="J517" s="9"/>
      <c r="K517" s="9"/>
      <c r="L517" s="9"/>
      <c r="M517" s="9"/>
      <c r="N517" s="9"/>
      <c r="O517" s="9"/>
      <c r="Q517" s="278"/>
      <c r="R517" s="279"/>
      <c r="S517" s="279"/>
      <c r="T517" s="279"/>
      <c r="V517" s="9"/>
      <c r="X517" s="278"/>
      <c r="Y517" s="279"/>
      <c r="Z517" s="279"/>
      <c r="AA517" s="279"/>
      <c r="AC517" s="9"/>
    </row>
    <row r="518" spans="2:29" ht="18">
      <c r="B518" s="12"/>
      <c r="C518" s="12"/>
      <c r="D518" s="12"/>
      <c r="E518" s="12"/>
      <c r="G518" s="9"/>
      <c r="H518" s="9"/>
      <c r="I518" s="9"/>
      <c r="J518" s="9"/>
      <c r="K518" s="9"/>
      <c r="L518" s="9"/>
      <c r="M518" s="9"/>
      <c r="N518" s="9"/>
      <c r="O518" s="9"/>
      <c r="Q518" s="278"/>
      <c r="R518" s="279"/>
      <c r="S518" s="279"/>
      <c r="T518" s="279"/>
      <c r="V518" s="9"/>
      <c r="X518" s="278"/>
      <c r="Y518" s="279"/>
      <c r="Z518" s="279"/>
      <c r="AA518" s="279"/>
      <c r="AC518" s="9"/>
    </row>
    <row r="519" spans="2:29" ht="18">
      <c r="B519" s="12"/>
      <c r="C519" s="12"/>
      <c r="D519" s="12"/>
      <c r="E519" s="12"/>
      <c r="G519" s="9"/>
      <c r="H519" s="9"/>
      <c r="I519" s="9"/>
      <c r="J519" s="9"/>
      <c r="K519" s="9"/>
      <c r="L519" s="9"/>
      <c r="M519" s="9"/>
      <c r="N519" s="9"/>
      <c r="O519" s="9"/>
      <c r="Q519" s="278"/>
      <c r="R519" s="279"/>
      <c r="S519" s="279"/>
      <c r="T519" s="279"/>
      <c r="V519" s="9"/>
      <c r="X519" s="278"/>
      <c r="Y519" s="279"/>
      <c r="Z519" s="279"/>
      <c r="AA519" s="279"/>
      <c r="AC519" s="9"/>
    </row>
    <row r="520" spans="2:29" ht="18">
      <c r="B520" s="12"/>
      <c r="C520" s="12"/>
      <c r="D520" s="12"/>
      <c r="E520" s="12"/>
      <c r="G520" s="9"/>
      <c r="H520" s="9"/>
      <c r="I520" s="9"/>
      <c r="J520" s="9"/>
      <c r="K520" s="9"/>
      <c r="L520" s="9"/>
      <c r="M520" s="9"/>
      <c r="N520" s="9"/>
      <c r="O520" s="9"/>
      <c r="Q520" s="278"/>
      <c r="R520" s="279"/>
      <c r="S520" s="279"/>
      <c r="T520" s="279"/>
      <c r="V520" s="9"/>
      <c r="X520" s="278"/>
      <c r="Y520" s="279"/>
      <c r="Z520" s="279"/>
      <c r="AA520" s="279"/>
      <c r="AC520" s="9"/>
    </row>
    <row r="521" spans="2:29" ht="18">
      <c r="B521" s="12"/>
      <c r="C521" s="12"/>
      <c r="D521" s="12"/>
      <c r="E521" s="12"/>
      <c r="G521" s="9"/>
      <c r="H521" s="9"/>
      <c r="I521" s="9"/>
      <c r="J521" s="9"/>
      <c r="K521" s="9"/>
      <c r="L521" s="9"/>
      <c r="M521" s="9"/>
      <c r="N521" s="9"/>
      <c r="O521" s="9"/>
      <c r="Q521" s="278"/>
      <c r="R521" s="279"/>
      <c r="S521" s="279"/>
      <c r="T521" s="279"/>
      <c r="V521" s="9"/>
      <c r="X521" s="278"/>
      <c r="Y521" s="279"/>
      <c r="Z521" s="279"/>
      <c r="AA521" s="279"/>
      <c r="AC521" s="9"/>
    </row>
    <row r="522" spans="2:29" ht="18">
      <c r="B522" s="12"/>
      <c r="C522" s="12"/>
      <c r="D522" s="12"/>
      <c r="E522" s="12"/>
      <c r="G522" s="9"/>
      <c r="H522" s="9"/>
      <c r="I522" s="9"/>
      <c r="J522" s="9"/>
      <c r="K522" s="9"/>
      <c r="L522" s="9"/>
      <c r="M522" s="9"/>
      <c r="N522" s="9"/>
      <c r="O522" s="9"/>
      <c r="Q522" s="278"/>
      <c r="R522" s="279"/>
      <c r="S522" s="279"/>
      <c r="T522" s="279"/>
      <c r="V522" s="9"/>
      <c r="X522" s="278"/>
      <c r="Y522" s="279"/>
      <c r="Z522" s="279"/>
      <c r="AA522" s="279"/>
      <c r="AC522" s="9"/>
    </row>
    <row r="523" spans="2:29" ht="18">
      <c r="B523" s="12"/>
      <c r="C523" s="12"/>
      <c r="D523" s="12"/>
      <c r="E523" s="12"/>
      <c r="G523" s="9"/>
      <c r="H523" s="9"/>
      <c r="I523" s="9"/>
      <c r="J523" s="9"/>
      <c r="K523" s="9"/>
      <c r="L523" s="9"/>
      <c r="M523" s="9"/>
      <c r="N523" s="9"/>
      <c r="O523" s="9"/>
      <c r="Q523" s="278"/>
      <c r="R523" s="279"/>
      <c r="S523" s="279"/>
      <c r="T523" s="279"/>
      <c r="V523" s="9"/>
      <c r="X523" s="278"/>
      <c r="Y523" s="279"/>
      <c r="Z523" s="279"/>
      <c r="AA523" s="279"/>
      <c r="AC523" s="9"/>
    </row>
    <row r="524" spans="2:29" ht="18">
      <c r="B524" s="12"/>
      <c r="C524" s="12"/>
      <c r="D524" s="12"/>
      <c r="E524" s="12"/>
      <c r="G524" s="9"/>
      <c r="H524" s="9"/>
      <c r="I524" s="9"/>
      <c r="J524" s="9"/>
      <c r="K524" s="9"/>
      <c r="L524" s="9"/>
      <c r="M524" s="9"/>
      <c r="N524" s="9"/>
      <c r="O524" s="9"/>
      <c r="Q524" s="278"/>
      <c r="R524" s="279"/>
      <c r="S524" s="279"/>
      <c r="T524" s="279"/>
      <c r="V524" s="9"/>
      <c r="X524" s="278"/>
      <c r="Y524" s="279"/>
      <c r="Z524" s="279"/>
      <c r="AA524" s="279"/>
      <c r="AC524" s="9"/>
    </row>
    <row r="525" spans="2:29" ht="18">
      <c r="B525" s="12"/>
      <c r="C525" s="12"/>
      <c r="D525" s="12"/>
      <c r="E525" s="12"/>
      <c r="G525" s="9"/>
      <c r="H525" s="9"/>
      <c r="I525" s="9"/>
      <c r="J525" s="9"/>
      <c r="K525" s="9"/>
      <c r="L525" s="9"/>
      <c r="M525" s="9"/>
      <c r="N525" s="9"/>
      <c r="O525" s="9"/>
      <c r="Q525" s="278"/>
      <c r="R525" s="279"/>
      <c r="S525" s="279"/>
      <c r="T525" s="279"/>
      <c r="V525" s="9"/>
      <c r="X525" s="278"/>
      <c r="Y525" s="279"/>
      <c r="Z525" s="279"/>
      <c r="AA525" s="279"/>
      <c r="AC525" s="9"/>
    </row>
    <row r="526" spans="2:29" ht="18">
      <c r="B526" s="12"/>
      <c r="C526" s="12"/>
      <c r="D526" s="12"/>
      <c r="E526" s="12"/>
      <c r="G526" s="9"/>
      <c r="H526" s="9"/>
      <c r="I526" s="9"/>
      <c r="J526" s="9"/>
      <c r="K526" s="9"/>
      <c r="L526" s="9"/>
      <c r="M526" s="9"/>
      <c r="N526" s="9"/>
      <c r="O526" s="9"/>
      <c r="Q526" s="278"/>
      <c r="R526" s="279"/>
      <c r="S526" s="279"/>
      <c r="T526" s="279"/>
      <c r="V526" s="9"/>
      <c r="X526" s="278"/>
      <c r="Y526" s="279"/>
      <c r="Z526" s="279"/>
      <c r="AA526" s="279"/>
      <c r="AC526" s="9"/>
    </row>
    <row r="527" spans="2:29" ht="18">
      <c r="B527" s="12"/>
      <c r="C527" s="12"/>
      <c r="D527" s="12"/>
      <c r="E527" s="12"/>
      <c r="G527" s="9"/>
      <c r="H527" s="9"/>
      <c r="I527" s="9"/>
      <c r="J527" s="9"/>
      <c r="K527" s="9"/>
      <c r="L527" s="9"/>
      <c r="M527" s="9"/>
      <c r="N527" s="9"/>
      <c r="O527" s="9"/>
      <c r="Q527" s="278"/>
      <c r="R527" s="279"/>
      <c r="S527" s="279"/>
      <c r="T527" s="279"/>
      <c r="V527" s="9"/>
      <c r="X527" s="278"/>
      <c r="Y527" s="279"/>
      <c r="Z527" s="279"/>
      <c r="AA527" s="279"/>
      <c r="AC527" s="9"/>
    </row>
    <row r="528" spans="2:29" ht="18">
      <c r="B528" s="12"/>
      <c r="C528" s="12"/>
      <c r="D528" s="12"/>
      <c r="E528" s="12"/>
      <c r="G528" s="9"/>
      <c r="H528" s="9"/>
      <c r="I528" s="9"/>
      <c r="J528" s="9"/>
      <c r="K528" s="9"/>
      <c r="L528" s="9"/>
      <c r="M528" s="9"/>
      <c r="N528" s="9"/>
      <c r="O528" s="9"/>
      <c r="Q528" s="278"/>
      <c r="R528" s="279"/>
      <c r="S528" s="279"/>
      <c r="T528" s="279"/>
      <c r="V528" s="9"/>
      <c r="X528" s="278"/>
      <c r="Y528" s="279"/>
      <c r="Z528" s="279"/>
      <c r="AA528" s="279"/>
      <c r="AC528" s="9"/>
    </row>
    <row r="529" spans="2:29" ht="18">
      <c r="B529" s="12"/>
      <c r="C529" s="12"/>
      <c r="D529" s="12"/>
      <c r="E529" s="12"/>
      <c r="G529" s="9"/>
      <c r="H529" s="9"/>
      <c r="I529" s="9"/>
      <c r="J529" s="9"/>
      <c r="K529" s="9"/>
      <c r="L529" s="9"/>
      <c r="M529" s="9"/>
      <c r="N529" s="9"/>
      <c r="O529" s="9"/>
      <c r="Q529" s="278"/>
      <c r="R529" s="279"/>
      <c r="S529" s="279"/>
      <c r="T529" s="279"/>
      <c r="V529" s="9"/>
      <c r="X529" s="278"/>
      <c r="Y529" s="279"/>
      <c r="Z529" s="279"/>
      <c r="AA529" s="279"/>
      <c r="AC529" s="9"/>
    </row>
    <row r="530" spans="2:29" ht="18">
      <c r="B530" s="12"/>
      <c r="C530" s="12"/>
      <c r="D530" s="12"/>
      <c r="E530" s="12"/>
      <c r="G530" s="9"/>
      <c r="H530" s="9"/>
      <c r="I530" s="9"/>
      <c r="J530" s="9"/>
      <c r="K530" s="9"/>
      <c r="L530" s="9"/>
      <c r="M530" s="9"/>
      <c r="N530" s="9"/>
      <c r="O530" s="9"/>
      <c r="Q530" s="278"/>
      <c r="R530" s="279"/>
      <c r="S530" s="279"/>
      <c r="T530" s="279"/>
      <c r="V530" s="9"/>
      <c r="X530" s="278"/>
      <c r="Y530" s="279"/>
      <c r="Z530" s="279"/>
      <c r="AA530" s="279"/>
      <c r="AC530" s="9"/>
    </row>
    <row r="531" spans="2:29" ht="18">
      <c r="B531" s="12"/>
      <c r="C531" s="12"/>
      <c r="D531" s="12"/>
      <c r="E531" s="12"/>
      <c r="G531" s="9"/>
      <c r="H531" s="9"/>
      <c r="I531" s="9"/>
      <c r="J531" s="9"/>
      <c r="K531" s="9"/>
      <c r="L531" s="9"/>
      <c r="M531" s="9"/>
      <c r="N531" s="9"/>
      <c r="O531" s="9"/>
      <c r="Q531" s="278"/>
      <c r="R531" s="279"/>
      <c r="S531" s="279"/>
      <c r="T531" s="279"/>
      <c r="V531" s="9"/>
      <c r="X531" s="278"/>
      <c r="Y531" s="279"/>
      <c r="Z531" s="279"/>
      <c r="AA531" s="279"/>
      <c r="AC531" s="9"/>
    </row>
    <row r="532" spans="2:29" ht="18">
      <c r="B532" s="12"/>
      <c r="C532" s="12"/>
      <c r="D532" s="12"/>
      <c r="E532" s="12"/>
      <c r="G532" s="9"/>
      <c r="H532" s="9"/>
      <c r="I532" s="9"/>
      <c r="J532" s="9"/>
      <c r="K532" s="9"/>
      <c r="L532" s="9"/>
      <c r="M532" s="9"/>
      <c r="N532" s="9"/>
      <c r="O532" s="9"/>
      <c r="Q532" s="278"/>
      <c r="R532" s="279"/>
      <c r="S532" s="279"/>
      <c r="T532" s="279"/>
      <c r="V532" s="9"/>
      <c r="X532" s="278"/>
      <c r="Y532" s="279"/>
      <c r="Z532" s="279"/>
      <c r="AA532" s="279"/>
      <c r="AC532" s="9"/>
    </row>
    <row r="533" spans="2:29" ht="18">
      <c r="B533" s="12"/>
      <c r="C533" s="12"/>
      <c r="D533" s="12"/>
      <c r="E533" s="12"/>
      <c r="G533" s="9"/>
      <c r="H533" s="9"/>
      <c r="I533" s="9"/>
      <c r="J533" s="9"/>
      <c r="K533" s="9"/>
      <c r="L533" s="9"/>
      <c r="M533" s="9"/>
      <c r="N533" s="9"/>
      <c r="O533" s="9"/>
      <c r="Q533" s="278"/>
      <c r="R533" s="279"/>
      <c r="S533" s="279"/>
      <c r="T533" s="279"/>
      <c r="V533" s="9"/>
      <c r="X533" s="278"/>
      <c r="Y533" s="279"/>
      <c r="Z533" s="279"/>
      <c r="AA533" s="279"/>
      <c r="AC533" s="9"/>
    </row>
    <row r="534" spans="2:29" ht="18">
      <c r="B534" s="12"/>
      <c r="C534" s="12"/>
      <c r="D534" s="12"/>
      <c r="E534" s="12"/>
      <c r="G534" s="9"/>
      <c r="H534" s="9"/>
      <c r="I534" s="9"/>
      <c r="J534" s="9"/>
      <c r="K534" s="9"/>
      <c r="L534" s="9"/>
      <c r="M534" s="9"/>
      <c r="N534" s="9"/>
      <c r="O534" s="9"/>
      <c r="Q534" s="278"/>
      <c r="R534" s="279"/>
      <c r="S534" s="279"/>
      <c r="T534" s="279"/>
      <c r="V534" s="9"/>
      <c r="X534" s="278"/>
      <c r="Y534" s="279"/>
      <c r="Z534" s="279"/>
      <c r="AA534" s="279"/>
      <c r="AC534" s="9"/>
    </row>
    <row r="535" spans="2:29" ht="18">
      <c r="B535" s="12"/>
      <c r="C535" s="12"/>
      <c r="D535" s="12"/>
      <c r="E535" s="12"/>
      <c r="G535" s="9"/>
      <c r="H535" s="9"/>
      <c r="I535" s="9"/>
      <c r="J535" s="9"/>
      <c r="K535" s="9"/>
      <c r="L535" s="9"/>
      <c r="M535" s="9"/>
      <c r="N535" s="9"/>
      <c r="O535" s="9"/>
      <c r="Q535" s="278"/>
      <c r="R535" s="279"/>
      <c r="S535" s="279"/>
      <c r="T535" s="279"/>
      <c r="V535" s="9"/>
      <c r="X535" s="278"/>
      <c r="Y535" s="279"/>
      <c r="Z535" s="279"/>
      <c r="AA535" s="279"/>
      <c r="AC535" s="9"/>
    </row>
    <row r="536" spans="2:29" ht="18">
      <c r="B536" s="12"/>
      <c r="C536" s="12"/>
      <c r="D536" s="12"/>
      <c r="E536" s="12"/>
      <c r="G536" s="9"/>
      <c r="H536" s="9"/>
      <c r="I536" s="9"/>
      <c r="J536" s="9"/>
      <c r="K536" s="9"/>
      <c r="L536" s="9"/>
      <c r="M536" s="9"/>
      <c r="N536" s="9"/>
      <c r="O536" s="9"/>
      <c r="Q536" s="278"/>
      <c r="R536" s="279"/>
      <c r="S536" s="279"/>
      <c r="T536" s="279"/>
      <c r="V536" s="9"/>
      <c r="X536" s="278"/>
      <c r="Y536" s="279"/>
      <c r="Z536" s="279"/>
      <c r="AA536" s="279"/>
      <c r="AC536" s="9"/>
    </row>
    <row r="537" spans="2:29" ht="18">
      <c r="B537" s="12"/>
      <c r="C537" s="12"/>
      <c r="D537" s="12"/>
      <c r="E537" s="12"/>
      <c r="G537" s="9"/>
      <c r="H537" s="9"/>
      <c r="I537" s="9"/>
      <c r="J537" s="9"/>
      <c r="K537" s="9"/>
      <c r="L537" s="9"/>
      <c r="M537" s="9"/>
      <c r="N537" s="9"/>
      <c r="O537" s="9"/>
      <c r="Q537" s="278"/>
      <c r="R537" s="279"/>
      <c r="S537" s="279"/>
      <c r="T537" s="279"/>
      <c r="V537" s="9"/>
      <c r="X537" s="278"/>
      <c r="Y537" s="279"/>
      <c r="Z537" s="279"/>
      <c r="AA537" s="279"/>
      <c r="AC537" s="9"/>
    </row>
    <row r="538" spans="2:29" ht="18">
      <c r="B538" s="12"/>
      <c r="C538" s="12"/>
      <c r="D538" s="12"/>
      <c r="E538" s="12"/>
      <c r="G538" s="9"/>
      <c r="H538" s="9"/>
      <c r="I538" s="9"/>
      <c r="J538" s="9"/>
      <c r="K538" s="9"/>
      <c r="L538" s="9"/>
      <c r="M538" s="9"/>
      <c r="N538" s="9"/>
      <c r="O538" s="9"/>
      <c r="Q538" s="278"/>
      <c r="R538" s="279"/>
      <c r="S538" s="279"/>
      <c r="T538" s="279"/>
      <c r="V538" s="9"/>
      <c r="X538" s="278"/>
      <c r="Y538" s="279"/>
      <c r="Z538" s="279"/>
      <c r="AA538" s="279"/>
      <c r="AC538" s="9"/>
    </row>
    <row r="539" spans="2:29" ht="18">
      <c r="B539" s="12"/>
      <c r="C539" s="12"/>
      <c r="D539" s="12"/>
      <c r="E539" s="12"/>
      <c r="G539" s="9"/>
      <c r="H539" s="9"/>
      <c r="I539" s="9"/>
      <c r="J539" s="9"/>
      <c r="K539" s="9"/>
      <c r="L539" s="9"/>
      <c r="M539" s="9"/>
      <c r="N539" s="9"/>
      <c r="O539" s="9"/>
      <c r="Q539" s="278"/>
      <c r="R539" s="279"/>
      <c r="S539" s="279"/>
      <c r="T539" s="279"/>
      <c r="V539" s="9"/>
      <c r="X539" s="278"/>
      <c r="Y539" s="279"/>
      <c r="Z539" s="279"/>
      <c r="AA539" s="279"/>
      <c r="AC539" s="9"/>
    </row>
    <row r="540" spans="2:29" ht="18">
      <c r="B540" s="12"/>
      <c r="C540" s="12"/>
      <c r="D540" s="12"/>
      <c r="E540" s="12"/>
      <c r="G540" s="9"/>
      <c r="H540" s="9"/>
      <c r="I540" s="9"/>
      <c r="J540" s="9"/>
      <c r="K540" s="9"/>
      <c r="L540" s="9"/>
      <c r="M540" s="9"/>
      <c r="N540" s="9"/>
      <c r="O540" s="9"/>
      <c r="Q540" s="278"/>
      <c r="R540" s="279"/>
      <c r="S540" s="279"/>
      <c r="T540" s="279"/>
      <c r="V540" s="9"/>
      <c r="X540" s="278"/>
      <c r="Y540" s="279"/>
      <c r="Z540" s="279"/>
      <c r="AA540" s="279"/>
      <c r="AC540" s="9"/>
    </row>
    <row r="541" spans="2:29" ht="18">
      <c r="B541" s="12"/>
      <c r="C541" s="12"/>
      <c r="D541" s="12"/>
      <c r="E541" s="12"/>
      <c r="G541" s="9"/>
      <c r="H541" s="9"/>
      <c r="I541" s="9"/>
      <c r="J541" s="9"/>
      <c r="K541" s="9"/>
      <c r="L541" s="9"/>
      <c r="M541" s="9"/>
      <c r="N541" s="9"/>
      <c r="O541" s="9"/>
      <c r="Q541" s="278"/>
      <c r="R541" s="279"/>
      <c r="S541" s="279"/>
      <c r="T541" s="279"/>
      <c r="V541" s="9"/>
      <c r="X541" s="278"/>
      <c r="Y541" s="279"/>
      <c r="Z541" s="279"/>
      <c r="AA541" s="279"/>
      <c r="AC541" s="9"/>
    </row>
    <row r="542" spans="2:29" ht="18">
      <c r="B542" s="12"/>
      <c r="C542" s="12"/>
      <c r="D542" s="12"/>
      <c r="E542" s="12"/>
      <c r="G542" s="9"/>
      <c r="H542" s="9"/>
      <c r="I542" s="9"/>
      <c r="J542" s="9"/>
      <c r="K542" s="9"/>
      <c r="L542" s="9"/>
      <c r="M542" s="9"/>
      <c r="N542" s="9"/>
      <c r="O542" s="9"/>
      <c r="Q542" s="278"/>
      <c r="R542" s="279"/>
      <c r="S542" s="279"/>
      <c r="T542" s="279"/>
      <c r="V542" s="9"/>
      <c r="X542" s="278"/>
      <c r="Y542" s="279"/>
      <c r="Z542" s="279"/>
      <c r="AA542" s="279"/>
      <c r="AC542" s="9"/>
    </row>
    <row r="543" spans="2:29" ht="18">
      <c r="B543" s="12"/>
      <c r="C543" s="12"/>
      <c r="D543" s="12"/>
      <c r="E543" s="12"/>
      <c r="G543" s="9"/>
      <c r="H543" s="9"/>
      <c r="I543" s="9"/>
      <c r="J543" s="9"/>
      <c r="K543" s="9"/>
      <c r="L543" s="9"/>
      <c r="M543" s="9"/>
      <c r="N543" s="9"/>
      <c r="O543" s="9"/>
      <c r="Q543" s="278"/>
      <c r="R543" s="279"/>
      <c r="S543" s="279"/>
      <c r="T543" s="279"/>
      <c r="V543" s="9"/>
      <c r="X543" s="278"/>
      <c r="Y543" s="279"/>
      <c r="Z543" s="279"/>
      <c r="AA543" s="279"/>
      <c r="AC543" s="9"/>
    </row>
    <row r="544" spans="2:29" ht="18">
      <c r="B544" s="12"/>
      <c r="C544" s="12"/>
      <c r="D544" s="12"/>
      <c r="E544" s="12"/>
      <c r="G544" s="9"/>
      <c r="H544" s="9"/>
      <c r="I544" s="9"/>
      <c r="J544" s="9"/>
      <c r="K544" s="9"/>
      <c r="L544" s="9"/>
      <c r="M544" s="9"/>
      <c r="N544" s="9"/>
      <c r="O544" s="9"/>
      <c r="Q544" s="278"/>
      <c r="R544" s="279"/>
      <c r="S544" s="279"/>
      <c r="T544" s="279"/>
      <c r="V544" s="9"/>
      <c r="X544" s="278"/>
      <c r="Y544" s="279"/>
      <c r="Z544" s="279"/>
      <c r="AA544" s="279"/>
      <c r="AC544" s="9"/>
    </row>
    <row r="545" spans="2:29" ht="18">
      <c r="B545" s="12"/>
      <c r="C545" s="12"/>
      <c r="D545" s="12"/>
      <c r="E545" s="12"/>
      <c r="G545" s="9"/>
      <c r="H545" s="9"/>
      <c r="I545" s="9"/>
      <c r="J545" s="9"/>
      <c r="K545" s="9"/>
      <c r="L545" s="9"/>
      <c r="M545" s="9"/>
      <c r="N545" s="9"/>
      <c r="O545" s="9"/>
      <c r="Q545" s="278"/>
      <c r="R545" s="279"/>
      <c r="S545" s="279"/>
      <c r="T545" s="279"/>
      <c r="V545" s="9"/>
      <c r="X545" s="278"/>
      <c r="Y545" s="279"/>
      <c r="Z545" s="279"/>
      <c r="AA545" s="279"/>
      <c r="AC545" s="9"/>
    </row>
    <row r="546" spans="2:29" ht="18">
      <c r="B546" s="12"/>
      <c r="C546" s="12"/>
      <c r="D546" s="12"/>
      <c r="E546" s="12"/>
      <c r="G546" s="9"/>
      <c r="H546" s="9"/>
      <c r="I546" s="9"/>
      <c r="J546" s="9"/>
      <c r="K546" s="9"/>
      <c r="L546" s="9"/>
      <c r="M546" s="9"/>
      <c r="N546" s="9"/>
      <c r="O546" s="9"/>
      <c r="Q546" s="278"/>
      <c r="R546" s="279"/>
      <c r="S546" s="279"/>
      <c r="T546" s="279"/>
      <c r="V546" s="9"/>
      <c r="X546" s="278"/>
      <c r="Y546" s="279"/>
      <c r="Z546" s="279"/>
      <c r="AA546" s="279"/>
      <c r="AC546" s="9"/>
    </row>
    <row r="547" spans="2:29" ht="18">
      <c r="B547" s="12"/>
      <c r="C547" s="12"/>
      <c r="D547" s="12"/>
      <c r="E547" s="12"/>
      <c r="G547" s="9"/>
      <c r="H547" s="9"/>
      <c r="I547" s="9"/>
      <c r="J547" s="9"/>
      <c r="K547" s="9"/>
      <c r="L547" s="9"/>
      <c r="M547" s="9"/>
      <c r="N547" s="9"/>
      <c r="O547" s="9"/>
      <c r="Q547" s="278"/>
      <c r="R547" s="279"/>
      <c r="S547" s="279"/>
      <c r="T547" s="279"/>
      <c r="V547" s="9"/>
      <c r="X547" s="278"/>
      <c r="Y547" s="279"/>
      <c r="Z547" s="279"/>
      <c r="AA547" s="279"/>
      <c r="AC547" s="9"/>
    </row>
    <row r="548" spans="2:29" ht="18">
      <c r="B548" s="12"/>
      <c r="C548" s="12"/>
      <c r="D548" s="12"/>
      <c r="E548" s="12"/>
      <c r="G548" s="9"/>
      <c r="H548" s="9"/>
      <c r="I548" s="9"/>
      <c r="J548" s="9"/>
      <c r="K548" s="9"/>
      <c r="L548" s="9"/>
      <c r="M548" s="9"/>
      <c r="N548" s="9"/>
      <c r="O548" s="9"/>
      <c r="Q548" s="278"/>
      <c r="R548" s="279"/>
      <c r="S548" s="279"/>
      <c r="T548" s="279"/>
      <c r="V548" s="9"/>
      <c r="X548" s="278"/>
      <c r="Y548" s="279"/>
      <c r="Z548" s="279"/>
      <c r="AA548" s="279"/>
      <c r="AC548" s="9"/>
    </row>
    <row r="549" spans="2:29" ht="18">
      <c r="B549" s="12"/>
      <c r="C549" s="12"/>
      <c r="D549" s="12"/>
      <c r="E549" s="12"/>
      <c r="G549" s="9"/>
      <c r="H549" s="9"/>
      <c r="I549" s="9"/>
      <c r="J549" s="9"/>
      <c r="K549" s="9"/>
      <c r="L549" s="9"/>
      <c r="M549" s="9"/>
      <c r="N549" s="9"/>
      <c r="O549" s="9"/>
      <c r="Q549" s="278"/>
      <c r="R549" s="279"/>
      <c r="S549" s="279"/>
      <c r="T549" s="279"/>
      <c r="V549" s="9"/>
      <c r="X549" s="278"/>
      <c r="Y549" s="279"/>
      <c r="Z549" s="279"/>
      <c r="AA549" s="279"/>
      <c r="AC549" s="9"/>
    </row>
    <row r="550" spans="2:29" ht="18">
      <c r="B550" s="12"/>
      <c r="C550" s="12"/>
      <c r="D550" s="12"/>
      <c r="E550" s="12"/>
      <c r="G550" s="9"/>
      <c r="H550" s="9"/>
      <c r="I550" s="9"/>
      <c r="J550" s="9"/>
      <c r="K550" s="9"/>
      <c r="L550" s="9"/>
      <c r="M550" s="9"/>
      <c r="N550" s="9"/>
      <c r="O550" s="9"/>
      <c r="Q550" s="278"/>
      <c r="R550" s="279"/>
      <c r="S550" s="279"/>
      <c r="T550" s="279"/>
      <c r="V550" s="9"/>
      <c r="X550" s="278"/>
      <c r="Y550" s="279"/>
      <c r="Z550" s="279"/>
      <c r="AA550" s="279"/>
      <c r="AC550" s="9"/>
    </row>
    <row r="551" spans="2:29" ht="18">
      <c r="B551" s="12"/>
      <c r="C551" s="12"/>
      <c r="D551" s="12"/>
      <c r="E551" s="12"/>
      <c r="G551" s="9"/>
      <c r="H551" s="9"/>
      <c r="I551" s="9"/>
      <c r="J551" s="9"/>
      <c r="K551" s="9"/>
      <c r="L551" s="9"/>
      <c r="M551" s="9"/>
      <c r="N551" s="9"/>
      <c r="O551" s="9"/>
      <c r="Q551" s="278"/>
      <c r="R551" s="279"/>
      <c r="S551" s="279"/>
      <c r="T551" s="279"/>
      <c r="V551" s="9"/>
      <c r="X551" s="278"/>
      <c r="Y551" s="279"/>
      <c r="Z551" s="279"/>
      <c r="AA551" s="279"/>
      <c r="AC551" s="9"/>
    </row>
    <row r="552" spans="2:29" ht="18">
      <c r="B552" s="12"/>
      <c r="C552" s="12"/>
      <c r="D552" s="12"/>
      <c r="E552" s="12"/>
      <c r="G552" s="9"/>
      <c r="H552" s="9"/>
      <c r="I552" s="9"/>
      <c r="J552" s="9"/>
      <c r="K552" s="9"/>
      <c r="L552" s="9"/>
      <c r="M552" s="9"/>
      <c r="N552" s="9"/>
      <c r="O552" s="9"/>
      <c r="Q552" s="278"/>
      <c r="R552" s="279"/>
      <c r="S552" s="279"/>
      <c r="T552" s="279"/>
      <c r="V552" s="9"/>
      <c r="X552" s="278"/>
      <c r="Y552" s="279"/>
      <c r="Z552" s="279"/>
      <c r="AA552" s="279"/>
      <c r="AC552" s="9"/>
    </row>
    <row r="553" spans="2:29" ht="18">
      <c r="B553" s="12"/>
      <c r="C553" s="12"/>
      <c r="D553" s="12"/>
      <c r="E553" s="12"/>
      <c r="G553" s="9"/>
      <c r="H553" s="9"/>
      <c r="I553" s="9"/>
      <c r="J553" s="9"/>
      <c r="K553" s="9"/>
      <c r="L553" s="9"/>
      <c r="M553" s="9"/>
      <c r="N553" s="9"/>
      <c r="O553" s="9"/>
      <c r="Q553" s="278"/>
      <c r="R553" s="279"/>
      <c r="S553" s="279"/>
      <c r="T553" s="279"/>
      <c r="V553" s="9"/>
      <c r="X553" s="278"/>
      <c r="Y553" s="279"/>
      <c r="Z553" s="279"/>
      <c r="AA553" s="279"/>
      <c r="AC553" s="9"/>
    </row>
    <row r="554" spans="2:29" ht="18">
      <c r="B554" s="12"/>
      <c r="C554" s="12"/>
      <c r="D554" s="12"/>
      <c r="E554" s="12"/>
      <c r="G554" s="9"/>
      <c r="H554" s="9"/>
      <c r="I554" s="9"/>
      <c r="J554" s="9"/>
      <c r="K554" s="9"/>
      <c r="L554" s="9"/>
      <c r="M554" s="9"/>
      <c r="N554" s="9"/>
      <c r="O554" s="9"/>
      <c r="Q554" s="278"/>
      <c r="R554" s="279"/>
      <c r="S554" s="279"/>
      <c r="T554" s="279"/>
      <c r="V554" s="9"/>
      <c r="X554" s="278"/>
      <c r="Y554" s="279"/>
      <c r="Z554" s="279"/>
      <c r="AA554" s="279"/>
      <c r="AC554" s="9"/>
    </row>
    <row r="555" spans="2:29" ht="18">
      <c r="B555" s="12"/>
      <c r="C555" s="12"/>
      <c r="D555" s="12"/>
      <c r="E555" s="12"/>
      <c r="G555" s="9"/>
      <c r="H555" s="9"/>
      <c r="I555" s="9"/>
      <c r="J555" s="9"/>
      <c r="K555" s="9"/>
      <c r="L555" s="9"/>
      <c r="M555" s="9"/>
      <c r="N555" s="9"/>
      <c r="O555" s="9"/>
      <c r="Q555" s="278"/>
      <c r="R555" s="279"/>
      <c r="S555" s="279"/>
      <c r="T555" s="279"/>
      <c r="V555" s="9"/>
      <c r="X555" s="278"/>
      <c r="Y555" s="279"/>
      <c r="Z555" s="279"/>
      <c r="AA555" s="279"/>
      <c r="AC555" s="9"/>
    </row>
    <row r="556" spans="2:29" ht="18">
      <c r="B556" s="12"/>
      <c r="C556" s="12"/>
      <c r="D556" s="12"/>
      <c r="E556" s="12"/>
      <c r="G556" s="9"/>
      <c r="H556" s="9"/>
      <c r="I556" s="9"/>
      <c r="J556" s="9"/>
      <c r="K556" s="9"/>
      <c r="L556" s="9"/>
      <c r="M556" s="9"/>
      <c r="N556" s="9"/>
      <c r="O556" s="9"/>
      <c r="Q556" s="278"/>
      <c r="R556" s="279"/>
      <c r="S556" s="279"/>
      <c r="T556" s="279"/>
      <c r="V556" s="9"/>
      <c r="X556" s="278"/>
      <c r="Y556" s="279"/>
      <c r="Z556" s="279"/>
      <c r="AA556" s="279"/>
      <c r="AC556" s="9"/>
    </row>
    <row r="557" spans="2:29" ht="18">
      <c r="B557" s="12"/>
      <c r="C557" s="12"/>
      <c r="D557" s="12"/>
      <c r="E557" s="12"/>
      <c r="G557" s="9"/>
      <c r="H557" s="9"/>
      <c r="I557" s="9"/>
      <c r="J557" s="9"/>
      <c r="K557" s="9"/>
      <c r="L557" s="9"/>
      <c r="M557" s="9"/>
      <c r="N557" s="9"/>
      <c r="O557" s="9"/>
      <c r="Q557" s="278"/>
      <c r="R557" s="279"/>
      <c r="S557" s="279"/>
      <c r="T557" s="279"/>
      <c r="V557" s="9"/>
      <c r="X557" s="278"/>
      <c r="Y557" s="279"/>
      <c r="Z557" s="279"/>
      <c r="AA557" s="279"/>
      <c r="AC557" s="9"/>
    </row>
    <row r="558" spans="2:29" ht="18">
      <c r="B558" s="12"/>
      <c r="C558" s="12"/>
      <c r="D558" s="12"/>
      <c r="E558" s="12"/>
      <c r="G558" s="9"/>
      <c r="H558" s="9"/>
      <c r="I558" s="9"/>
      <c r="J558" s="9"/>
      <c r="K558" s="9"/>
      <c r="L558" s="9"/>
      <c r="M558" s="9"/>
      <c r="N558" s="9"/>
      <c r="O558" s="9"/>
      <c r="Q558" s="278"/>
      <c r="R558" s="279"/>
      <c r="S558" s="279"/>
      <c r="T558" s="279"/>
      <c r="V558" s="9"/>
      <c r="X558" s="278"/>
      <c r="Y558" s="279"/>
      <c r="Z558" s="279"/>
      <c r="AA558" s="279"/>
      <c r="AC558" s="9"/>
    </row>
    <row r="559" spans="2:29" ht="18">
      <c r="B559" s="12"/>
      <c r="C559" s="12"/>
      <c r="D559" s="12"/>
      <c r="E559" s="12"/>
      <c r="G559" s="9"/>
      <c r="H559" s="9"/>
      <c r="I559" s="9"/>
      <c r="J559" s="9"/>
      <c r="K559" s="9"/>
      <c r="L559" s="9"/>
      <c r="M559" s="9"/>
      <c r="N559" s="9"/>
      <c r="O559" s="9"/>
      <c r="Q559" s="278"/>
      <c r="R559" s="279"/>
      <c r="S559" s="279"/>
      <c r="T559" s="279"/>
      <c r="V559" s="9"/>
      <c r="X559" s="278"/>
      <c r="Y559" s="279"/>
      <c r="Z559" s="279"/>
      <c r="AA559" s="279"/>
      <c r="AC559" s="9"/>
    </row>
    <row r="560" spans="2:29" ht="18">
      <c r="B560" s="12"/>
      <c r="C560" s="12"/>
      <c r="D560" s="12"/>
      <c r="E560" s="12"/>
      <c r="G560" s="9"/>
      <c r="H560" s="9"/>
      <c r="I560" s="9"/>
      <c r="J560" s="9"/>
      <c r="K560" s="9"/>
      <c r="L560" s="9"/>
      <c r="M560" s="9"/>
      <c r="N560" s="9"/>
      <c r="O560" s="9"/>
      <c r="Q560" s="278"/>
      <c r="R560" s="279"/>
      <c r="S560" s="279"/>
      <c r="T560" s="279"/>
      <c r="V560" s="9"/>
      <c r="X560" s="278"/>
      <c r="Y560" s="279"/>
      <c r="Z560" s="279"/>
      <c r="AA560" s="279"/>
      <c r="AC560" s="9"/>
    </row>
    <row r="561" spans="2:29" ht="18">
      <c r="B561" s="12"/>
      <c r="C561" s="12"/>
      <c r="D561" s="12"/>
      <c r="E561" s="12"/>
      <c r="G561" s="9"/>
      <c r="H561" s="9"/>
      <c r="I561" s="9"/>
      <c r="J561" s="9"/>
      <c r="K561" s="9"/>
      <c r="L561" s="9"/>
      <c r="M561" s="9"/>
      <c r="N561" s="9"/>
      <c r="O561" s="9"/>
      <c r="Q561" s="278"/>
      <c r="R561" s="279"/>
      <c r="S561" s="279"/>
      <c r="T561" s="279"/>
      <c r="V561" s="9"/>
      <c r="X561" s="278"/>
      <c r="Y561" s="279"/>
      <c r="Z561" s="279"/>
      <c r="AA561" s="279"/>
      <c r="AC561" s="9"/>
    </row>
    <row r="562" spans="2:29" ht="18">
      <c r="B562" s="12"/>
      <c r="C562" s="12"/>
      <c r="D562" s="12"/>
      <c r="E562" s="12"/>
      <c r="G562" s="9"/>
      <c r="H562" s="9"/>
      <c r="I562" s="9"/>
      <c r="J562" s="9"/>
      <c r="K562" s="9"/>
      <c r="L562" s="9"/>
      <c r="M562" s="9"/>
      <c r="N562" s="9"/>
      <c r="O562" s="9"/>
      <c r="Q562" s="278"/>
      <c r="R562" s="279"/>
      <c r="S562" s="279"/>
      <c r="T562" s="279"/>
      <c r="V562" s="9"/>
      <c r="X562" s="278"/>
      <c r="Y562" s="279"/>
      <c r="Z562" s="279"/>
      <c r="AA562" s="279"/>
      <c r="AC562" s="9"/>
    </row>
    <row r="563" spans="2:29" ht="18">
      <c r="B563" s="12"/>
      <c r="C563" s="12"/>
      <c r="D563" s="12"/>
      <c r="E563" s="12"/>
      <c r="G563" s="9"/>
      <c r="H563" s="9"/>
      <c r="I563" s="9"/>
      <c r="J563" s="9"/>
      <c r="K563" s="9"/>
      <c r="L563" s="9"/>
      <c r="M563" s="9"/>
      <c r="N563" s="9"/>
      <c r="O563" s="9"/>
      <c r="Q563" s="278"/>
      <c r="R563" s="279"/>
      <c r="S563" s="279"/>
      <c r="T563" s="279"/>
      <c r="V563" s="9"/>
      <c r="X563" s="278"/>
      <c r="Y563" s="279"/>
      <c r="Z563" s="279"/>
      <c r="AA563" s="279"/>
      <c r="AC563" s="9"/>
    </row>
    <row r="564" spans="2:29" ht="18">
      <c r="B564" s="12"/>
      <c r="C564" s="12"/>
      <c r="D564" s="12"/>
      <c r="E564" s="12"/>
      <c r="G564" s="9"/>
      <c r="H564" s="9"/>
      <c r="I564" s="9"/>
      <c r="J564" s="9"/>
      <c r="K564" s="9"/>
      <c r="L564" s="9"/>
      <c r="M564" s="9"/>
      <c r="N564" s="9"/>
      <c r="O564" s="9"/>
      <c r="Q564" s="278"/>
      <c r="R564" s="279"/>
      <c r="S564" s="279"/>
      <c r="T564" s="279"/>
      <c r="V564" s="9"/>
      <c r="X564" s="278"/>
      <c r="Y564" s="279"/>
      <c r="Z564" s="279"/>
      <c r="AA564" s="279"/>
      <c r="AC564" s="9"/>
    </row>
    <row r="565" spans="2:29" ht="18">
      <c r="B565" s="12"/>
      <c r="C565" s="12"/>
      <c r="D565" s="12"/>
      <c r="E565" s="12"/>
      <c r="G565" s="9"/>
      <c r="H565" s="9"/>
      <c r="I565" s="9"/>
      <c r="J565" s="9"/>
      <c r="K565" s="9"/>
      <c r="L565" s="9"/>
      <c r="M565" s="9"/>
      <c r="N565" s="9"/>
      <c r="O565" s="9"/>
      <c r="Q565" s="278"/>
      <c r="R565" s="279"/>
      <c r="S565" s="279"/>
      <c r="T565" s="279"/>
      <c r="V565" s="9"/>
      <c r="X565" s="278"/>
      <c r="Y565" s="279"/>
      <c r="Z565" s="279"/>
      <c r="AA565" s="279"/>
      <c r="AC565" s="9"/>
    </row>
    <row r="566" spans="2:29" ht="18">
      <c r="B566" s="12"/>
      <c r="C566" s="12"/>
      <c r="D566" s="12"/>
      <c r="E566" s="12"/>
      <c r="G566" s="9"/>
      <c r="H566" s="9"/>
      <c r="I566" s="9"/>
      <c r="J566" s="9"/>
      <c r="K566" s="9"/>
      <c r="L566" s="9"/>
      <c r="M566" s="9"/>
      <c r="N566" s="9"/>
      <c r="O566" s="9"/>
      <c r="Q566" s="278"/>
      <c r="R566" s="279"/>
      <c r="S566" s="279"/>
      <c r="T566" s="279"/>
      <c r="V566" s="9"/>
      <c r="X566" s="278"/>
      <c r="Y566" s="279"/>
      <c r="Z566" s="279"/>
      <c r="AA566" s="279"/>
      <c r="AC566" s="9"/>
    </row>
    <row r="567" spans="2:29" ht="18">
      <c r="B567" s="12"/>
      <c r="C567" s="12"/>
      <c r="D567" s="12"/>
      <c r="E567" s="12"/>
      <c r="G567" s="9"/>
      <c r="H567" s="9"/>
      <c r="I567" s="9"/>
      <c r="J567" s="9"/>
      <c r="K567" s="9"/>
      <c r="L567" s="9"/>
      <c r="M567" s="9"/>
      <c r="N567" s="9"/>
      <c r="O567" s="9"/>
      <c r="Q567" s="278"/>
      <c r="R567" s="279"/>
      <c r="S567" s="279"/>
      <c r="T567" s="279"/>
      <c r="V567" s="9"/>
      <c r="X567" s="278"/>
      <c r="Y567" s="279"/>
      <c r="Z567" s="279"/>
      <c r="AA567" s="279"/>
      <c r="AC567" s="9"/>
    </row>
    <row r="568" spans="2:29" ht="18">
      <c r="B568" s="12"/>
      <c r="C568" s="12"/>
      <c r="D568" s="12"/>
      <c r="E568" s="12"/>
      <c r="G568" s="9"/>
      <c r="H568" s="9"/>
      <c r="I568" s="9"/>
      <c r="J568" s="9"/>
      <c r="K568" s="9"/>
      <c r="L568" s="9"/>
      <c r="M568" s="9"/>
      <c r="N568" s="9"/>
      <c r="O568" s="9"/>
      <c r="Q568" s="278"/>
      <c r="R568" s="279"/>
      <c r="S568" s="279"/>
      <c r="T568" s="279"/>
      <c r="V568" s="9"/>
      <c r="X568" s="278"/>
      <c r="Y568" s="279"/>
      <c r="Z568" s="279"/>
      <c r="AA568" s="279"/>
      <c r="AC568" s="9"/>
    </row>
    <row r="569" spans="2:29" ht="18">
      <c r="B569" s="12"/>
      <c r="C569" s="12"/>
      <c r="D569" s="12"/>
      <c r="E569" s="12"/>
      <c r="G569" s="9"/>
      <c r="H569" s="9"/>
      <c r="I569" s="9"/>
      <c r="J569" s="9"/>
      <c r="K569" s="9"/>
      <c r="L569" s="9"/>
      <c r="M569" s="9"/>
      <c r="N569" s="9"/>
      <c r="O569" s="9"/>
      <c r="Q569" s="278"/>
      <c r="R569" s="279"/>
      <c r="S569" s="279"/>
      <c r="T569" s="279"/>
      <c r="V569" s="9"/>
      <c r="X569" s="278"/>
      <c r="Y569" s="279"/>
      <c r="Z569" s="279"/>
      <c r="AA569" s="279"/>
      <c r="AC569" s="9"/>
    </row>
    <row r="570" spans="2:29" ht="18">
      <c r="B570" s="12"/>
      <c r="C570" s="12"/>
      <c r="D570" s="12"/>
      <c r="E570" s="12"/>
      <c r="G570" s="9"/>
      <c r="H570" s="9"/>
      <c r="I570" s="9"/>
      <c r="J570" s="9"/>
      <c r="K570" s="9"/>
      <c r="L570" s="9"/>
      <c r="M570" s="9"/>
      <c r="N570" s="9"/>
      <c r="O570" s="9"/>
      <c r="Q570" s="278"/>
      <c r="R570" s="279"/>
      <c r="S570" s="279"/>
      <c r="T570" s="279"/>
      <c r="V570" s="9"/>
      <c r="X570" s="278"/>
      <c r="Y570" s="279"/>
      <c r="Z570" s="279"/>
      <c r="AA570" s="279"/>
      <c r="AC570" s="9"/>
    </row>
    <row r="571" spans="2:29" ht="18">
      <c r="B571" s="12"/>
      <c r="C571" s="12"/>
      <c r="D571" s="12"/>
      <c r="E571" s="12"/>
      <c r="G571" s="9"/>
      <c r="H571" s="9"/>
      <c r="I571" s="9"/>
      <c r="J571" s="9"/>
      <c r="K571" s="9"/>
      <c r="L571" s="9"/>
      <c r="M571" s="9"/>
      <c r="N571" s="9"/>
      <c r="O571" s="9"/>
      <c r="Q571" s="278"/>
      <c r="R571" s="279"/>
      <c r="S571" s="279"/>
      <c r="T571" s="279"/>
      <c r="V571" s="9"/>
      <c r="X571" s="278"/>
      <c r="Y571" s="279"/>
      <c r="Z571" s="279"/>
      <c r="AA571" s="279"/>
      <c r="AC571" s="9"/>
    </row>
    <row r="572" spans="2:29" ht="18">
      <c r="B572" s="12"/>
      <c r="C572" s="12"/>
      <c r="D572" s="12"/>
      <c r="E572" s="12"/>
      <c r="G572" s="9"/>
      <c r="H572" s="9"/>
      <c r="I572" s="9"/>
      <c r="J572" s="9"/>
      <c r="K572" s="9"/>
      <c r="L572" s="9"/>
      <c r="M572" s="9"/>
      <c r="N572" s="9"/>
      <c r="O572" s="9"/>
      <c r="Q572" s="278"/>
      <c r="R572" s="279"/>
      <c r="S572" s="279"/>
      <c r="T572" s="279"/>
      <c r="V572" s="9"/>
      <c r="X572" s="278"/>
      <c r="Y572" s="279"/>
      <c r="Z572" s="279"/>
      <c r="AA572" s="279"/>
      <c r="AC572" s="9"/>
    </row>
    <row r="573" spans="2:29" ht="18">
      <c r="B573" s="12"/>
      <c r="C573" s="12"/>
      <c r="D573" s="12"/>
      <c r="E573" s="12"/>
      <c r="G573" s="9"/>
      <c r="H573" s="9"/>
      <c r="I573" s="9"/>
      <c r="J573" s="9"/>
      <c r="K573" s="9"/>
      <c r="L573" s="9"/>
      <c r="M573" s="9"/>
      <c r="N573" s="9"/>
      <c r="O573" s="9"/>
      <c r="Q573" s="278"/>
      <c r="R573" s="279"/>
      <c r="S573" s="279"/>
      <c r="T573" s="279"/>
      <c r="V573" s="9"/>
      <c r="X573" s="278"/>
      <c r="Y573" s="279"/>
      <c r="Z573" s="279"/>
      <c r="AA573" s="279"/>
      <c r="AC573" s="9"/>
    </row>
    <row r="574" spans="2:29" ht="18">
      <c r="B574" s="12"/>
      <c r="C574" s="12"/>
      <c r="D574" s="12"/>
      <c r="E574" s="12"/>
      <c r="G574" s="9"/>
      <c r="H574" s="9"/>
      <c r="I574" s="9"/>
      <c r="J574" s="9"/>
      <c r="K574" s="9"/>
      <c r="L574" s="9"/>
      <c r="M574" s="9"/>
      <c r="N574" s="9"/>
      <c r="O574" s="9"/>
      <c r="Q574" s="278"/>
      <c r="R574" s="279"/>
      <c r="S574" s="279"/>
      <c r="T574" s="279"/>
      <c r="V574" s="9"/>
      <c r="X574" s="278"/>
      <c r="Y574" s="279"/>
      <c r="Z574" s="279"/>
      <c r="AA574" s="279"/>
      <c r="AC574" s="9"/>
    </row>
    <row r="575" spans="2:29" ht="18">
      <c r="B575" s="12"/>
      <c r="C575" s="12"/>
      <c r="D575" s="12"/>
      <c r="E575" s="12"/>
      <c r="G575" s="9"/>
      <c r="H575" s="9"/>
      <c r="I575" s="9"/>
      <c r="J575" s="9"/>
      <c r="K575" s="9"/>
      <c r="L575" s="9"/>
      <c r="M575" s="9"/>
      <c r="N575" s="9"/>
      <c r="O575" s="9"/>
      <c r="Q575" s="278"/>
      <c r="R575" s="279"/>
      <c r="S575" s="279"/>
      <c r="T575" s="279"/>
      <c r="V575" s="9"/>
      <c r="X575" s="278"/>
      <c r="Y575" s="279"/>
      <c r="Z575" s="279"/>
      <c r="AA575" s="279"/>
      <c r="AC575" s="9"/>
    </row>
    <row r="576" spans="2:29" ht="18">
      <c r="B576" s="12"/>
      <c r="C576" s="12"/>
      <c r="D576" s="12"/>
      <c r="E576" s="12"/>
      <c r="G576" s="9"/>
      <c r="H576" s="9"/>
      <c r="I576" s="9"/>
      <c r="J576" s="9"/>
      <c r="K576" s="9"/>
      <c r="L576" s="9"/>
      <c r="M576" s="9"/>
      <c r="N576" s="9"/>
      <c r="O576" s="9"/>
      <c r="Q576" s="278"/>
      <c r="R576" s="279"/>
      <c r="S576" s="279"/>
      <c r="T576" s="279"/>
      <c r="V576" s="9"/>
      <c r="X576" s="278"/>
      <c r="Y576" s="279"/>
      <c r="Z576" s="279"/>
      <c r="AA576" s="279"/>
      <c r="AC576" s="9"/>
    </row>
    <row r="577" spans="2:29" ht="18">
      <c r="B577" s="12"/>
      <c r="C577" s="12"/>
      <c r="D577" s="12"/>
      <c r="E577" s="12"/>
      <c r="G577" s="9"/>
      <c r="H577" s="9"/>
      <c r="I577" s="9"/>
      <c r="J577" s="9"/>
      <c r="K577" s="9"/>
      <c r="L577" s="9"/>
      <c r="M577" s="9"/>
      <c r="N577" s="9"/>
      <c r="O577" s="9"/>
      <c r="Q577" s="278"/>
      <c r="R577" s="279"/>
      <c r="S577" s="279"/>
      <c r="T577" s="279"/>
      <c r="V577" s="9"/>
      <c r="X577" s="278"/>
      <c r="Y577" s="279"/>
      <c r="Z577" s="279"/>
      <c r="AA577" s="279"/>
      <c r="AC577" s="9"/>
    </row>
    <row r="578" spans="2:29" ht="18">
      <c r="B578" s="12"/>
      <c r="C578" s="12"/>
      <c r="D578" s="12"/>
      <c r="E578" s="12"/>
      <c r="G578" s="9"/>
      <c r="H578" s="9"/>
      <c r="I578" s="9"/>
      <c r="J578" s="9"/>
      <c r="K578" s="9"/>
      <c r="L578" s="9"/>
      <c r="M578" s="9"/>
      <c r="N578" s="9"/>
      <c r="O578" s="9"/>
      <c r="Q578" s="278"/>
      <c r="R578" s="279"/>
      <c r="S578" s="279"/>
      <c r="T578" s="279"/>
      <c r="V578" s="9"/>
      <c r="X578" s="278"/>
      <c r="Y578" s="279"/>
      <c r="Z578" s="279"/>
      <c r="AA578" s="279"/>
      <c r="AC578" s="9"/>
    </row>
    <row r="579" spans="2:29" ht="18">
      <c r="B579" s="12"/>
      <c r="C579" s="12"/>
      <c r="D579" s="12"/>
      <c r="E579" s="12"/>
      <c r="G579" s="9"/>
      <c r="H579" s="9"/>
      <c r="I579" s="9"/>
      <c r="J579" s="9"/>
      <c r="K579" s="9"/>
      <c r="L579" s="9"/>
      <c r="M579" s="9"/>
      <c r="N579" s="9"/>
      <c r="O579" s="9"/>
      <c r="Q579" s="278"/>
      <c r="R579" s="279"/>
      <c r="S579" s="279"/>
      <c r="T579" s="279"/>
      <c r="V579" s="9"/>
      <c r="X579" s="278"/>
      <c r="Y579" s="279"/>
      <c r="Z579" s="279"/>
      <c r="AA579" s="279"/>
      <c r="AC579" s="9"/>
    </row>
    <row r="580" spans="2:29" ht="18">
      <c r="B580" s="12"/>
      <c r="C580" s="12"/>
      <c r="D580" s="12"/>
      <c r="E580" s="12"/>
      <c r="G580" s="9"/>
      <c r="H580" s="9"/>
      <c r="I580" s="9"/>
      <c r="J580" s="9"/>
      <c r="K580" s="9"/>
      <c r="L580" s="9"/>
      <c r="M580" s="9"/>
      <c r="N580" s="9"/>
      <c r="O580" s="9"/>
      <c r="Q580" s="278"/>
      <c r="R580" s="279"/>
      <c r="S580" s="279"/>
      <c r="T580" s="279"/>
      <c r="V580" s="9"/>
      <c r="X580" s="278"/>
      <c r="Y580" s="279"/>
      <c r="Z580" s="279"/>
      <c r="AA580" s="279"/>
      <c r="AC580" s="9"/>
    </row>
    <row r="581" spans="2:29" ht="18">
      <c r="B581" s="12"/>
      <c r="C581" s="12"/>
      <c r="D581" s="12"/>
      <c r="E581" s="12"/>
      <c r="G581" s="9"/>
      <c r="H581" s="9"/>
      <c r="I581" s="9"/>
      <c r="J581" s="9"/>
      <c r="K581" s="9"/>
      <c r="L581" s="9"/>
      <c r="M581" s="9"/>
      <c r="N581" s="9"/>
      <c r="O581" s="9"/>
      <c r="Q581" s="278"/>
      <c r="R581" s="279"/>
      <c r="S581" s="279"/>
      <c r="T581" s="279"/>
      <c r="V581" s="9"/>
      <c r="X581" s="278"/>
      <c r="Y581" s="279"/>
      <c r="Z581" s="279"/>
      <c r="AA581" s="279"/>
      <c r="AC581" s="9"/>
    </row>
    <row r="582" spans="2:29" ht="18">
      <c r="B582" s="12"/>
      <c r="C582" s="12"/>
      <c r="D582" s="12"/>
      <c r="E582" s="12"/>
      <c r="G582" s="9"/>
      <c r="H582" s="9"/>
      <c r="I582" s="9"/>
      <c r="J582" s="9"/>
      <c r="K582" s="9"/>
      <c r="L582" s="9"/>
      <c r="M582" s="9"/>
      <c r="N582" s="9"/>
      <c r="O582" s="9"/>
      <c r="Q582" s="278"/>
      <c r="R582" s="279"/>
      <c r="S582" s="279"/>
      <c r="T582" s="279"/>
      <c r="V582" s="9"/>
      <c r="X582" s="278"/>
      <c r="Y582" s="279"/>
      <c r="Z582" s="279"/>
      <c r="AA582" s="279"/>
      <c r="AC582" s="9"/>
    </row>
    <row r="583" spans="2:29" ht="18">
      <c r="B583" s="12"/>
      <c r="C583" s="12"/>
      <c r="D583" s="12"/>
      <c r="E583" s="12"/>
      <c r="G583" s="9"/>
      <c r="H583" s="9"/>
      <c r="I583" s="9"/>
      <c r="J583" s="9"/>
      <c r="K583" s="9"/>
      <c r="L583" s="9"/>
      <c r="M583" s="9"/>
      <c r="N583" s="9"/>
      <c r="O583" s="9"/>
      <c r="Q583" s="278"/>
      <c r="R583" s="279"/>
      <c r="S583" s="279"/>
      <c r="T583" s="279"/>
      <c r="V583" s="9"/>
      <c r="X583" s="278"/>
      <c r="Y583" s="279"/>
      <c r="Z583" s="279"/>
      <c r="AA583" s="279"/>
      <c r="AC583" s="9"/>
    </row>
    <row r="584" spans="2:29" ht="18">
      <c r="B584" s="12"/>
      <c r="C584" s="12"/>
      <c r="D584" s="12"/>
      <c r="E584" s="12"/>
      <c r="G584" s="9"/>
      <c r="H584" s="9"/>
      <c r="I584" s="9"/>
      <c r="J584" s="9"/>
      <c r="K584" s="9"/>
      <c r="L584" s="9"/>
      <c r="M584" s="9"/>
      <c r="N584" s="9"/>
      <c r="O584" s="9"/>
      <c r="Q584" s="278"/>
      <c r="R584" s="279"/>
      <c r="S584" s="279"/>
      <c r="T584" s="279"/>
      <c r="V584" s="9"/>
      <c r="X584" s="278"/>
      <c r="Y584" s="279"/>
      <c r="Z584" s="279"/>
      <c r="AA584" s="279"/>
      <c r="AC584" s="9"/>
    </row>
    <row r="585" spans="2:29" ht="18">
      <c r="B585" s="12"/>
      <c r="C585" s="12"/>
      <c r="D585" s="12"/>
      <c r="E585" s="12"/>
      <c r="G585" s="9"/>
      <c r="H585" s="9"/>
      <c r="I585" s="9"/>
      <c r="J585" s="9"/>
      <c r="K585" s="9"/>
      <c r="L585" s="9"/>
      <c r="M585" s="9"/>
      <c r="N585" s="9"/>
      <c r="O585" s="9"/>
      <c r="Q585" s="278"/>
      <c r="R585" s="279"/>
      <c r="S585" s="279"/>
      <c r="T585" s="279"/>
      <c r="V585" s="9"/>
      <c r="X585" s="278"/>
      <c r="Y585" s="279"/>
      <c r="Z585" s="279"/>
      <c r="AA585" s="279"/>
      <c r="AC585" s="9"/>
    </row>
    <row r="586" spans="2:29" ht="18">
      <c r="B586" s="12"/>
      <c r="C586" s="12"/>
      <c r="D586" s="12"/>
      <c r="E586" s="12"/>
      <c r="G586" s="9"/>
      <c r="H586" s="9"/>
      <c r="I586" s="9"/>
      <c r="J586" s="9"/>
      <c r="K586" s="9"/>
      <c r="L586" s="9"/>
      <c r="M586" s="9"/>
      <c r="N586" s="9"/>
      <c r="O586" s="9"/>
      <c r="Q586" s="278"/>
      <c r="R586" s="279"/>
      <c r="S586" s="279"/>
      <c r="T586" s="279"/>
      <c r="V586" s="9"/>
      <c r="X586" s="278"/>
      <c r="Y586" s="279"/>
      <c r="Z586" s="279"/>
      <c r="AA586" s="279"/>
      <c r="AC586" s="9"/>
    </row>
    <row r="587" spans="2:29" ht="18">
      <c r="B587" s="12"/>
      <c r="C587" s="12"/>
      <c r="D587" s="12"/>
      <c r="E587" s="12"/>
      <c r="G587" s="9"/>
      <c r="H587" s="9"/>
      <c r="I587" s="9"/>
      <c r="J587" s="9"/>
      <c r="K587" s="9"/>
      <c r="L587" s="9"/>
      <c r="M587" s="9"/>
      <c r="N587" s="9"/>
      <c r="O587" s="9"/>
      <c r="Q587" s="278"/>
      <c r="R587" s="279"/>
      <c r="S587" s="279"/>
      <c r="T587" s="279"/>
      <c r="V587" s="9"/>
      <c r="X587" s="278"/>
      <c r="Y587" s="279"/>
      <c r="Z587" s="279"/>
      <c r="AA587" s="279"/>
      <c r="AC587" s="9"/>
    </row>
    <row r="588" spans="2:29" ht="18">
      <c r="B588" s="12"/>
      <c r="C588" s="12"/>
      <c r="D588" s="12"/>
      <c r="E588" s="12"/>
      <c r="G588" s="9"/>
      <c r="H588" s="9"/>
      <c r="I588" s="9"/>
      <c r="J588" s="9"/>
      <c r="K588" s="9"/>
      <c r="L588" s="9"/>
      <c r="M588" s="9"/>
      <c r="N588" s="9"/>
      <c r="O588" s="9"/>
      <c r="Q588" s="278"/>
      <c r="R588" s="279"/>
      <c r="S588" s="279"/>
      <c r="T588" s="279"/>
      <c r="V588" s="9"/>
      <c r="X588" s="278"/>
      <c r="Y588" s="279"/>
      <c r="Z588" s="279"/>
      <c r="AA588" s="279"/>
      <c r="AC588" s="9"/>
    </row>
    <row r="589" spans="2:29" ht="18">
      <c r="B589" s="12"/>
      <c r="C589" s="12"/>
      <c r="D589" s="12"/>
      <c r="E589" s="12"/>
      <c r="G589" s="9"/>
      <c r="H589" s="9"/>
      <c r="I589" s="9"/>
      <c r="J589" s="9"/>
      <c r="K589" s="9"/>
      <c r="L589" s="9"/>
      <c r="M589" s="9"/>
      <c r="N589" s="9"/>
      <c r="O589" s="9"/>
      <c r="Q589" s="278"/>
      <c r="R589" s="279"/>
      <c r="S589" s="279"/>
      <c r="T589" s="279"/>
      <c r="V589" s="9"/>
      <c r="X589" s="278"/>
      <c r="Y589" s="279"/>
      <c r="Z589" s="279"/>
      <c r="AA589" s="279"/>
      <c r="AC589" s="9"/>
    </row>
    <row r="590" spans="2:29" ht="18">
      <c r="B590" s="12"/>
      <c r="C590" s="12"/>
      <c r="D590" s="12"/>
      <c r="E590" s="12"/>
      <c r="G590" s="9"/>
      <c r="H590" s="9"/>
      <c r="I590" s="9"/>
      <c r="J590" s="9"/>
      <c r="K590" s="9"/>
      <c r="L590" s="9"/>
      <c r="M590" s="9"/>
      <c r="N590" s="9"/>
      <c r="O590" s="9"/>
      <c r="Q590" s="278"/>
      <c r="R590" s="279"/>
      <c r="S590" s="279"/>
      <c r="T590" s="279"/>
      <c r="V590" s="9"/>
      <c r="X590" s="278"/>
      <c r="Y590" s="279"/>
      <c r="Z590" s="279"/>
      <c r="AA590" s="279"/>
      <c r="AC590" s="9"/>
    </row>
    <row r="591" spans="2:29" ht="18">
      <c r="B591" s="12"/>
      <c r="C591" s="12"/>
      <c r="D591" s="12"/>
      <c r="E591" s="12"/>
      <c r="G591" s="9"/>
      <c r="H591" s="9"/>
      <c r="I591" s="9"/>
      <c r="J591" s="9"/>
      <c r="K591" s="9"/>
      <c r="L591" s="9"/>
      <c r="M591" s="9"/>
      <c r="N591" s="9"/>
      <c r="O591" s="9"/>
      <c r="Q591" s="278"/>
      <c r="R591" s="279"/>
      <c r="S591" s="279"/>
      <c r="T591" s="279"/>
      <c r="V591" s="9"/>
      <c r="X591" s="278"/>
      <c r="Y591" s="279"/>
      <c r="Z591" s="279"/>
      <c r="AA591" s="279"/>
      <c r="AC591" s="9"/>
    </row>
    <row r="592" spans="2:29" ht="18">
      <c r="B592" s="12"/>
      <c r="C592" s="12"/>
      <c r="D592" s="12"/>
      <c r="E592" s="12"/>
      <c r="G592" s="9"/>
      <c r="H592" s="9"/>
      <c r="I592" s="9"/>
      <c r="J592" s="9"/>
      <c r="K592" s="9"/>
      <c r="L592" s="9"/>
      <c r="M592" s="9"/>
      <c r="N592" s="9"/>
      <c r="O592" s="9"/>
      <c r="Q592" s="278"/>
      <c r="R592" s="279"/>
      <c r="S592" s="279"/>
      <c r="T592" s="279"/>
      <c r="V592" s="9"/>
      <c r="X592" s="278"/>
      <c r="Y592" s="279"/>
      <c r="Z592" s="279"/>
      <c r="AA592" s="279"/>
      <c r="AC592" s="9"/>
    </row>
    <row r="593" spans="2:29" ht="18">
      <c r="B593" s="12"/>
      <c r="C593" s="12"/>
      <c r="D593" s="12"/>
      <c r="E593" s="12"/>
      <c r="G593" s="9"/>
      <c r="H593" s="9"/>
      <c r="I593" s="9"/>
      <c r="J593" s="9"/>
      <c r="K593" s="9"/>
      <c r="L593" s="9"/>
      <c r="M593" s="9"/>
      <c r="N593" s="9"/>
      <c r="O593" s="9"/>
      <c r="Q593" s="278"/>
      <c r="R593" s="279"/>
      <c r="S593" s="279"/>
      <c r="T593" s="279"/>
      <c r="V593" s="9"/>
      <c r="X593" s="278"/>
      <c r="Y593" s="279"/>
      <c r="Z593" s="279"/>
      <c r="AA593" s="279"/>
      <c r="AC593" s="9"/>
    </row>
    <row r="594" spans="2:29" ht="18">
      <c r="B594" s="12"/>
      <c r="C594" s="12"/>
      <c r="D594" s="12"/>
      <c r="E594" s="12"/>
      <c r="G594" s="9"/>
      <c r="H594" s="9"/>
      <c r="I594" s="9"/>
      <c r="J594" s="9"/>
      <c r="K594" s="9"/>
      <c r="L594" s="9"/>
      <c r="M594" s="9"/>
      <c r="N594" s="9"/>
      <c r="O594" s="9"/>
      <c r="Q594" s="278"/>
      <c r="R594" s="279"/>
      <c r="S594" s="279"/>
      <c r="T594" s="279"/>
      <c r="V594" s="9"/>
      <c r="X594" s="278"/>
      <c r="Y594" s="279"/>
      <c r="Z594" s="279"/>
      <c r="AA594" s="279"/>
      <c r="AC594" s="9"/>
    </row>
    <row r="595" spans="2:29" ht="18">
      <c r="B595" s="12"/>
      <c r="C595" s="12"/>
      <c r="D595" s="12"/>
      <c r="E595" s="12"/>
      <c r="G595" s="9"/>
      <c r="H595" s="9"/>
      <c r="I595" s="9"/>
      <c r="J595" s="9"/>
      <c r="K595" s="9"/>
      <c r="L595" s="9"/>
      <c r="M595" s="9"/>
      <c r="N595" s="9"/>
      <c r="O595" s="9"/>
      <c r="Q595" s="278"/>
      <c r="R595" s="279"/>
      <c r="S595" s="279"/>
      <c r="T595" s="279"/>
      <c r="V595" s="9"/>
      <c r="X595" s="278"/>
      <c r="Y595" s="279"/>
      <c r="Z595" s="279"/>
      <c r="AA595" s="279"/>
      <c r="AC595" s="9"/>
    </row>
    <row r="596" spans="2:29" ht="18">
      <c r="B596" s="12"/>
      <c r="C596" s="12"/>
      <c r="D596" s="12"/>
      <c r="E596" s="12"/>
      <c r="G596" s="9"/>
      <c r="H596" s="9"/>
      <c r="I596" s="9"/>
      <c r="J596" s="9"/>
      <c r="K596" s="9"/>
      <c r="L596" s="9"/>
      <c r="M596" s="9"/>
      <c r="N596" s="9"/>
      <c r="O596" s="9"/>
      <c r="Q596" s="278"/>
      <c r="R596" s="279"/>
      <c r="S596" s="279"/>
      <c r="T596" s="279"/>
      <c r="V596" s="9"/>
      <c r="X596" s="278"/>
      <c r="Y596" s="279"/>
      <c r="Z596" s="279"/>
      <c r="AA596" s="279"/>
      <c r="AC596" s="9"/>
    </row>
    <row r="597" spans="2:29" ht="18">
      <c r="B597" s="12"/>
      <c r="C597" s="12"/>
      <c r="D597" s="12"/>
      <c r="E597" s="12"/>
      <c r="G597" s="9"/>
      <c r="H597" s="9"/>
      <c r="I597" s="9"/>
      <c r="J597" s="9"/>
      <c r="K597" s="9"/>
      <c r="L597" s="9"/>
      <c r="M597" s="9"/>
      <c r="N597" s="9"/>
      <c r="O597" s="9"/>
      <c r="Q597" s="278"/>
      <c r="R597" s="279"/>
      <c r="S597" s="279"/>
      <c r="T597" s="279"/>
      <c r="V597" s="9"/>
      <c r="X597" s="278"/>
      <c r="Y597" s="279"/>
      <c r="Z597" s="279"/>
      <c r="AA597" s="279"/>
      <c r="AC597" s="9"/>
    </row>
    <row r="598" spans="2:29" ht="18">
      <c r="B598" s="12"/>
      <c r="C598" s="12"/>
      <c r="D598" s="12"/>
      <c r="E598" s="12"/>
      <c r="G598" s="9"/>
      <c r="H598" s="9"/>
      <c r="I598" s="9"/>
      <c r="J598" s="9"/>
      <c r="K598" s="9"/>
      <c r="L598" s="9"/>
      <c r="M598" s="9"/>
      <c r="N598" s="9"/>
      <c r="O598" s="9"/>
      <c r="Q598" s="278"/>
      <c r="R598" s="279"/>
      <c r="S598" s="279"/>
      <c r="T598" s="279"/>
      <c r="V598" s="9"/>
      <c r="X598" s="278"/>
      <c r="Y598" s="279"/>
      <c r="Z598" s="279"/>
      <c r="AA598" s="279"/>
      <c r="AC598" s="9"/>
    </row>
    <row r="599" spans="2:29" ht="18">
      <c r="B599" s="12"/>
      <c r="C599" s="12"/>
      <c r="D599" s="12"/>
      <c r="E599" s="12"/>
      <c r="G599" s="9"/>
      <c r="H599" s="9"/>
      <c r="I599" s="9"/>
      <c r="J599" s="9"/>
      <c r="K599" s="9"/>
      <c r="L599" s="9"/>
      <c r="M599" s="9"/>
      <c r="N599" s="9"/>
      <c r="O599" s="9"/>
      <c r="R599" s="279"/>
      <c r="S599" s="279"/>
      <c r="T599" s="279"/>
      <c r="V599" s="9"/>
      <c r="Y599" s="279"/>
      <c r="Z599" s="279"/>
      <c r="AA599" s="279"/>
      <c r="AC599" s="9"/>
    </row>
    <row r="600" spans="2:29" ht="18">
      <c r="B600" s="12"/>
      <c r="C600" s="12"/>
      <c r="D600" s="12"/>
      <c r="E600" s="12"/>
      <c r="G600" s="9"/>
      <c r="H600" s="9"/>
      <c r="I600" s="9"/>
      <c r="J600" s="9"/>
      <c r="K600" s="9"/>
      <c r="L600" s="9"/>
      <c r="M600" s="9"/>
      <c r="N600" s="9"/>
      <c r="O600" s="9"/>
      <c r="R600" s="279"/>
      <c r="S600" s="279"/>
      <c r="T600" s="279"/>
      <c r="V600" s="9"/>
      <c r="Y600" s="279"/>
      <c r="Z600" s="279"/>
      <c r="AA600" s="279"/>
      <c r="AC600" s="9"/>
    </row>
  </sheetData>
  <sheetProtection algorithmName="SHA-512" hashValue="b5PEnmmu0rcIGgvlCpUyxe/YIN4Z4APsE9NFn6gaFj1pBWy916c6adTCkx0QEc/kaX2ngUykvdzNYJlhRwCEGw==" saltValue="pWpcTPz2yWdSxlgrUzf2Cg==" spinCount="100000" sheet="1" objects="1" scenarios="1"/>
  <mergeCells count="61">
    <mergeCell ref="B434:O434"/>
    <mergeCell ref="B436:O436"/>
    <mergeCell ref="Q414:U414"/>
    <mergeCell ref="Q432:U432"/>
    <mergeCell ref="Q426:U426"/>
    <mergeCell ref="Q428:U428"/>
    <mergeCell ref="Q430:U430"/>
    <mergeCell ref="T440:U440"/>
    <mergeCell ref="T441:U441"/>
    <mergeCell ref="T439:U439"/>
    <mergeCell ref="Q422:U422"/>
    <mergeCell ref="Q420:U420"/>
    <mergeCell ref="Q436:U436"/>
    <mergeCell ref="Q434:U434"/>
    <mergeCell ref="B2:V2"/>
    <mergeCell ref="B3:V3"/>
    <mergeCell ref="B4:V4"/>
    <mergeCell ref="B5:V5"/>
    <mergeCell ref="B10:B12"/>
    <mergeCell ref="E10:E12"/>
    <mergeCell ref="F10:F12"/>
    <mergeCell ref="G10:J11"/>
    <mergeCell ref="C10:C12"/>
    <mergeCell ref="D10:D12"/>
    <mergeCell ref="V10:V12"/>
    <mergeCell ref="Q10:Q12"/>
    <mergeCell ref="L10:O11"/>
    <mergeCell ref="B430:O430"/>
    <mergeCell ref="B432:O432"/>
    <mergeCell ref="Q424:U424"/>
    <mergeCell ref="Q416:U416"/>
    <mergeCell ref="R10:U11"/>
    <mergeCell ref="B418:O418"/>
    <mergeCell ref="B420:O420"/>
    <mergeCell ref="B422:N422"/>
    <mergeCell ref="B428:N428"/>
    <mergeCell ref="B424:O424"/>
    <mergeCell ref="B426:O426"/>
    <mergeCell ref="B414:O414"/>
    <mergeCell ref="Q418:U418"/>
    <mergeCell ref="X422:AB422"/>
    <mergeCell ref="X424:AB424"/>
    <mergeCell ref="X10:X12"/>
    <mergeCell ref="Y10:AB11"/>
    <mergeCell ref="X426:AB426"/>
    <mergeCell ref="X428:AB428"/>
    <mergeCell ref="X430:AB430"/>
    <mergeCell ref="AA441:AB441"/>
    <mergeCell ref="B6:AC6"/>
    <mergeCell ref="X432:AB432"/>
    <mergeCell ref="X434:AB434"/>
    <mergeCell ref="X436:AB436"/>
    <mergeCell ref="AA439:AB439"/>
    <mergeCell ref="AA440:AB440"/>
    <mergeCell ref="AC10:AC12"/>
    <mergeCell ref="X414:AB414"/>
    <mergeCell ref="X416:AB416"/>
    <mergeCell ref="X418:AB418"/>
    <mergeCell ref="X420:AB420"/>
    <mergeCell ref="B8:E8"/>
    <mergeCell ref="B416:N416"/>
  </mergeCells>
  <printOptions horizontalCentered="1"/>
  <pageMargins left="0.31496062992125984" right="0.19685039370078741" top="0.39370078740157483" bottom="0.47244094488188981" header="0.31496062992125984" footer="0.31496062992125984"/>
  <pageSetup paperSize="9" scale="32" fitToHeight="0" orientation="landscape" horizontalDpi="300" verticalDpi="300" r:id="rId1"/>
  <headerFooter>
    <oddFooter>Página &amp;P de &amp;N</oddFooter>
  </headerFooter>
  <rowBreaks count="13" manualBreakCount="13">
    <brk id="48" max="28" man="1"/>
    <brk id="82" max="28" man="1"/>
    <brk id="115" max="16383" man="1"/>
    <brk id="143" max="16383" man="1"/>
    <brk id="178" max="28" man="1"/>
    <brk id="202" max="16383" man="1"/>
    <brk id="233" max="16383" man="1"/>
    <brk id="266" max="16383" man="1"/>
    <brk id="296" max="16383" man="1"/>
    <brk id="329" max="28" man="1"/>
    <brk id="358" max="16383" man="1"/>
    <brk id="390" max="28" man="1"/>
    <brk id="425" max="16383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4097" r:id="rId4">
          <objectPr defaultSize="0" autoPict="0" r:id="rId5">
            <anchor moveWithCells="1" sizeWithCells="1">
              <from>
                <xdr:col>1</xdr:col>
                <xdr:colOff>238125</xdr:colOff>
                <xdr:row>0</xdr:row>
                <xdr:rowOff>66675</xdr:rowOff>
              </from>
              <to>
                <xdr:col>2</xdr:col>
                <xdr:colOff>0</xdr:colOff>
                <xdr:row>0</xdr:row>
                <xdr:rowOff>66675</xdr:rowOff>
              </to>
            </anchor>
          </objectPr>
        </oleObject>
      </mc:Choice>
      <mc:Fallback>
        <oleObject progId="Word.Picture.8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CG196"/>
  <sheetViews>
    <sheetView tabSelected="1" view="pageBreakPreview" zoomScale="50" zoomScaleNormal="55" zoomScaleSheetLayoutView="50" zoomScalePageLayoutView="25" workbookViewId="0">
      <pane xSplit="7" ySplit="12" topLeftCell="H13" activePane="bottomRight" state="frozen"/>
      <selection pane="topRight" activeCell="H1" sqref="H1"/>
      <selection pane="bottomLeft" activeCell="A13" sqref="A13"/>
      <selection pane="bottomRight" activeCell="J128" sqref="J128"/>
    </sheetView>
  </sheetViews>
  <sheetFormatPr defaultRowHeight="20.25"/>
  <cols>
    <col min="1" max="1" width="1.7109375" style="12" customWidth="1"/>
    <col min="2" max="2" width="16.85546875" style="2" customWidth="1"/>
    <col min="3" max="3" width="109.42578125" style="14" bestFit="1" customWidth="1"/>
    <col min="4" max="4" width="2.7109375" style="12" customWidth="1"/>
    <col min="5" max="5" width="28.140625" style="282" bestFit="1" customWidth="1"/>
    <col min="6" max="6" width="2.7109375" style="12" hidden="1" customWidth="1"/>
    <col min="7" max="7" width="30.5703125" style="9" hidden="1" customWidth="1"/>
    <col min="8" max="8" width="2.7109375" style="12" customWidth="1"/>
    <col min="9" max="9" width="35.7109375" style="12" customWidth="1"/>
    <col min="10" max="10" width="12.7109375" style="12" customWidth="1"/>
    <col min="11" max="11" width="35.7109375" style="12" customWidth="1"/>
    <col min="12" max="12" width="12.7109375" style="12" customWidth="1"/>
    <col min="13" max="13" width="35.7109375" style="12" customWidth="1"/>
    <col min="14" max="14" width="12.7109375" style="12" customWidth="1"/>
    <col min="15" max="15" width="35.7109375" style="12" customWidth="1"/>
    <col min="16" max="16" width="12.7109375" style="12" customWidth="1"/>
    <col min="17" max="17" width="35.7109375" style="12" customWidth="1"/>
    <col min="18" max="18" width="12.7109375" style="12" customWidth="1"/>
    <col min="19" max="19" width="35.7109375" style="12" customWidth="1"/>
    <col min="20" max="20" width="12.7109375" style="12" customWidth="1"/>
    <col min="21" max="21" width="35.7109375" style="12" customWidth="1"/>
    <col min="22" max="22" width="12.7109375" style="12" customWidth="1"/>
    <col min="23" max="23" width="35.7109375" style="12" customWidth="1"/>
    <col min="24" max="24" width="12.7109375" style="12" customWidth="1"/>
    <col min="25" max="25" width="35.7109375" style="12" customWidth="1"/>
    <col min="26" max="26" width="12.7109375" style="12" customWidth="1"/>
    <col min="27" max="27" width="35.7109375" style="12" customWidth="1"/>
    <col min="28" max="28" width="12.7109375" style="12" customWidth="1"/>
    <col min="29" max="29" width="35.7109375" style="12" customWidth="1"/>
    <col min="30" max="30" width="12.7109375" style="12" customWidth="1"/>
    <col min="31" max="31" width="35.7109375" style="12" customWidth="1"/>
    <col min="32" max="32" width="12.7109375" style="12" customWidth="1"/>
    <col min="33" max="33" width="2.7109375" style="12" customWidth="1"/>
    <col min="34" max="34" width="29.28515625" style="283" hidden="1" customWidth="1"/>
    <col min="35" max="35" width="29.28515625" style="12" hidden="1" customWidth="1"/>
    <col min="36" max="36" width="12.28515625" style="12" bestFit="1" customWidth="1"/>
    <col min="37" max="262" width="9.140625" style="12"/>
    <col min="263" max="263" width="1.7109375" style="12" customWidth="1"/>
    <col min="264" max="264" width="16.85546875" style="12" customWidth="1"/>
    <col min="265" max="265" width="109.42578125" style="12" bestFit="1" customWidth="1"/>
    <col min="266" max="266" width="2.7109375" style="12" customWidth="1"/>
    <col min="267" max="267" width="28.140625" style="12" bestFit="1" customWidth="1"/>
    <col min="268" max="269" width="0" style="12" hidden="1" customWidth="1"/>
    <col min="270" max="270" width="2.7109375" style="12" customWidth="1"/>
    <col min="271" max="271" width="35.7109375" style="12" customWidth="1"/>
    <col min="272" max="272" width="12.7109375" style="12" customWidth="1"/>
    <col min="273" max="273" width="35.7109375" style="12" customWidth="1"/>
    <col min="274" max="274" width="12.7109375" style="12" customWidth="1"/>
    <col min="275" max="275" width="35.7109375" style="12" customWidth="1"/>
    <col min="276" max="276" width="12.7109375" style="12" customWidth="1"/>
    <col min="277" max="277" width="35.7109375" style="12" customWidth="1"/>
    <col min="278" max="278" width="12.7109375" style="12" customWidth="1"/>
    <col min="279" max="279" width="35.7109375" style="12" customWidth="1"/>
    <col min="280" max="280" width="12.7109375" style="12" customWidth="1"/>
    <col min="281" max="281" width="35.7109375" style="12" customWidth="1"/>
    <col min="282" max="282" width="12.7109375" style="12" customWidth="1"/>
    <col min="283" max="283" width="35.7109375" style="12" customWidth="1"/>
    <col min="284" max="284" width="12.7109375" style="12" customWidth="1"/>
    <col min="285" max="285" width="35.7109375" style="12" customWidth="1"/>
    <col min="286" max="286" width="12.7109375" style="12" customWidth="1"/>
    <col min="287" max="287" width="35.7109375" style="12" customWidth="1"/>
    <col min="288" max="288" width="12.7109375" style="12" customWidth="1"/>
    <col min="289" max="289" width="2.7109375" style="12" customWidth="1"/>
    <col min="290" max="291" width="0" style="12" hidden="1" customWidth="1"/>
    <col min="292" max="292" width="12.28515625" style="12" bestFit="1" customWidth="1"/>
    <col min="293" max="518" width="9.140625" style="12"/>
    <col min="519" max="519" width="1.7109375" style="12" customWidth="1"/>
    <col min="520" max="520" width="16.85546875" style="12" customWidth="1"/>
    <col min="521" max="521" width="109.42578125" style="12" bestFit="1" customWidth="1"/>
    <col min="522" max="522" width="2.7109375" style="12" customWidth="1"/>
    <col min="523" max="523" width="28.140625" style="12" bestFit="1" customWidth="1"/>
    <col min="524" max="525" width="0" style="12" hidden="1" customWidth="1"/>
    <col min="526" max="526" width="2.7109375" style="12" customWidth="1"/>
    <col min="527" max="527" width="35.7109375" style="12" customWidth="1"/>
    <col min="528" max="528" width="12.7109375" style="12" customWidth="1"/>
    <col min="529" max="529" width="35.7109375" style="12" customWidth="1"/>
    <col min="530" max="530" width="12.7109375" style="12" customWidth="1"/>
    <col min="531" max="531" width="35.7109375" style="12" customWidth="1"/>
    <col min="532" max="532" width="12.7109375" style="12" customWidth="1"/>
    <col min="533" max="533" width="35.7109375" style="12" customWidth="1"/>
    <col min="534" max="534" width="12.7109375" style="12" customWidth="1"/>
    <col min="535" max="535" width="35.7109375" style="12" customWidth="1"/>
    <col min="536" max="536" width="12.7109375" style="12" customWidth="1"/>
    <col min="537" max="537" width="35.7109375" style="12" customWidth="1"/>
    <col min="538" max="538" width="12.7109375" style="12" customWidth="1"/>
    <col min="539" max="539" width="35.7109375" style="12" customWidth="1"/>
    <col min="540" max="540" width="12.7109375" style="12" customWidth="1"/>
    <col min="541" max="541" width="35.7109375" style="12" customWidth="1"/>
    <col min="542" max="542" width="12.7109375" style="12" customWidth="1"/>
    <col min="543" max="543" width="35.7109375" style="12" customWidth="1"/>
    <col min="544" max="544" width="12.7109375" style="12" customWidth="1"/>
    <col min="545" max="545" width="2.7109375" style="12" customWidth="1"/>
    <col min="546" max="547" width="0" style="12" hidden="1" customWidth="1"/>
    <col min="548" max="548" width="12.28515625" style="12" bestFit="1" customWidth="1"/>
    <col min="549" max="774" width="9.140625" style="12"/>
    <col min="775" max="775" width="1.7109375" style="12" customWidth="1"/>
    <col min="776" max="776" width="16.85546875" style="12" customWidth="1"/>
    <col min="777" max="777" width="109.42578125" style="12" bestFit="1" customWidth="1"/>
    <col min="778" max="778" width="2.7109375" style="12" customWidth="1"/>
    <col min="779" max="779" width="28.140625" style="12" bestFit="1" customWidth="1"/>
    <col min="780" max="781" width="0" style="12" hidden="1" customWidth="1"/>
    <col min="782" max="782" width="2.7109375" style="12" customWidth="1"/>
    <col min="783" max="783" width="35.7109375" style="12" customWidth="1"/>
    <col min="784" max="784" width="12.7109375" style="12" customWidth="1"/>
    <col min="785" max="785" width="35.7109375" style="12" customWidth="1"/>
    <col min="786" max="786" width="12.7109375" style="12" customWidth="1"/>
    <col min="787" max="787" width="35.7109375" style="12" customWidth="1"/>
    <col min="788" max="788" width="12.7109375" style="12" customWidth="1"/>
    <col min="789" max="789" width="35.7109375" style="12" customWidth="1"/>
    <col min="790" max="790" width="12.7109375" style="12" customWidth="1"/>
    <col min="791" max="791" width="35.7109375" style="12" customWidth="1"/>
    <col min="792" max="792" width="12.7109375" style="12" customWidth="1"/>
    <col min="793" max="793" width="35.7109375" style="12" customWidth="1"/>
    <col min="794" max="794" width="12.7109375" style="12" customWidth="1"/>
    <col min="795" max="795" width="35.7109375" style="12" customWidth="1"/>
    <col min="796" max="796" width="12.7109375" style="12" customWidth="1"/>
    <col min="797" max="797" width="35.7109375" style="12" customWidth="1"/>
    <col min="798" max="798" width="12.7109375" style="12" customWidth="1"/>
    <col min="799" max="799" width="35.7109375" style="12" customWidth="1"/>
    <col min="800" max="800" width="12.7109375" style="12" customWidth="1"/>
    <col min="801" max="801" width="2.7109375" style="12" customWidth="1"/>
    <col min="802" max="803" width="0" style="12" hidden="1" customWidth="1"/>
    <col min="804" max="804" width="12.28515625" style="12" bestFit="1" customWidth="1"/>
    <col min="805" max="1030" width="9.140625" style="12"/>
    <col min="1031" max="1031" width="1.7109375" style="12" customWidth="1"/>
    <col min="1032" max="1032" width="16.85546875" style="12" customWidth="1"/>
    <col min="1033" max="1033" width="109.42578125" style="12" bestFit="1" customWidth="1"/>
    <col min="1034" max="1034" width="2.7109375" style="12" customWidth="1"/>
    <col min="1035" max="1035" width="28.140625" style="12" bestFit="1" customWidth="1"/>
    <col min="1036" max="1037" width="0" style="12" hidden="1" customWidth="1"/>
    <col min="1038" max="1038" width="2.7109375" style="12" customWidth="1"/>
    <col min="1039" max="1039" width="35.7109375" style="12" customWidth="1"/>
    <col min="1040" max="1040" width="12.7109375" style="12" customWidth="1"/>
    <col min="1041" max="1041" width="35.7109375" style="12" customWidth="1"/>
    <col min="1042" max="1042" width="12.7109375" style="12" customWidth="1"/>
    <col min="1043" max="1043" width="35.7109375" style="12" customWidth="1"/>
    <col min="1044" max="1044" width="12.7109375" style="12" customWidth="1"/>
    <col min="1045" max="1045" width="35.7109375" style="12" customWidth="1"/>
    <col min="1046" max="1046" width="12.7109375" style="12" customWidth="1"/>
    <col min="1047" max="1047" width="35.7109375" style="12" customWidth="1"/>
    <col min="1048" max="1048" width="12.7109375" style="12" customWidth="1"/>
    <col min="1049" max="1049" width="35.7109375" style="12" customWidth="1"/>
    <col min="1050" max="1050" width="12.7109375" style="12" customWidth="1"/>
    <col min="1051" max="1051" width="35.7109375" style="12" customWidth="1"/>
    <col min="1052" max="1052" width="12.7109375" style="12" customWidth="1"/>
    <col min="1053" max="1053" width="35.7109375" style="12" customWidth="1"/>
    <col min="1054" max="1054" width="12.7109375" style="12" customWidth="1"/>
    <col min="1055" max="1055" width="35.7109375" style="12" customWidth="1"/>
    <col min="1056" max="1056" width="12.7109375" style="12" customWidth="1"/>
    <col min="1057" max="1057" width="2.7109375" style="12" customWidth="1"/>
    <col min="1058" max="1059" width="0" style="12" hidden="1" customWidth="1"/>
    <col min="1060" max="1060" width="12.28515625" style="12" bestFit="1" customWidth="1"/>
    <col min="1061" max="1286" width="9.140625" style="12"/>
    <col min="1287" max="1287" width="1.7109375" style="12" customWidth="1"/>
    <col min="1288" max="1288" width="16.85546875" style="12" customWidth="1"/>
    <col min="1289" max="1289" width="109.42578125" style="12" bestFit="1" customWidth="1"/>
    <col min="1290" max="1290" width="2.7109375" style="12" customWidth="1"/>
    <col min="1291" max="1291" width="28.140625" style="12" bestFit="1" customWidth="1"/>
    <col min="1292" max="1293" width="0" style="12" hidden="1" customWidth="1"/>
    <col min="1294" max="1294" width="2.7109375" style="12" customWidth="1"/>
    <col min="1295" max="1295" width="35.7109375" style="12" customWidth="1"/>
    <col min="1296" max="1296" width="12.7109375" style="12" customWidth="1"/>
    <col min="1297" max="1297" width="35.7109375" style="12" customWidth="1"/>
    <col min="1298" max="1298" width="12.7109375" style="12" customWidth="1"/>
    <col min="1299" max="1299" width="35.7109375" style="12" customWidth="1"/>
    <col min="1300" max="1300" width="12.7109375" style="12" customWidth="1"/>
    <col min="1301" max="1301" width="35.7109375" style="12" customWidth="1"/>
    <col min="1302" max="1302" width="12.7109375" style="12" customWidth="1"/>
    <col min="1303" max="1303" width="35.7109375" style="12" customWidth="1"/>
    <col min="1304" max="1304" width="12.7109375" style="12" customWidth="1"/>
    <col min="1305" max="1305" width="35.7109375" style="12" customWidth="1"/>
    <col min="1306" max="1306" width="12.7109375" style="12" customWidth="1"/>
    <col min="1307" max="1307" width="35.7109375" style="12" customWidth="1"/>
    <col min="1308" max="1308" width="12.7109375" style="12" customWidth="1"/>
    <col min="1309" max="1309" width="35.7109375" style="12" customWidth="1"/>
    <col min="1310" max="1310" width="12.7109375" style="12" customWidth="1"/>
    <col min="1311" max="1311" width="35.7109375" style="12" customWidth="1"/>
    <col min="1312" max="1312" width="12.7109375" style="12" customWidth="1"/>
    <col min="1313" max="1313" width="2.7109375" style="12" customWidth="1"/>
    <col min="1314" max="1315" width="0" style="12" hidden="1" customWidth="1"/>
    <col min="1316" max="1316" width="12.28515625" style="12" bestFit="1" customWidth="1"/>
    <col min="1317" max="1542" width="9.140625" style="12"/>
    <col min="1543" max="1543" width="1.7109375" style="12" customWidth="1"/>
    <col min="1544" max="1544" width="16.85546875" style="12" customWidth="1"/>
    <col min="1545" max="1545" width="109.42578125" style="12" bestFit="1" customWidth="1"/>
    <col min="1546" max="1546" width="2.7109375" style="12" customWidth="1"/>
    <col min="1547" max="1547" width="28.140625" style="12" bestFit="1" customWidth="1"/>
    <col min="1548" max="1549" width="0" style="12" hidden="1" customWidth="1"/>
    <col min="1550" max="1550" width="2.7109375" style="12" customWidth="1"/>
    <col min="1551" max="1551" width="35.7109375" style="12" customWidth="1"/>
    <col min="1552" max="1552" width="12.7109375" style="12" customWidth="1"/>
    <col min="1553" max="1553" width="35.7109375" style="12" customWidth="1"/>
    <col min="1554" max="1554" width="12.7109375" style="12" customWidth="1"/>
    <col min="1555" max="1555" width="35.7109375" style="12" customWidth="1"/>
    <col min="1556" max="1556" width="12.7109375" style="12" customWidth="1"/>
    <col min="1557" max="1557" width="35.7109375" style="12" customWidth="1"/>
    <col min="1558" max="1558" width="12.7109375" style="12" customWidth="1"/>
    <col min="1559" max="1559" width="35.7109375" style="12" customWidth="1"/>
    <col min="1560" max="1560" width="12.7109375" style="12" customWidth="1"/>
    <col min="1561" max="1561" width="35.7109375" style="12" customWidth="1"/>
    <col min="1562" max="1562" width="12.7109375" style="12" customWidth="1"/>
    <col min="1563" max="1563" width="35.7109375" style="12" customWidth="1"/>
    <col min="1564" max="1564" width="12.7109375" style="12" customWidth="1"/>
    <col min="1565" max="1565" width="35.7109375" style="12" customWidth="1"/>
    <col min="1566" max="1566" width="12.7109375" style="12" customWidth="1"/>
    <col min="1567" max="1567" width="35.7109375" style="12" customWidth="1"/>
    <col min="1568" max="1568" width="12.7109375" style="12" customWidth="1"/>
    <col min="1569" max="1569" width="2.7109375" style="12" customWidth="1"/>
    <col min="1570" max="1571" width="0" style="12" hidden="1" customWidth="1"/>
    <col min="1572" max="1572" width="12.28515625" style="12" bestFit="1" customWidth="1"/>
    <col min="1573" max="1798" width="9.140625" style="12"/>
    <col min="1799" max="1799" width="1.7109375" style="12" customWidth="1"/>
    <col min="1800" max="1800" width="16.85546875" style="12" customWidth="1"/>
    <col min="1801" max="1801" width="109.42578125" style="12" bestFit="1" customWidth="1"/>
    <col min="1802" max="1802" width="2.7109375" style="12" customWidth="1"/>
    <col min="1803" max="1803" width="28.140625" style="12" bestFit="1" customWidth="1"/>
    <col min="1804" max="1805" width="0" style="12" hidden="1" customWidth="1"/>
    <col min="1806" max="1806" width="2.7109375" style="12" customWidth="1"/>
    <col min="1807" max="1807" width="35.7109375" style="12" customWidth="1"/>
    <col min="1808" max="1808" width="12.7109375" style="12" customWidth="1"/>
    <col min="1809" max="1809" width="35.7109375" style="12" customWidth="1"/>
    <col min="1810" max="1810" width="12.7109375" style="12" customWidth="1"/>
    <col min="1811" max="1811" width="35.7109375" style="12" customWidth="1"/>
    <col min="1812" max="1812" width="12.7109375" style="12" customWidth="1"/>
    <col min="1813" max="1813" width="35.7109375" style="12" customWidth="1"/>
    <col min="1814" max="1814" width="12.7109375" style="12" customWidth="1"/>
    <col min="1815" max="1815" width="35.7109375" style="12" customWidth="1"/>
    <col min="1816" max="1816" width="12.7109375" style="12" customWidth="1"/>
    <col min="1817" max="1817" width="35.7109375" style="12" customWidth="1"/>
    <col min="1818" max="1818" width="12.7109375" style="12" customWidth="1"/>
    <col min="1819" max="1819" width="35.7109375" style="12" customWidth="1"/>
    <col min="1820" max="1820" width="12.7109375" style="12" customWidth="1"/>
    <col min="1821" max="1821" width="35.7109375" style="12" customWidth="1"/>
    <col min="1822" max="1822" width="12.7109375" style="12" customWidth="1"/>
    <col min="1823" max="1823" width="35.7109375" style="12" customWidth="1"/>
    <col min="1824" max="1824" width="12.7109375" style="12" customWidth="1"/>
    <col min="1825" max="1825" width="2.7109375" style="12" customWidth="1"/>
    <col min="1826" max="1827" width="0" style="12" hidden="1" customWidth="1"/>
    <col min="1828" max="1828" width="12.28515625" style="12" bestFit="1" customWidth="1"/>
    <col min="1829" max="2054" width="9.140625" style="12"/>
    <col min="2055" max="2055" width="1.7109375" style="12" customWidth="1"/>
    <col min="2056" max="2056" width="16.85546875" style="12" customWidth="1"/>
    <col min="2057" max="2057" width="109.42578125" style="12" bestFit="1" customWidth="1"/>
    <col min="2058" max="2058" width="2.7109375" style="12" customWidth="1"/>
    <col min="2059" max="2059" width="28.140625" style="12" bestFit="1" customWidth="1"/>
    <col min="2060" max="2061" width="0" style="12" hidden="1" customWidth="1"/>
    <col min="2062" max="2062" width="2.7109375" style="12" customWidth="1"/>
    <col min="2063" max="2063" width="35.7109375" style="12" customWidth="1"/>
    <col min="2064" max="2064" width="12.7109375" style="12" customWidth="1"/>
    <col min="2065" max="2065" width="35.7109375" style="12" customWidth="1"/>
    <col min="2066" max="2066" width="12.7109375" style="12" customWidth="1"/>
    <col min="2067" max="2067" width="35.7109375" style="12" customWidth="1"/>
    <col min="2068" max="2068" width="12.7109375" style="12" customWidth="1"/>
    <col min="2069" max="2069" width="35.7109375" style="12" customWidth="1"/>
    <col min="2070" max="2070" width="12.7109375" style="12" customWidth="1"/>
    <col min="2071" max="2071" width="35.7109375" style="12" customWidth="1"/>
    <col min="2072" max="2072" width="12.7109375" style="12" customWidth="1"/>
    <col min="2073" max="2073" width="35.7109375" style="12" customWidth="1"/>
    <col min="2074" max="2074" width="12.7109375" style="12" customWidth="1"/>
    <col min="2075" max="2075" width="35.7109375" style="12" customWidth="1"/>
    <col min="2076" max="2076" width="12.7109375" style="12" customWidth="1"/>
    <col min="2077" max="2077" width="35.7109375" style="12" customWidth="1"/>
    <col min="2078" max="2078" width="12.7109375" style="12" customWidth="1"/>
    <col min="2079" max="2079" width="35.7109375" style="12" customWidth="1"/>
    <col min="2080" max="2080" width="12.7109375" style="12" customWidth="1"/>
    <col min="2081" max="2081" width="2.7109375" style="12" customWidth="1"/>
    <col min="2082" max="2083" width="0" style="12" hidden="1" customWidth="1"/>
    <col min="2084" max="2084" width="12.28515625" style="12" bestFit="1" customWidth="1"/>
    <col min="2085" max="2310" width="9.140625" style="12"/>
    <col min="2311" max="2311" width="1.7109375" style="12" customWidth="1"/>
    <col min="2312" max="2312" width="16.85546875" style="12" customWidth="1"/>
    <col min="2313" max="2313" width="109.42578125" style="12" bestFit="1" customWidth="1"/>
    <col min="2314" max="2314" width="2.7109375" style="12" customWidth="1"/>
    <col min="2315" max="2315" width="28.140625" style="12" bestFit="1" customWidth="1"/>
    <col min="2316" max="2317" width="0" style="12" hidden="1" customWidth="1"/>
    <col min="2318" max="2318" width="2.7109375" style="12" customWidth="1"/>
    <col min="2319" max="2319" width="35.7109375" style="12" customWidth="1"/>
    <col min="2320" max="2320" width="12.7109375" style="12" customWidth="1"/>
    <col min="2321" max="2321" width="35.7109375" style="12" customWidth="1"/>
    <col min="2322" max="2322" width="12.7109375" style="12" customWidth="1"/>
    <col min="2323" max="2323" width="35.7109375" style="12" customWidth="1"/>
    <col min="2324" max="2324" width="12.7109375" style="12" customWidth="1"/>
    <col min="2325" max="2325" width="35.7109375" style="12" customWidth="1"/>
    <col min="2326" max="2326" width="12.7109375" style="12" customWidth="1"/>
    <col min="2327" max="2327" width="35.7109375" style="12" customWidth="1"/>
    <col min="2328" max="2328" width="12.7109375" style="12" customWidth="1"/>
    <col min="2329" max="2329" width="35.7109375" style="12" customWidth="1"/>
    <col min="2330" max="2330" width="12.7109375" style="12" customWidth="1"/>
    <col min="2331" max="2331" width="35.7109375" style="12" customWidth="1"/>
    <col min="2332" max="2332" width="12.7109375" style="12" customWidth="1"/>
    <col min="2333" max="2333" width="35.7109375" style="12" customWidth="1"/>
    <col min="2334" max="2334" width="12.7109375" style="12" customWidth="1"/>
    <col min="2335" max="2335" width="35.7109375" style="12" customWidth="1"/>
    <col min="2336" max="2336" width="12.7109375" style="12" customWidth="1"/>
    <col min="2337" max="2337" width="2.7109375" style="12" customWidth="1"/>
    <col min="2338" max="2339" width="0" style="12" hidden="1" customWidth="1"/>
    <col min="2340" max="2340" width="12.28515625" style="12" bestFit="1" customWidth="1"/>
    <col min="2341" max="2566" width="9.140625" style="12"/>
    <col min="2567" max="2567" width="1.7109375" style="12" customWidth="1"/>
    <col min="2568" max="2568" width="16.85546875" style="12" customWidth="1"/>
    <col min="2569" max="2569" width="109.42578125" style="12" bestFit="1" customWidth="1"/>
    <col min="2570" max="2570" width="2.7109375" style="12" customWidth="1"/>
    <col min="2571" max="2571" width="28.140625" style="12" bestFit="1" customWidth="1"/>
    <col min="2572" max="2573" width="0" style="12" hidden="1" customWidth="1"/>
    <col min="2574" max="2574" width="2.7109375" style="12" customWidth="1"/>
    <col min="2575" max="2575" width="35.7109375" style="12" customWidth="1"/>
    <col min="2576" max="2576" width="12.7109375" style="12" customWidth="1"/>
    <col min="2577" max="2577" width="35.7109375" style="12" customWidth="1"/>
    <col min="2578" max="2578" width="12.7109375" style="12" customWidth="1"/>
    <col min="2579" max="2579" width="35.7109375" style="12" customWidth="1"/>
    <col min="2580" max="2580" width="12.7109375" style="12" customWidth="1"/>
    <col min="2581" max="2581" width="35.7109375" style="12" customWidth="1"/>
    <col min="2582" max="2582" width="12.7109375" style="12" customWidth="1"/>
    <col min="2583" max="2583" width="35.7109375" style="12" customWidth="1"/>
    <col min="2584" max="2584" width="12.7109375" style="12" customWidth="1"/>
    <col min="2585" max="2585" width="35.7109375" style="12" customWidth="1"/>
    <col min="2586" max="2586" width="12.7109375" style="12" customWidth="1"/>
    <col min="2587" max="2587" width="35.7109375" style="12" customWidth="1"/>
    <col min="2588" max="2588" width="12.7109375" style="12" customWidth="1"/>
    <col min="2589" max="2589" width="35.7109375" style="12" customWidth="1"/>
    <col min="2590" max="2590" width="12.7109375" style="12" customWidth="1"/>
    <col min="2591" max="2591" width="35.7109375" style="12" customWidth="1"/>
    <col min="2592" max="2592" width="12.7109375" style="12" customWidth="1"/>
    <col min="2593" max="2593" width="2.7109375" style="12" customWidth="1"/>
    <col min="2594" max="2595" width="0" style="12" hidden="1" customWidth="1"/>
    <col min="2596" max="2596" width="12.28515625" style="12" bestFit="1" customWidth="1"/>
    <col min="2597" max="2822" width="9.140625" style="12"/>
    <col min="2823" max="2823" width="1.7109375" style="12" customWidth="1"/>
    <col min="2824" max="2824" width="16.85546875" style="12" customWidth="1"/>
    <col min="2825" max="2825" width="109.42578125" style="12" bestFit="1" customWidth="1"/>
    <col min="2826" max="2826" width="2.7109375" style="12" customWidth="1"/>
    <col min="2827" max="2827" width="28.140625" style="12" bestFit="1" customWidth="1"/>
    <col min="2828" max="2829" width="0" style="12" hidden="1" customWidth="1"/>
    <col min="2830" max="2830" width="2.7109375" style="12" customWidth="1"/>
    <col min="2831" max="2831" width="35.7109375" style="12" customWidth="1"/>
    <col min="2832" max="2832" width="12.7109375" style="12" customWidth="1"/>
    <col min="2833" max="2833" width="35.7109375" style="12" customWidth="1"/>
    <col min="2834" max="2834" width="12.7109375" style="12" customWidth="1"/>
    <col min="2835" max="2835" width="35.7109375" style="12" customWidth="1"/>
    <col min="2836" max="2836" width="12.7109375" style="12" customWidth="1"/>
    <col min="2837" max="2837" width="35.7109375" style="12" customWidth="1"/>
    <col min="2838" max="2838" width="12.7109375" style="12" customWidth="1"/>
    <col min="2839" max="2839" width="35.7109375" style="12" customWidth="1"/>
    <col min="2840" max="2840" width="12.7109375" style="12" customWidth="1"/>
    <col min="2841" max="2841" width="35.7109375" style="12" customWidth="1"/>
    <col min="2842" max="2842" width="12.7109375" style="12" customWidth="1"/>
    <col min="2843" max="2843" width="35.7109375" style="12" customWidth="1"/>
    <col min="2844" max="2844" width="12.7109375" style="12" customWidth="1"/>
    <col min="2845" max="2845" width="35.7109375" style="12" customWidth="1"/>
    <col min="2846" max="2846" width="12.7109375" style="12" customWidth="1"/>
    <col min="2847" max="2847" width="35.7109375" style="12" customWidth="1"/>
    <col min="2848" max="2848" width="12.7109375" style="12" customWidth="1"/>
    <col min="2849" max="2849" width="2.7109375" style="12" customWidth="1"/>
    <col min="2850" max="2851" width="0" style="12" hidden="1" customWidth="1"/>
    <col min="2852" max="2852" width="12.28515625" style="12" bestFit="1" customWidth="1"/>
    <col min="2853" max="3078" width="9.140625" style="12"/>
    <col min="3079" max="3079" width="1.7109375" style="12" customWidth="1"/>
    <col min="3080" max="3080" width="16.85546875" style="12" customWidth="1"/>
    <col min="3081" max="3081" width="109.42578125" style="12" bestFit="1" customWidth="1"/>
    <col min="3082" max="3082" width="2.7109375" style="12" customWidth="1"/>
    <col min="3083" max="3083" width="28.140625" style="12" bestFit="1" customWidth="1"/>
    <col min="3084" max="3085" width="0" style="12" hidden="1" customWidth="1"/>
    <col min="3086" max="3086" width="2.7109375" style="12" customWidth="1"/>
    <col min="3087" max="3087" width="35.7109375" style="12" customWidth="1"/>
    <col min="3088" max="3088" width="12.7109375" style="12" customWidth="1"/>
    <col min="3089" max="3089" width="35.7109375" style="12" customWidth="1"/>
    <col min="3090" max="3090" width="12.7109375" style="12" customWidth="1"/>
    <col min="3091" max="3091" width="35.7109375" style="12" customWidth="1"/>
    <col min="3092" max="3092" width="12.7109375" style="12" customWidth="1"/>
    <col min="3093" max="3093" width="35.7109375" style="12" customWidth="1"/>
    <col min="3094" max="3094" width="12.7109375" style="12" customWidth="1"/>
    <col min="3095" max="3095" width="35.7109375" style="12" customWidth="1"/>
    <col min="3096" max="3096" width="12.7109375" style="12" customWidth="1"/>
    <col min="3097" max="3097" width="35.7109375" style="12" customWidth="1"/>
    <col min="3098" max="3098" width="12.7109375" style="12" customWidth="1"/>
    <col min="3099" max="3099" width="35.7109375" style="12" customWidth="1"/>
    <col min="3100" max="3100" width="12.7109375" style="12" customWidth="1"/>
    <col min="3101" max="3101" width="35.7109375" style="12" customWidth="1"/>
    <col min="3102" max="3102" width="12.7109375" style="12" customWidth="1"/>
    <col min="3103" max="3103" width="35.7109375" style="12" customWidth="1"/>
    <col min="3104" max="3104" width="12.7109375" style="12" customWidth="1"/>
    <col min="3105" max="3105" width="2.7109375" style="12" customWidth="1"/>
    <col min="3106" max="3107" width="0" style="12" hidden="1" customWidth="1"/>
    <col min="3108" max="3108" width="12.28515625" style="12" bestFit="1" customWidth="1"/>
    <col min="3109" max="3334" width="9.140625" style="12"/>
    <col min="3335" max="3335" width="1.7109375" style="12" customWidth="1"/>
    <col min="3336" max="3336" width="16.85546875" style="12" customWidth="1"/>
    <col min="3337" max="3337" width="109.42578125" style="12" bestFit="1" customWidth="1"/>
    <col min="3338" max="3338" width="2.7109375" style="12" customWidth="1"/>
    <col min="3339" max="3339" width="28.140625" style="12" bestFit="1" customWidth="1"/>
    <col min="3340" max="3341" width="0" style="12" hidden="1" customWidth="1"/>
    <col min="3342" max="3342" width="2.7109375" style="12" customWidth="1"/>
    <col min="3343" max="3343" width="35.7109375" style="12" customWidth="1"/>
    <col min="3344" max="3344" width="12.7109375" style="12" customWidth="1"/>
    <col min="3345" max="3345" width="35.7109375" style="12" customWidth="1"/>
    <col min="3346" max="3346" width="12.7109375" style="12" customWidth="1"/>
    <col min="3347" max="3347" width="35.7109375" style="12" customWidth="1"/>
    <col min="3348" max="3348" width="12.7109375" style="12" customWidth="1"/>
    <col min="3349" max="3349" width="35.7109375" style="12" customWidth="1"/>
    <col min="3350" max="3350" width="12.7109375" style="12" customWidth="1"/>
    <col min="3351" max="3351" width="35.7109375" style="12" customWidth="1"/>
    <col min="3352" max="3352" width="12.7109375" style="12" customWidth="1"/>
    <col min="3353" max="3353" width="35.7109375" style="12" customWidth="1"/>
    <col min="3354" max="3354" width="12.7109375" style="12" customWidth="1"/>
    <col min="3355" max="3355" width="35.7109375" style="12" customWidth="1"/>
    <col min="3356" max="3356" width="12.7109375" style="12" customWidth="1"/>
    <col min="3357" max="3357" width="35.7109375" style="12" customWidth="1"/>
    <col min="3358" max="3358" width="12.7109375" style="12" customWidth="1"/>
    <col min="3359" max="3359" width="35.7109375" style="12" customWidth="1"/>
    <col min="3360" max="3360" width="12.7109375" style="12" customWidth="1"/>
    <col min="3361" max="3361" width="2.7109375" style="12" customWidth="1"/>
    <col min="3362" max="3363" width="0" style="12" hidden="1" customWidth="1"/>
    <col min="3364" max="3364" width="12.28515625" style="12" bestFit="1" customWidth="1"/>
    <col min="3365" max="3590" width="9.140625" style="12"/>
    <col min="3591" max="3591" width="1.7109375" style="12" customWidth="1"/>
    <col min="3592" max="3592" width="16.85546875" style="12" customWidth="1"/>
    <col min="3593" max="3593" width="109.42578125" style="12" bestFit="1" customWidth="1"/>
    <col min="3594" max="3594" width="2.7109375" style="12" customWidth="1"/>
    <col min="3595" max="3595" width="28.140625" style="12" bestFit="1" customWidth="1"/>
    <col min="3596" max="3597" width="0" style="12" hidden="1" customWidth="1"/>
    <col min="3598" max="3598" width="2.7109375" style="12" customWidth="1"/>
    <col min="3599" max="3599" width="35.7109375" style="12" customWidth="1"/>
    <col min="3600" max="3600" width="12.7109375" style="12" customWidth="1"/>
    <col min="3601" max="3601" width="35.7109375" style="12" customWidth="1"/>
    <col min="3602" max="3602" width="12.7109375" style="12" customWidth="1"/>
    <col min="3603" max="3603" width="35.7109375" style="12" customWidth="1"/>
    <col min="3604" max="3604" width="12.7109375" style="12" customWidth="1"/>
    <col min="3605" max="3605" width="35.7109375" style="12" customWidth="1"/>
    <col min="3606" max="3606" width="12.7109375" style="12" customWidth="1"/>
    <col min="3607" max="3607" width="35.7109375" style="12" customWidth="1"/>
    <col min="3608" max="3608" width="12.7109375" style="12" customWidth="1"/>
    <col min="3609" max="3609" width="35.7109375" style="12" customWidth="1"/>
    <col min="3610" max="3610" width="12.7109375" style="12" customWidth="1"/>
    <col min="3611" max="3611" width="35.7109375" style="12" customWidth="1"/>
    <col min="3612" max="3612" width="12.7109375" style="12" customWidth="1"/>
    <col min="3613" max="3613" width="35.7109375" style="12" customWidth="1"/>
    <col min="3614" max="3614" width="12.7109375" style="12" customWidth="1"/>
    <col min="3615" max="3615" width="35.7109375" style="12" customWidth="1"/>
    <col min="3616" max="3616" width="12.7109375" style="12" customWidth="1"/>
    <col min="3617" max="3617" width="2.7109375" style="12" customWidth="1"/>
    <col min="3618" max="3619" width="0" style="12" hidden="1" customWidth="1"/>
    <col min="3620" max="3620" width="12.28515625" style="12" bestFit="1" customWidth="1"/>
    <col min="3621" max="3846" width="9.140625" style="12"/>
    <col min="3847" max="3847" width="1.7109375" style="12" customWidth="1"/>
    <col min="3848" max="3848" width="16.85546875" style="12" customWidth="1"/>
    <col min="3849" max="3849" width="109.42578125" style="12" bestFit="1" customWidth="1"/>
    <col min="3850" max="3850" width="2.7109375" style="12" customWidth="1"/>
    <col min="3851" max="3851" width="28.140625" style="12" bestFit="1" customWidth="1"/>
    <col min="3852" max="3853" width="0" style="12" hidden="1" customWidth="1"/>
    <col min="3854" max="3854" width="2.7109375" style="12" customWidth="1"/>
    <col min="3855" max="3855" width="35.7109375" style="12" customWidth="1"/>
    <col min="3856" max="3856" width="12.7109375" style="12" customWidth="1"/>
    <col min="3857" max="3857" width="35.7109375" style="12" customWidth="1"/>
    <col min="3858" max="3858" width="12.7109375" style="12" customWidth="1"/>
    <col min="3859" max="3859" width="35.7109375" style="12" customWidth="1"/>
    <col min="3860" max="3860" width="12.7109375" style="12" customWidth="1"/>
    <col min="3861" max="3861" width="35.7109375" style="12" customWidth="1"/>
    <col min="3862" max="3862" width="12.7109375" style="12" customWidth="1"/>
    <col min="3863" max="3863" width="35.7109375" style="12" customWidth="1"/>
    <col min="3864" max="3864" width="12.7109375" style="12" customWidth="1"/>
    <col min="3865" max="3865" width="35.7109375" style="12" customWidth="1"/>
    <col min="3866" max="3866" width="12.7109375" style="12" customWidth="1"/>
    <col min="3867" max="3867" width="35.7109375" style="12" customWidth="1"/>
    <col min="3868" max="3868" width="12.7109375" style="12" customWidth="1"/>
    <col min="3869" max="3869" width="35.7109375" style="12" customWidth="1"/>
    <col min="3870" max="3870" width="12.7109375" style="12" customWidth="1"/>
    <col min="3871" max="3871" width="35.7109375" style="12" customWidth="1"/>
    <col min="3872" max="3872" width="12.7109375" style="12" customWidth="1"/>
    <col min="3873" max="3873" width="2.7109375" style="12" customWidth="1"/>
    <col min="3874" max="3875" width="0" style="12" hidden="1" customWidth="1"/>
    <col min="3876" max="3876" width="12.28515625" style="12" bestFit="1" customWidth="1"/>
    <col min="3877" max="4102" width="9.140625" style="12"/>
    <col min="4103" max="4103" width="1.7109375" style="12" customWidth="1"/>
    <col min="4104" max="4104" width="16.85546875" style="12" customWidth="1"/>
    <col min="4105" max="4105" width="109.42578125" style="12" bestFit="1" customWidth="1"/>
    <col min="4106" max="4106" width="2.7109375" style="12" customWidth="1"/>
    <col min="4107" max="4107" width="28.140625" style="12" bestFit="1" customWidth="1"/>
    <col min="4108" max="4109" width="0" style="12" hidden="1" customWidth="1"/>
    <col min="4110" max="4110" width="2.7109375" style="12" customWidth="1"/>
    <col min="4111" max="4111" width="35.7109375" style="12" customWidth="1"/>
    <col min="4112" max="4112" width="12.7109375" style="12" customWidth="1"/>
    <col min="4113" max="4113" width="35.7109375" style="12" customWidth="1"/>
    <col min="4114" max="4114" width="12.7109375" style="12" customWidth="1"/>
    <col min="4115" max="4115" width="35.7109375" style="12" customWidth="1"/>
    <col min="4116" max="4116" width="12.7109375" style="12" customWidth="1"/>
    <col min="4117" max="4117" width="35.7109375" style="12" customWidth="1"/>
    <col min="4118" max="4118" width="12.7109375" style="12" customWidth="1"/>
    <col min="4119" max="4119" width="35.7109375" style="12" customWidth="1"/>
    <col min="4120" max="4120" width="12.7109375" style="12" customWidth="1"/>
    <col min="4121" max="4121" width="35.7109375" style="12" customWidth="1"/>
    <col min="4122" max="4122" width="12.7109375" style="12" customWidth="1"/>
    <col min="4123" max="4123" width="35.7109375" style="12" customWidth="1"/>
    <col min="4124" max="4124" width="12.7109375" style="12" customWidth="1"/>
    <col min="4125" max="4125" width="35.7109375" style="12" customWidth="1"/>
    <col min="4126" max="4126" width="12.7109375" style="12" customWidth="1"/>
    <col min="4127" max="4127" width="35.7109375" style="12" customWidth="1"/>
    <col min="4128" max="4128" width="12.7109375" style="12" customWidth="1"/>
    <col min="4129" max="4129" width="2.7109375" style="12" customWidth="1"/>
    <col min="4130" max="4131" width="0" style="12" hidden="1" customWidth="1"/>
    <col min="4132" max="4132" width="12.28515625" style="12" bestFit="1" customWidth="1"/>
    <col min="4133" max="4358" width="9.140625" style="12"/>
    <col min="4359" max="4359" width="1.7109375" style="12" customWidth="1"/>
    <col min="4360" max="4360" width="16.85546875" style="12" customWidth="1"/>
    <col min="4361" max="4361" width="109.42578125" style="12" bestFit="1" customWidth="1"/>
    <col min="4362" max="4362" width="2.7109375" style="12" customWidth="1"/>
    <col min="4363" max="4363" width="28.140625" style="12" bestFit="1" customWidth="1"/>
    <col min="4364" max="4365" width="0" style="12" hidden="1" customWidth="1"/>
    <col min="4366" max="4366" width="2.7109375" style="12" customWidth="1"/>
    <col min="4367" max="4367" width="35.7109375" style="12" customWidth="1"/>
    <col min="4368" max="4368" width="12.7109375" style="12" customWidth="1"/>
    <col min="4369" max="4369" width="35.7109375" style="12" customWidth="1"/>
    <col min="4370" max="4370" width="12.7109375" style="12" customWidth="1"/>
    <col min="4371" max="4371" width="35.7109375" style="12" customWidth="1"/>
    <col min="4372" max="4372" width="12.7109375" style="12" customWidth="1"/>
    <col min="4373" max="4373" width="35.7109375" style="12" customWidth="1"/>
    <col min="4374" max="4374" width="12.7109375" style="12" customWidth="1"/>
    <col min="4375" max="4375" width="35.7109375" style="12" customWidth="1"/>
    <col min="4376" max="4376" width="12.7109375" style="12" customWidth="1"/>
    <col min="4377" max="4377" width="35.7109375" style="12" customWidth="1"/>
    <col min="4378" max="4378" width="12.7109375" style="12" customWidth="1"/>
    <col min="4379" max="4379" width="35.7109375" style="12" customWidth="1"/>
    <col min="4380" max="4380" width="12.7109375" style="12" customWidth="1"/>
    <col min="4381" max="4381" width="35.7109375" style="12" customWidth="1"/>
    <col min="4382" max="4382" width="12.7109375" style="12" customWidth="1"/>
    <col min="4383" max="4383" width="35.7109375" style="12" customWidth="1"/>
    <col min="4384" max="4384" width="12.7109375" style="12" customWidth="1"/>
    <col min="4385" max="4385" width="2.7109375" style="12" customWidth="1"/>
    <col min="4386" max="4387" width="0" style="12" hidden="1" customWidth="1"/>
    <col min="4388" max="4388" width="12.28515625" style="12" bestFit="1" customWidth="1"/>
    <col min="4389" max="4614" width="9.140625" style="12"/>
    <col min="4615" max="4615" width="1.7109375" style="12" customWidth="1"/>
    <col min="4616" max="4616" width="16.85546875" style="12" customWidth="1"/>
    <col min="4617" max="4617" width="109.42578125" style="12" bestFit="1" customWidth="1"/>
    <col min="4618" max="4618" width="2.7109375" style="12" customWidth="1"/>
    <col min="4619" max="4619" width="28.140625" style="12" bestFit="1" customWidth="1"/>
    <col min="4620" max="4621" width="0" style="12" hidden="1" customWidth="1"/>
    <col min="4622" max="4622" width="2.7109375" style="12" customWidth="1"/>
    <col min="4623" max="4623" width="35.7109375" style="12" customWidth="1"/>
    <col min="4624" max="4624" width="12.7109375" style="12" customWidth="1"/>
    <col min="4625" max="4625" width="35.7109375" style="12" customWidth="1"/>
    <col min="4626" max="4626" width="12.7109375" style="12" customWidth="1"/>
    <col min="4627" max="4627" width="35.7109375" style="12" customWidth="1"/>
    <col min="4628" max="4628" width="12.7109375" style="12" customWidth="1"/>
    <col min="4629" max="4629" width="35.7109375" style="12" customWidth="1"/>
    <col min="4630" max="4630" width="12.7109375" style="12" customWidth="1"/>
    <col min="4631" max="4631" width="35.7109375" style="12" customWidth="1"/>
    <col min="4632" max="4632" width="12.7109375" style="12" customWidth="1"/>
    <col min="4633" max="4633" width="35.7109375" style="12" customWidth="1"/>
    <col min="4634" max="4634" width="12.7109375" style="12" customWidth="1"/>
    <col min="4635" max="4635" width="35.7109375" style="12" customWidth="1"/>
    <col min="4636" max="4636" width="12.7109375" style="12" customWidth="1"/>
    <col min="4637" max="4637" width="35.7109375" style="12" customWidth="1"/>
    <col min="4638" max="4638" width="12.7109375" style="12" customWidth="1"/>
    <col min="4639" max="4639" width="35.7109375" style="12" customWidth="1"/>
    <col min="4640" max="4640" width="12.7109375" style="12" customWidth="1"/>
    <col min="4641" max="4641" width="2.7109375" style="12" customWidth="1"/>
    <col min="4642" max="4643" width="0" style="12" hidden="1" customWidth="1"/>
    <col min="4644" max="4644" width="12.28515625" style="12" bestFit="1" customWidth="1"/>
    <col min="4645" max="4870" width="9.140625" style="12"/>
    <col min="4871" max="4871" width="1.7109375" style="12" customWidth="1"/>
    <col min="4872" max="4872" width="16.85546875" style="12" customWidth="1"/>
    <col min="4873" max="4873" width="109.42578125" style="12" bestFit="1" customWidth="1"/>
    <col min="4874" max="4874" width="2.7109375" style="12" customWidth="1"/>
    <col min="4875" max="4875" width="28.140625" style="12" bestFit="1" customWidth="1"/>
    <col min="4876" max="4877" width="0" style="12" hidden="1" customWidth="1"/>
    <col min="4878" max="4878" width="2.7109375" style="12" customWidth="1"/>
    <col min="4879" max="4879" width="35.7109375" style="12" customWidth="1"/>
    <col min="4880" max="4880" width="12.7109375" style="12" customWidth="1"/>
    <col min="4881" max="4881" width="35.7109375" style="12" customWidth="1"/>
    <col min="4882" max="4882" width="12.7109375" style="12" customWidth="1"/>
    <col min="4883" max="4883" width="35.7109375" style="12" customWidth="1"/>
    <col min="4884" max="4884" width="12.7109375" style="12" customWidth="1"/>
    <col min="4885" max="4885" width="35.7109375" style="12" customWidth="1"/>
    <col min="4886" max="4886" width="12.7109375" style="12" customWidth="1"/>
    <col min="4887" max="4887" width="35.7109375" style="12" customWidth="1"/>
    <col min="4888" max="4888" width="12.7109375" style="12" customWidth="1"/>
    <col min="4889" max="4889" width="35.7109375" style="12" customWidth="1"/>
    <col min="4890" max="4890" width="12.7109375" style="12" customWidth="1"/>
    <col min="4891" max="4891" width="35.7109375" style="12" customWidth="1"/>
    <col min="4892" max="4892" width="12.7109375" style="12" customWidth="1"/>
    <col min="4893" max="4893" width="35.7109375" style="12" customWidth="1"/>
    <col min="4894" max="4894" width="12.7109375" style="12" customWidth="1"/>
    <col min="4895" max="4895" width="35.7109375" style="12" customWidth="1"/>
    <col min="4896" max="4896" width="12.7109375" style="12" customWidth="1"/>
    <col min="4897" max="4897" width="2.7109375" style="12" customWidth="1"/>
    <col min="4898" max="4899" width="0" style="12" hidden="1" customWidth="1"/>
    <col min="4900" max="4900" width="12.28515625" style="12" bestFit="1" customWidth="1"/>
    <col min="4901" max="5126" width="9.140625" style="12"/>
    <col min="5127" max="5127" width="1.7109375" style="12" customWidth="1"/>
    <col min="5128" max="5128" width="16.85546875" style="12" customWidth="1"/>
    <col min="5129" max="5129" width="109.42578125" style="12" bestFit="1" customWidth="1"/>
    <col min="5130" max="5130" width="2.7109375" style="12" customWidth="1"/>
    <col min="5131" max="5131" width="28.140625" style="12" bestFit="1" customWidth="1"/>
    <col min="5132" max="5133" width="0" style="12" hidden="1" customWidth="1"/>
    <col min="5134" max="5134" width="2.7109375" style="12" customWidth="1"/>
    <col min="5135" max="5135" width="35.7109375" style="12" customWidth="1"/>
    <col min="5136" max="5136" width="12.7109375" style="12" customWidth="1"/>
    <col min="5137" max="5137" width="35.7109375" style="12" customWidth="1"/>
    <col min="5138" max="5138" width="12.7109375" style="12" customWidth="1"/>
    <col min="5139" max="5139" width="35.7109375" style="12" customWidth="1"/>
    <col min="5140" max="5140" width="12.7109375" style="12" customWidth="1"/>
    <col min="5141" max="5141" width="35.7109375" style="12" customWidth="1"/>
    <col min="5142" max="5142" width="12.7109375" style="12" customWidth="1"/>
    <col min="5143" max="5143" width="35.7109375" style="12" customWidth="1"/>
    <col min="5144" max="5144" width="12.7109375" style="12" customWidth="1"/>
    <col min="5145" max="5145" width="35.7109375" style="12" customWidth="1"/>
    <col min="5146" max="5146" width="12.7109375" style="12" customWidth="1"/>
    <col min="5147" max="5147" width="35.7109375" style="12" customWidth="1"/>
    <col min="5148" max="5148" width="12.7109375" style="12" customWidth="1"/>
    <col min="5149" max="5149" width="35.7109375" style="12" customWidth="1"/>
    <col min="5150" max="5150" width="12.7109375" style="12" customWidth="1"/>
    <col min="5151" max="5151" width="35.7109375" style="12" customWidth="1"/>
    <col min="5152" max="5152" width="12.7109375" style="12" customWidth="1"/>
    <col min="5153" max="5153" width="2.7109375" style="12" customWidth="1"/>
    <col min="5154" max="5155" width="0" style="12" hidden="1" customWidth="1"/>
    <col min="5156" max="5156" width="12.28515625" style="12" bestFit="1" customWidth="1"/>
    <col min="5157" max="5382" width="9.140625" style="12"/>
    <col min="5383" max="5383" width="1.7109375" style="12" customWidth="1"/>
    <col min="5384" max="5384" width="16.85546875" style="12" customWidth="1"/>
    <col min="5385" max="5385" width="109.42578125" style="12" bestFit="1" customWidth="1"/>
    <col min="5386" max="5386" width="2.7109375" style="12" customWidth="1"/>
    <col min="5387" max="5387" width="28.140625" style="12" bestFit="1" customWidth="1"/>
    <col min="5388" max="5389" width="0" style="12" hidden="1" customWidth="1"/>
    <col min="5390" max="5390" width="2.7109375" style="12" customWidth="1"/>
    <col min="5391" max="5391" width="35.7109375" style="12" customWidth="1"/>
    <col min="5392" max="5392" width="12.7109375" style="12" customWidth="1"/>
    <col min="5393" max="5393" width="35.7109375" style="12" customWidth="1"/>
    <col min="5394" max="5394" width="12.7109375" style="12" customWidth="1"/>
    <col min="5395" max="5395" width="35.7109375" style="12" customWidth="1"/>
    <col min="5396" max="5396" width="12.7109375" style="12" customWidth="1"/>
    <col min="5397" max="5397" width="35.7109375" style="12" customWidth="1"/>
    <col min="5398" max="5398" width="12.7109375" style="12" customWidth="1"/>
    <col min="5399" max="5399" width="35.7109375" style="12" customWidth="1"/>
    <col min="5400" max="5400" width="12.7109375" style="12" customWidth="1"/>
    <col min="5401" max="5401" width="35.7109375" style="12" customWidth="1"/>
    <col min="5402" max="5402" width="12.7109375" style="12" customWidth="1"/>
    <col min="5403" max="5403" width="35.7109375" style="12" customWidth="1"/>
    <col min="5404" max="5404" width="12.7109375" style="12" customWidth="1"/>
    <col min="5405" max="5405" width="35.7109375" style="12" customWidth="1"/>
    <col min="5406" max="5406" width="12.7109375" style="12" customWidth="1"/>
    <col min="5407" max="5407" width="35.7109375" style="12" customWidth="1"/>
    <col min="5408" max="5408" width="12.7109375" style="12" customWidth="1"/>
    <col min="5409" max="5409" width="2.7109375" style="12" customWidth="1"/>
    <col min="5410" max="5411" width="0" style="12" hidden="1" customWidth="1"/>
    <col min="5412" max="5412" width="12.28515625" style="12" bestFit="1" customWidth="1"/>
    <col min="5413" max="5638" width="9.140625" style="12"/>
    <col min="5639" max="5639" width="1.7109375" style="12" customWidth="1"/>
    <col min="5640" max="5640" width="16.85546875" style="12" customWidth="1"/>
    <col min="5641" max="5641" width="109.42578125" style="12" bestFit="1" customWidth="1"/>
    <col min="5642" max="5642" width="2.7109375" style="12" customWidth="1"/>
    <col min="5643" max="5643" width="28.140625" style="12" bestFit="1" customWidth="1"/>
    <col min="5644" max="5645" width="0" style="12" hidden="1" customWidth="1"/>
    <col min="5646" max="5646" width="2.7109375" style="12" customWidth="1"/>
    <col min="5647" max="5647" width="35.7109375" style="12" customWidth="1"/>
    <col min="5648" max="5648" width="12.7109375" style="12" customWidth="1"/>
    <col min="5649" max="5649" width="35.7109375" style="12" customWidth="1"/>
    <col min="5650" max="5650" width="12.7109375" style="12" customWidth="1"/>
    <col min="5651" max="5651" width="35.7109375" style="12" customWidth="1"/>
    <col min="5652" max="5652" width="12.7109375" style="12" customWidth="1"/>
    <col min="5653" max="5653" width="35.7109375" style="12" customWidth="1"/>
    <col min="5654" max="5654" width="12.7109375" style="12" customWidth="1"/>
    <col min="5655" max="5655" width="35.7109375" style="12" customWidth="1"/>
    <col min="5656" max="5656" width="12.7109375" style="12" customWidth="1"/>
    <col min="5657" max="5657" width="35.7109375" style="12" customWidth="1"/>
    <col min="5658" max="5658" width="12.7109375" style="12" customWidth="1"/>
    <col min="5659" max="5659" width="35.7109375" style="12" customWidth="1"/>
    <col min="5660" max="5660" width="12.7109375" style="12" customWidth="1"/>
    <col min="5661" max="5661" width="35.7109375" style="12" customWidth="1"/>
    <col min="5662" max="5662" width="12.7109375" style="12" customWidth="1"/>
    <col min="5663" max="5663" width="35.7109375" style="12" customWidth="1"/>
    <col min="5664" max="5664" width="12.7109375" style="12" customWidth="1"/>
    <col min="5665" max="5665" width="2.7109375" style="12" customWidth="1"/>
    <col min="5666" max="5667" width="0" style="12" hidden="1" customWidth="1"/>
    <col min="5668" max="5668" width="12.28515625" style="12" bestFit="1" customWidth="1"/>
    <col min="5669" max="5894" width="9.140625" style="12"/>
    <col min="5895" max="5895" width="1.7109375" style="12" customWidth="1"/>
    <col min="5896" max="5896" width="16.85546875" style="12" customWidth="1"/>
    <col min="5897" max="5897" width="109.42578125" style="12" bestFit="1" customWidth="1"/>
    <col min="5898" max="5898" width="2.7109375" style="12" customWidth="1"/>
    <col min="5899" max="5899" width="28.140625" style="12" bestFit="1" customWidth="1"/>
    <col min="5900" max="5901" width="0" style="12" hidden="1" customWidth="1"/>
    <col min="5902" max="5902" width="2.7109375" style="12" customWidth="1"/>
    <col min="5903" max="5903" width="35.7109375" style="12" customWidth="1"/>
    <col min="5904" max="5904" width="12.7109375" style="12" customWidth="1"/>
    <col min="5905" max="5905" width="35.7109375" style="12" customWidth="1"/>
    <col min="5906" max="5906" width="12.7109375" style="12" customWidth="1"/>
    <col min="5907" max="5907" width="35.7109375" style="12" customWidth="1"/>
    <col min="5908" max="5908" width="12.7109375" style="12" customWidth="1"/>
    <col min="5909" max="5909" width="35.7109375" style="12" customWidth="1"/>
    <col min="5910" max="5910" width="12.7109375" style="12" customWidth="1"/>
    <col min="5911" max="5911" width="35.7109375" style="12" customWidth="1"/>
    <col min="5912" max="5912" width="12.7109375" style="12" customWidth="1"/>
    <col min="5913" max="5913" width="35.7109375" style="12" customWidth="1"/>
    <col min="5914" max="5914" width="12.7109375" style="12" customWidth="1"/>
    <col min="5915" max="5915" width="35.7109375" style="12" customWidth="1"/>
    <col min="5916" max="5916" width="12.7109375" style="12" customWidth="1"/>
    <col min="5917" max="5917" width="35.7109375" style="12" customWidth="1"/>
    <col min="5918" max="5918" width="12.7109375" style="12" customWidth="1"/>
    <col min="5919" max="5919" width="35.7109375" style="12" customWidth="1"/>
    <col min="5920" max="5920" width="12.7109375" style="12" customWidth="1"/>
    <col min="5921" max="5921" width="2.7109375" style="12" customWidth="1"/>
    <col min="5922" max="5923" width="0" style="12" hidden="1" customWidth="1"/>
    <col min="5924" max="5924" width="12.28515625" style="12" bestFit="1" customWidth="1"/>
    <col min="5925" max="6150" width="9.140625" style="12"/>
    <col min="6151" max="6151" width="1.7109375" style="12" customWidth="1"/>
    <col min="6152" max="6152" width="16.85546875" style="12" customWidth="1"/>
    <col min="6153" max="6153" width="109.42578125" style="12" bestFit="1" customWidth="1"/>
    <col min="6154" max="6154" width="2.7109375" style="12" customWidth="1"/>
    <col min="6155" max="6155" width="28.140625" style="12" bestFit="1" customWidth="1"/>
    <col min="6156" max="6157" width="0" style="12" hidden="1" customWidth="1"/>
    <col min="6158" max="6158" width="2.7109375" style="12" customWidth="1"/>
    <col min="6159" max="6159" width="35.7109375" style="12" customWidth="1"/>
    <col min="6160" max="6160" width="12.7109375" style="12" customWidth="1"/>
    <col min="6161" max="6161" width="35.7109375" style="12" customWidth="1"/>
    <col min="6162" max="6162" width="12.7109375" style="12" customWidth="1"/>
    <col min="6163" max="6163" width="35.7109375" style="12" customWidth="1"/>
    <col min="6164" max="6164" width="12.7109375" style="12" customWidth="1"/>
    <col min="6165" max="6165" width="35.7109375" style="12" customWidth="1"/>
    <col min="6166" max="6166" width="12.7109375" style="12" customWidth="1"/>
    <col min="6167" max="6167" width="35.7109375" style="12" customWidth="1"/>
    <col min="6168" max="6168" width="12.7109375" style="12" customWidth="1"/>
    <col min="6169" max="6169" width="35.7109375" style="12" customWidth="1"/>
    <col min="6170" max="6170" width="12.7109375" style="12" customWidth="1"/>
    <col min="6171" max="6171" width="35.7109375" style="12" customWidth="1"/>
    <col min="6172" max="6172" width="12.7109375" style="12" customWidth="1"/>
    <col min="6173" max="6173" width="35.7109375" style="12" customWidth="1"/>
    <col min="6174" max="6174" width="12.7109375" style="12" customWidth="1"/>
    <col min="6175" max="6175" width="35.7109375" style="12" customWidth="1"/>
    <col min="6176" max="6176" width="12.7109375" style="12" customWidth="1"/>
    <col min="6177" max="6177" width="2.7109375" style="12" customWidth="1"/>
    <col min="6178" max="6179" width="0" style="12" hidden="1" customWidth="1"/>
    <col min="6180" max="6180" width="12.28515625" style="12" bestFit="1" customWidth="1"/>
    <col min="6181" max="6406" width="9.140625" style="12"/>
    <col min="6407" max="6407" width="1.7109375" style="12" customWidth="1"/>
    <col min="6408" max="6408" width="16.85546875" style="12" customWidth="1"/>
    <col min="6409" max="6409" width="109.42578125" style="12" bestFit="1" customWidth="1"/>
    <col min="6410" max="6410" width="2.7109375" style="12" customWidth="1"/>
    <col min="6411" max="6411" width="28.140625" style="12" bestFit="1" customWidth="1"/>
    <col min="6412" max="6413" width="0" style="12" hidden="1" customWidth="1"/>
    <col min="6414" max="6414" width="2.7109375" style="12" customWidth="1"/>
    <col min="6415" max="6415" width="35.7109375" style="12" customWidth="1"/>
    <col min="6416" max="6416" width="12.7109375" style="12" customWidth="1"/>
    <col min="6417" max="6417" width="35.7109375" style="12" customWidth="1"/>
    <col min="6418" max="6418" width="12.7109375" style="12" customWidth="1"/>
    <col min="6419" max="6419" width="35.7109375" style="12" customWidth="1"/>
    <col min="6420" max="6420" width="12.7109375" style="12" customWidth="1"/>
    <col min="6421" max="6421" width="35.7109375" style="12" customWidth="1"/>
    <col min="6422" max="6422" width="12.7109375" style="12" customWidth="1"/>
    <col min="6423" max="6423" width="35.7109375" style="12" customWidth="1"/>
    <col min="6424" max="6424" width="12.7109375" style="12" customWidth="1"/>
    <col min="6425" max="6425" width="35.7109375" style="12" customWidth="1"/>
    <col min="6426" max="6426" width="12.7109375" style="12" customWidth="1"/>
    <col min="6427" max="6427" width="35.7109375" style="12" customWidth="1"/>
    <col min="6428" max="6428" width="12.7109375" style="12" customWidth="1"/>
    <col min="6429" max="6429" width="35.7109375" style="12" customWidth="1"/>
    <col min="6430" max="6430" width="12.7109375" style="12" customWidth="1"/>
    <col min="6431" max="6431" width="35.7109375" style="12" customWidth="1"/>
    <col min="6432" max="6432" width="12.7109375" style="12" customWidth="1"/>
    <col min="6433" max="6433" width="2.7109375" style="12" customWidth="1"/>
    <col min="6434" max="6435" width="0" style="12" hidden="1" customWidth="1"/>
    <col min="6436" max="6436" width="12.28515625" style="12" bestFit="1" customWidth="1"/>
    <col min="6437" max="6662" width="9.140625" style="12"/>
    <col min="6663" max="6663" width="1.7109375" style="12" customWidth="1"/>
    <col min="6664" max="6664" width="16.85546875" style="12" customWidth="1"/>
    <col min="6665" max="6665" width="109.42578125" style="12" bestFit="1" customWidth="1"/>
    <col min="6666" max="6666" width="2.7109375" style="12" customWidth="1"/>
    <col min="6667" max="6667" width="28.140625" style="12" bestFit="1" customWidth="1"/>
    <col min="6668" max="6669" width="0" style="12" hidden="1" customWidth="1"/>
    <col min="6670" max="6670" width="2.7109375" style="12" customWidth="1"/>
    <col min="6671" max="6671" width="35.7109375" style="12" customWidth="1"/>
    <col min="6672" max="6672" width="12.7109375" style="12" customWidth="1"/>
    <col min="6673" max="6673" width="35.7109375" style="12" customWidth="1"/>
    <col min="6674" max="6674" width="12.7109375" style="12" customWidth="1"/>
    <col min="6675" max="6675" width="35.7109375" style="12" customWidth="1"/>
    <col min="6676" max="6676" width="12.7109375" style="12" customWidth="1"/>
    <col min="6677" max="6677" width="35.7109375" style="12" customWidth="1"/>
    <col min="6678" max="6678" width="12.7109375" style="12" customWidth="1"/>
    <col min="6679" max="6679" width="35.7109375" style="12" customWidth="1"/>
    <col min="6680" max="6680" width="12.7109375" style="12" customWidth="1"/>
    <col min="6681" max="6681" width="35.7109375" style="12" customWidth="1"/>
    <col min="6682" max="6682" width="12.7109375" style="12" customWidth="1"/>
    <col min="6683" max="6683" width="35.7109375" style="12" customWidth="1"/>
    <col min="6684" max="6684" width="12.7109375" style="12" customWidth="1"/>
    <col min="6685" max="6685" width="35.7109375" style="12" customWidth="1"/>
    <col min="6686" max="6686" width="12.7109375" style="12" customWidth="1"/>
    <col min="6687" max="6687" width="35.7109375" style="12" customWidth="1"/>
    <col min="6688" max="6688" width="12.7109375" style="12" customWidth="1"/>
    <col min="6689" max="6689" width="2.7109375" style="12" customWidth="1"/>
    <col min="6690" max="6691" width="0" style="12" hidden="1" customWidth="1"/>
    <col min="6692" max="6692" width="12.28515625" style="12" bestFit="1" customWidth="1"/>
    <col min="6693" max="6918" width="9.140625" style="12"/>
    <col min="6919" max="6919" width="1.7109375" style="12" customWidth="1"/>
    <col min="6920" max="6920" width="16.85546875" style="12" customWidth="1"/>
    <col min="6921" max="6921" width="109.42578125" style="12" bestFit="1" customWidth="1"/>
    <col min="6922" max="6922" width="2.7109375" style="12" customWidth="1"/>
    <col min="6923" max="6923" width="28.140625" style="12" bestFit="1" customWidth="1"/>
    <col min="6924" max="6925" width="0" style="12" hidden="1" customWidth="1"/>
    <col min="6926" max="6926" width="2.7109375" style="12" customWidth="1"/>
    <col min="6927" max="6927" width="35.7109375" style="12" customWidth="1"/>
    <col min="6928" max="6928" width="12.7109375" style="12" customWidth="1"/>
    <col min="6929" max="6929" width="35.7109375" style="12" customWidth="1"/>
    <col min="6930" max="6930" width="12.7109375" style="12" customWidth="1"/>
    <col min="6931" max="6931" width="35.7109375" style="12" customWidth="1"/>
    <col min="6932" max="6932" width="12.7109375" style="12" customWidth="1"/>
    <col min="6933" max="6933" width="35.7109375" style="12" customWidth="1"/>
    <col min="6934" max="6934" width="12.7109375" style="12" customWidth="1"/>
    <col min="6935" max="6935" width="35.7109375" style="12" customWidth="1"/>
    <col min="6936" max="6936" width="12.7109375" style="12" customWidth="1"/>
    <col min="6937" max="6937" width="35.7109375" style="12" customWidth="1"/>
    <col min="6938" max="6938" width="12.7109375" style="12" customWidth="1"/>
    <col min="6939" max="6939" width="35.7109375" style="12" customWidth="1"/>
    <col min="6940" max="6940" width="12.7109375" style="12" customWidth="1"/>
    <col min="6941" max="6941" width="35.7109375" style="12" customWidth="1"/>
    <col min="6942" max="6942" width="12.7109375" style="12" customWidth="1"/>
    <col min="6943" max="6943" width="35.7109375" style="12" customWidth="1"/>
    <col min="6944" max="6944" width="12.7109375" style="12" customWidth="1"/>
    <col min="6945" max="6945" width="2.7109375" style="12" customWidth="1"/>
    <col min="6946" max="6947" width="0" style="12" hidden="1" customWidth="1"/>
    <col min="6948" max="6948" width="12.28515625" style="12" bestFit="1" customWidth="1"/>
    <col min="6949" max="7174" width="9.140625" style="12"/>
    <col min="7175" max="7175" width="1.7109375" style="12" customWidth="1"/>
    <col min="7176" max="7176" width="16.85546875" style="12" customWidth="1"/>
    <col min="7177" max="7177" width="109.42578125" style="12" bestFit="1" customWidth="1"/>
    <col min="7178" max="7178" width="2.7109375" style="12" customWidth="1"/>
    <col min="7179" max="7179" width="28.140625" style="12" bestFit="1" customWidth="1"/>
    <col min="7180" max="7181" width="0" style="12" hidden="1" customWidth="1"/>
    <col min="7182" max="7182" width="2.7109375" style="12" customWidth="1"/>
    <col min="7183" max="7183" width="35.7109375" style="12" customWidth="1"/>
    <col min="7184" max="7184" width="12.7109375" style="12" customWidth="1"/>
    <col min="7185" max="7185" width="35.7109375" style="12" customWidth="1"/>
    <col min="7186" max="7186" width="12.7109375" style="12" customWidth="1"/>
    <col min="7187" max="7187" width="35.7109375" style="12" customWidth="1"/>
    <col min="7188" max="7188" width="12.7109375" style="12" customWidth="1"/>
    <col min="7189" max="7189" width="35.7109375" style="12" customWidth="1"/>
    <col min="7190" max="7190" width="12.7109375" style="12" customWidth="1"/>
    <col min="7191" max="7191" width="35.7109375" style="12" customWidth="1"/>
    <col min="7192" max="7192" width="12.7109375" style="12" customWidth="1"/>
    <col min="7193" max="7193" width="35.7109375" style="12" customWidth="1"/>
    <col min="7194" max="7194" width="12.7109375" style="12" customWidth="1"/>
    <col min="7195" max="7195" width="35.7109375" style="12" customWidth="1"/>
    <col min="7196" max="7196" width="12.7109375" style="12" customWidth="1"/>
    <col min="7197" max="7197" width="35.7109375" style="12" customWidth="1"/>
    <col min="7198" max="7198" width="12.7109375" style="12" customWidth="1"/>
    <col min="7199" max="7199" width="35.7109375" style="12" customWidth="1"/>
    <col min="7200" max="7200" width="12.7109375" style="12" customWidth="1"/>
    <col min="7201" max="7201" width="2.7109375" style="12" customWidth="1"/>
    <col min="7202" max="7203" width="0" style="12" hidden="1" customWidth="1"/>
    <col min="7204" max="7204" width="12.28515625" style="12" bestFit="1" customWidth="1"/>
    <col min="7205" max="7430" width="9.140625" style="12"/>
    <col min="7431" max="7431" width="1.7109375" style="12" customWidth="1"/>
    <col min="7432" max="7432" width="16.85546875" style="12" customWidth="1"/>
    <col min="7433" max="7433" width="109.42578125" style="12" bestFit="1" customWidth="1"/>
    <col min="7434" max="7434" width="2.7109375" style="12" customWidth="1"/>
    <col min="7435" max="7435" width="28.140625" style="12" bestFit="1" customWidth="1"/>
    <col min="7436" max="7437" width="0" style="12" hidden="1" customWidth="1"/>
    <col min="7438" max="7438" width="2.7109375" style="12" customWidth="1"/>
    <col min="7439" max="7439" width="35.7109375" style="12" customWidth="1"/>
    <col min="7440" max="7440" width="12.7109375" style="12" customWidth="1"/>
    <col min="7441" max="7441" width="35.7109375" style="12" customWidth="1"/>
    <col min="7442" max="7442" width="12.7109375" style="12" customWidth="1"/>
    <col min="7443" max="7443" width="35.7109375" style="12" customWidth="1"/>
    <col min="7444" max="7444" width="12.7109375" style="12" customWidth="1"/>
    <col min="7445" max="7445" width="35.7109375" style="12" customWidth="1"/>
    <col min="7446" max="7446" width="12.7109375" style="12" customWidth="1"/>
    <col min="7447" max="7447" width="35.7109375" style="12" customWidth="1"/>
    <col min="7448" max="7448" width="12.7109375" style="12" customWidth="1"/>
    <col min="7449" max="7449" width="35.7109375" style="12" customWidth="1"/>
    <col min="7450" max="7450" width="12.7109375" style="12" customWidth="1"/>
    <col min="7451" max="7451" width="35.7109375" style="12" customWidth="1"/>
    <col min="7452" max="7452" width="12.7109375" style="12" customWidth="1"/>
    <col min="7453" max="7453" width="35.7109375" style="12" customWidth="1"/>
    <col min="7454" max="7454" width="12.7109375" style="12" customWidth="1"/>
    <col min="7455" max="7455" width="35.7109375" style="12" customWidth="1"/>
    <col min="7456" max="7456" width="12.7109375" style="12" customWidth="1"/>
    <col min="7457" max="7457" width="2.7109375" style="12" customWidth="1"/>
    <col min="7458" max="7459" width="0" style="12" hidden="1" customWidth="1"/>
    <col min="7460" max="7460" width="12.28515625" style="12" bestFit="1" customWidth="1"/>
    <col min="7461" max="7686" width="9.140625" style="12"/>
    <col min="7687" max="7687" width="1.7109375" style="12" customWidth="1"/>
    <col min="7688" max="7688" width="16.85546875" style="12" customWidth="1"/>
    <col min="7689" max="7689" width="109.42578125" style="12" bestFit="1" customWidth="1"/>
    <col min="7690" max="7690" width="2.7109375" style="12" customWidth="1"/>
    <col min="7691" max="7691" width="28.140625" style="12" bestFit="1" customWidth="1"/>
    <col min="7692" max="7693" width="0" style="12" hidden="1" customWidth="1"/>
    <col min="7694" max="7694" width="2.7109375" style="12" customWidth="1"/>
    <col min="7695" max="7695" width="35.7109375" style="12" customWidth="1"/>
    <col min="7696" max="7696" width="12.7109375" style="12" customWidth="1"/>
    <col min="7697" max="7697" width="35.7109375" style="12" customWidth="1"/>
    <col min="7698" max="7698" width="12.7109375" style="12" customWidth="1"/>
    <col min="7699" max="7699" width="35.7109375" style="12" customWidth="1"/>
    <col min="7700" max="7700" width="12.7109375" style="12" customWidth="1"/>
    <col min="7701" max="7701" width="35.7109375" style="12" customWidth="1"/>
    <col min="7702" max="7702" width="12.7109375" style="12" customWidth="1"/>
    <col min="7703" max="7703" width="35.7109375" style="12" customWidth="1"/>
    <col min="7704" max="7704" width="12.7109375" style="12" customWidth="1"/>
    <col min="7705" max="7705" width="35.7109375" style="12" customWidth="1"/>
    <col min="7706" max="7706" width="12.7109375" style="12" customWidth="1"/>
    <col min="7707" max="7707" width="35.7109375" style="12" customWidth="1"/>
    <col min="7708" max="7708" width="12.7109375" style="12" customWidth="1"/>
    <col min="7709" max="7709" width="35.7109375" style="12" customWidth="1"/>
    <col min="7710" max="7710" width="12.7109375" style="12" customWidth="1"/>
    <col min="7711" max="7711" width="35.7109375" style="12" customWidth="1"/>
    <col min="7712" max="7712" width="12.7109375" style="12" customWidth="1"/>
    <col min="7713" max="7713" width="2.7109375" style="12" customWidth="1"/>
    <col min="7714" max="7715" width="0" style="12" hidden="1" customWidth="1"/>
    <col min="7716" max="7716" width="12.28515625" style="12" bestFit="1" customWidth="1"/>
    <col min="7717" max="7942" width="9.140625" style="12"/>
    <col min="7943" max="7943" width="1.7109375" style="12" customWidth="1"/>
    <col min="7944" max="7944" width="16.85546875" style="12" customWidth="1"/>
    <col min="7945" max="7945" width="109.42578125" style="12" bestFit="1" customWidth="1"/>
    <col min="7946" max="7946" width="2.7109375" style="12" customWidth="1"/>
    <col min="7947" max="7947" width="28.140625" style="12" bestFit="1" customWidth="1"/>
    <col min="7948" max="7949" width="0" style="12" hidden="1" customWidth="1"/>
    <col min="7950" max="7950" width="2.7109375" style="12" customWidth="1"/>
    <col min="7951" max="7951" width="35.7109375" style="12" customWidth="1"/>
    <col min="7952" max="7952" width="12.7109375" style="12" customWidth="1"/>
    <col min="7953" max="7953" width="35.7109375" style="12" customWidth="1"/>
    <col min="7954" max="7954" width="12.7109375" style="12" customWidth="1"/>
    <col min="7955" max="7955" width="35.7109375" style="12" customWidth="1"/>
    <col min="7956" max="7956" width="12.7109375" style="12" customWidth="1"/>
    <col min="7957" max="7957" width="35.7109375" style="12" customWidth="1"/>
    <col min="7958" max="7958" width="12.7109375" style="12" customWidth="1"/>
    <col min="7959" max="7959" width="35.7109375" style="12" customWidth="1"/>
    <col min="7960" max="7960" width="12.7109375" style="12" customWidth="1"/>
    <col min="7961" max="7961" width="35.7109375" style="12" customWidth="1"/>
    <col min="7962" max="7962" width="12.7109375" style="12" customWidth="1"/>
    <col min="7963" max="7963" width="35.7109375" style="12" customWidth="1"/>
    <col min="7964" max="7964" width="12.7109375" style="12" customWidth="1"/>
    <col min="7965" max="7965" width="35.7109375" style="12" customWidth="1"/>
    <col min="7966" max="7966" width="12.7109375" style="12" customWidth="1"/>
    <col min="7967" max="7967" width="35.7109375" style="12" customWidth="1"/>
    <col min="7968" max="7968" width="12.7109375" style="12" customWidth="1"/>
    <col min="7969" max="7969" width="2.7109375" style="12" customWidth="1"/>
    <col min="7970" max="7971" width="0" style="12" hidden="1" customWidth="1"/>
    <col min="7972" max="7972" width="12.28515625" style="12" bestFit="1" customWidth="1"/>
    <col min="7973" max="8198" width="9.140625" style="12"/>
    <col min="8199" max="8199" width="1.7109375" style="12" customWidth="1"/>
    <col min="8200" max="8200" width="16.85546875" style="12" customWidth="1"/>
    <col min="8201" max="8201" width="109.42578125" style="12" bestFit="1" customWidth="1"/>
    <col min="8202" max="8202" width="2.7109375" style="12" customWidth="1"/>
    <col min="8203" max="8203" width="28.140625" style="12" bestFit="1" customWidth="1"/>
    <col min="8204" max="8205" width="0" style="12" hidden="1" customWidth="1"/>
    <col min="8206" max="8206" width="2.7109375" style="12" customWidth="1"/>
    <col min="8207" max="8207" width="35.7109375" style="12" customWidth="1"/>
    <col min="8208" max="8208" width="12.7109375" style="12" customWidth="1"/>
    <col min="8209" max="8209" width="35.7109375" style="12" customWidth="1"/>
    <col min="8210" max="8210" width="12.7109375" style="12" customWidth="1"/>
    <col min="8211" max="8211" width="35.7109375" style="12" customWidth="1"/>
    <col min="8212" max="8212" width="12.7109375" style="12" customWidth="1"/>
    <col min="8213" max="8213" width="35.7109375" style="12" customWidth="1"/>
    <col min="8214" max="8214" width="12.7109375" style="12" customWidth="1"/>
    <col min="8215" max="8215" width="35.7109375" style="12" customWidth="1"/>
    <col min="8216" max="8216" width="12.7109375" style="12" customWidth="1"/>
    <col min="8217" max="8217" width="35.7109375" style="12" customWidth="1"/>
    <col min="8218" max="8218" width="12.7109375" style="12" customWidth="1"/>
    <col min="8219" max="8219" width="35.7109375" style="12" customWidth="1"/>
    <col min="8220" max="8220" width="12.7109375" style="12" customWidth="1"/>
    <col min="8221" max="8221" width="35.7109375" style="12" customWidth="1"/>
    <col min="8222" max="8222" width="12.7109375" style="12" customWidth="1"/>
    <col min="8223" max="8223" width="35.7109375" style="12" customWidth="1"/>
    <col min="8224" max="8224" width="12.7109375" style="12" customWidth="1"/>
    <col min="8225" max="8225" width="2.7109375" style="12" customWidth="1"/>
    <col min="8226" max="8227" width="0" style="12" hidden="1" customWidth="1"/>
    <col min="8228" max="8228" width="12.28515625" style="12" bestFit="1" customWidth="1"/>
    <col min="8229" max="8454" width="9.140625" style="12"/>
    <col min="8455" max="8455" width="1.7109375" style="12" customWidth="1"/>
    <col min="8456" max="8456" width="16.85546875" style="12" customWidth="1"/>
    <col min="8457" max="8457" width="109.42578125" style="12" bestFit="1" customWidth="1"/>
    <col min="8458" max="8458" width="2.7109375" style="12" customWidth="1"/>
    <col min="8459" max="8459" width="28.140625" style="12" bestFit="1" customWidth="1"/>
    <col min="8460" max="8461" width="0" style="12" hidden="1" customWidth="1"/>
    <col min="8462" max="8462" width="2.7109375" style="12" customWidth="1"/>
    <col min="8463" max="8463" width="35.7109375" style="12" customWidth="1"/>
    <col min="8464" max="8464" width="12.7109375" style="12" customWidth="1"/>
    <col min="8465" max="8465" width="35.7109375" style="12" customWidth="1"/>
    <col min="8466" max="8466" width="12.7109375" style="12" customWidth="1"/>
    <col min="8467" max="8467" width="35.7109375" style="12" customWidth="1"/>
    <col min="8468" max="8468" width="12.7109375" style="12" customWidth="1"/>
    <col min="8469" max="8469" width="35.7109375" style="12" customWidth="1"/>
    <col min="8470" max="8470" width="12.7109375" style="12" customWidth="1"/>
    <col min="8471" max="8471" width="35.7109375" style="12" customWidth="1"/>
    <col min="8472" max="8472" width="12.7109375" style="12" customWidth="1"/>
    <col min="8473" max="8473" width="35.7109375" style="12" customWidth="1"/>
    <col min="8474" max="8474" width="12.7109375" style="12" customWidth="1"/>
    <col min="8475" max="8475" width="35.7109375" style="12" customWidth="1"/>
    <col min="8476" max="8476" width="12.7109375" style="12" customWidth="1"/>
    <col min="8477" max="8477" width="35.7109375" style="12" customWidth="1"/>
    <col min="8478" max="8478" width="12.7109375" style="12" customWidth="1"/>
    <col min="8479" max="8479" width="35.7109375" style="12" customWidth="1"/>
    <col min="8480" max="8480" width="12.7109375" style="12" customWidth="1"/>
    <col min="8481" max="8481" width="2.7109375" style="12" customWidth="1"/>
    <col min="8482" max="8483" width="0" style="12" hidden="1" customWidth="1"/>
    <col min="8484" max="8484" width="12.28515625" style="12" bestFit="1" customWidth="1"/>
    <col min="8485" max="8710" width="9.140625" style="12"/>
    <col min="8711" max="8711" width="1.7109375" style="12" customWidth="1"/>
    <col min="8712" max="8712" width="16.85546875" style="12" customWidth="1"/>
    <col min="8713" max="8713" width="109.42578125" style="12" bestFit="1" customWidth="1"/>
    <col min="8714" max="8714" width="2.7109375" style="12" customWidth="1"/>
    <col min="8715" max="8715" width="28.140625" style="12" bestFit="1" customWidth="1"/>
    <col min="8716" max="8717" width="0" style="12" hidden="1" customWidth="1"/>
    <col min="8718" max="8718" width="2.7109375" style="12" customWidth="1"/>
    <col min="8719" max="8719" width="35.7109375" style="12" customWidth="1"/>
    <col min="8720" max="8720" width="12.7109375" style="12" customWidth="1"/>
    <col min="8721" max="8721" width="35.7109375" style="12" customWidth="1"/>
    <col min="8722" max="8722" width="12.7109375" style="12" customWidth="1"/>
    <col min="8723" max="8723" width="35.7109375" style="12" customWidth="1"/>
    <col min="8724" max="8724" width="12.7109375" style="12" customWidth="1"/>
    <col min="8725" max="8725" width="35.7109375" style="12" customWidth="1"/>
    <col min="8726" max="8726" width="12.7109375" style="12" customWidth="1"/>
    <col min="8727" max="8727" width="35.7109375" style="12" customWidth="1"/>
    <col min="8728" max="8728" width="12.7109375" style="12" customWidth="1"/>
    <col min="8729" max="8729" width="35.7109375" style="12" customWidth="1"/>
    <col min="8730" max="8730" width="12.7109375" style="12" customWidth="1"/>
    <col min="8731" max="8731" width="35.7109375" style="12" customWidth="1"/>
    <col min="8732" max="8732" width="12.7109375" style="12" customWidth="1"/>
    <col min="8733" max="8733" width="35.7109375" style="12" customWidth="1"/>
    <col min="8734" max="8734" width="12.7109375" style="12" customWidth="1"/>
    <col min="8735" max="8735" width="35.7109375" style="12" customWidth="1"/>
    <col min="8736" max="8736" width="12.7109375" style="12" customWidth="1"/>
    <col min="8737" max="8737" width="2.7109375" style="12" customWidth="1"/>
    <col min="8738" max="8739" width="0" style="12" hidden="1" customWidth="1"/>
    <col min="8740" max="8740" width="12.28515625" style="12" bestFit="1" customWidth="1"/>
    <col min="8741" max="8966" width="9.140625" style="12"/>
    <col min="8967" max="8967" width="1.7109375" style="12" customWidth="1"/>
    <col min="8968" max="8968" width="16.85546875" style="12" customWidth="1"/>
    <col min="8969" max="8969" width="109.42578125" style="12" bestFit="1" customWidth="1"/>
    <col min="8970" max="8970" width="2.7109375" style="12" customWidth="1"/>
    <col min="8971" max="8971" width="28.140625" style="12" bestFit="1" customWidth="1"/>
    <col min="8972" max="8973" width="0" style="12" hidden="1" customWidth="1"/>
    <col min="8974" max="8974" width="2.7109375" style="12" customWidth="1"/>
    <col min="8975" max="8975" width="35.7109375" style="12" customWidth="1"/>
    <col min="8976" max="8976" width="12.7109375" style="12" customWidth="1"/>
    <col min="8977" max="8977" width="35.7109375" style="12" customWidth="1"/>
    <col min="8978" max="8978" width="12.7109375" style="12" customWidth="1"/>
    <col min="8979" max="8979" width="35.7109375" style="12" customWidth="1"/>
    <col min="8980" max="8980" width="12.7109375" style="12" customWidth="1"/>
    <col min="8981" max="8981" width="35.7109375" style="12" customWidth="1"/>
    <col min="8982" max="8982" width="12.7109375" style="12" customWidth="1"/>
    <col min="8983" max="8983" width="35.7109375" style="12" customWidth="1"/>
    <col min="8984" max="8984" width="12.7109375" style="12" customWidth="1"/>
    <col min="8985" max="8985" width="35.7109375" style="12" customWidth="1"/>
    <col min="8986" max="8986" width="12.7109375" style="12" customWidth="1"/>
    <col min="8987" max="8987" width="35.7109375" style="12" customWidth="1"/>
    <col min="8988" max="8988" width="12.7109375" style="12" customWidth="1"/>
    <col min="8989" max="8989" width="35.7109375" style="12" customWidth="1"/>
    <col min="8990" max="8990" width="12.7109375" style="12" customWidth="1"/>
    <col min="8991" max="8991" width="35.7109375" style="12" customWidth="1"/>
    <col min="8992" max="8992" width="12.7109375" style="12" customWidth="1"/>
    <col min="8993" max="8993" width="2.7109375" style="12" customWidth="1"/>
    <col min="8994" max="8995" width="0" style="12" hidden="1" customWidth="1"/>
    <col min="8996" max="8996" width="12.28515625" style="12" bestFit="1" customWidth="1"/>
    <col min="8997" max="9222" width="9.140625" style="12"/>
    <col min="9223" max="9223" width="1.7109375" style="12" customWidth="1"/>
    <col min="9224" max="9224" width="16.85546875" style="12" customWidth="1"/>
    <col min="9225" max="9225" width="109.42578125" style="12" bestFit="1" customWidth="1"/>
    <col min="9226" max="9226" width="2.7109375" style="12" customWidth="1"/>
    <col min="9227" max="9227" width="28.140625" style="12" bestFit="1" customWidth="1"/>
    <col min="9228" max="9229" width="0" style="12" hidden="1" customWidth="1"/>
    <col min="9230" max="9230" width="2.7109375" style="12" customWidth="1"/>
    <col min="9231" max="9231" width="35.7109375" style="12" customWidth="1"/>
    <col min="9232" max="9232" width="12.7109375" style="12" customWidth="1"/>
    <col min="9233" max="9233" width="35.7109375" style="12" customWidth="1"/>
    <col min="9234" max="9234" width="12.7109375" style="12" customWidth="1"/>
    <col min="9235" max="9235" width="35.7109375" style="12" customWidth="1"/>
    <col min="9236" max="9236" width="12.7109375" style="12" customWidth="1"/>
    <col min="9237" max="9237" width="35.7109375" style="12" customWidth="1"/>
    <col min="9238" max="9238" width="12.7109375" style="12" customWidth="1"/>
    <col min="9239" max="9239" width="35.7109375" style="12" customWidth="1"/>
    <col min="9240" max="9240" width="12.7109375" style="12" customWidth="1"/>
    <col min="9241" max="9241" width="35.7109375" style="12" customWidth="1"/>
    <col min="9242" max="9242" width="12.7109375" style="12" customWidth="1"/>
    <col min="9243" max="9243" width="35.7109375" style="12" customWidth="1"/>
    <col min="9244" max="9244" width="12.7109375" style="12" customWidth="1"/>
    <col min="9245" max="9245" width="35.7109375" style="12" customWidth="1"/>
    <col min="9246" max="9246" width="12.7109375" style="12" customWidth="1"/>
    <col min="9247" max="9247" width="35.7109375" style="12" customWidth="1"/>
    <col min="9248" max="9248" width="12.7109375" style="12" customWidth="1"/>
    <col min="9249" max="9249" width="2.7109375" style="12" customWidth="1"/>
    <col min="9250" max="9251" width="0" style="12" hidden="1" customWidth="1"/>
    <col min="9252" max="9252" width="12.28515625" style="12" bestFit="1" customWidth="1"/>
    <col min="9253" max="9478" width="9.140625" style="12"/>
    <col min="9479" max="9479" width="1.7109375" style="12" customWidth="1"/>
    <col min="9480" max="9480" width="16.85546875" style="12" customWidth="1"/>
    <col min="9481" max="9481" width="109.42578125" style="12" bestFit="1" customWidth="1"/>
    <col min="9482" max="9482" width="2.7109375" style="12" customWidth="1"/>
    <col min="9483" max="9483" width="28.140625" style="12" bestFit="1" customWidth="1"/>
    <col min="9484" max="9485" width="0" style="12" hidden="1" customWidth="1"/>
    <col min="9486" max="9486" width="2.7109375" style="12" customWidth="1"/>
    <col min="9487" max="9487" width="35.7109375" style="12" customWidth="1"/>
    <col min="9488" max="9488" width="12.7109375" style="12" customWidth="1"/>
    <col min="9489" max="9489" width="35.7109375" style="12" customWidth="1"/>
    <col min="9490" max="9490" width="12.7109375" style="12" customWidth="1"/>
    <col min="9491" max="9491" width="35.7109375" style="12" customWidth="1"/>
    <col min="9492" max="9492" width="12.7109375" style="12" customWidth="1"/>
    <col min="9493" max="9493" width="35.7109375" style="12" customWidth="1"/>
    <col min="9494" max="9494" width="12.7109375" style="12" customWidth="1"/>
    <col min="9495" max="9495" width="35.7109375" style="12" customWidth="1"/>
    <col min="9496" max="9496" width="12.7109375" style="12" customWidth="1"/>
    <col min="9497" max="9497" width="35.7109375" style="12" customWidth="1"/>
    <col min="9498" max="9498" width="12.7109375" style="12" customWidth="1"/>
    <col min="9499" max="9499" width="35.7109375" style="12" customWidth="1"/>
    <col min="9500" max="9500" width="12.7109375" style="12" customWidth="1"/>
    <col min="9501" max="9501" width="35.7109375" style="12" customWidth="1"/>
    <col min="9502" max="9502" width="12.7109375" style="12" customWidth="1"/>
    <col min="9503" max="9503" width="35.7109375" style="12" customWidth="1"/>
    <col min="9504" max="9504" width="12.7109375" style="12" customWidth="1"/>
    <col min="9505" max="9505" width="2.7109375" style="12" customWidth="1"/>
    <col min="9506" max="9507" width="0" style="12" hidden="1" customWidth="1"/>
    <col min="9508" max="9508" width="12.28515625" style="12" bestFit="1" customWidth="1"/>
    <col min="9509" max="9734" width="9.140625" style="12"/>
    <col min="9735" max="9735" width="1.7109375" style="12" customWidth="1"/>
    <col min="9736" max="9736" width="16.85546875" style="12" customWidth="1"/>
    <col min="9737" max="9737" width="109.42578125" style="12" bestFit="1" customWidth="1"/>
    <col min="9738" max="9738" width="2.7109375" style="12" customWidth="1"/>
    <col min="9739" max="9739" width="28.140625" style="12" bestFit="1" customWidth="1"/>
    <col min="9740" max="9741" width="0" style="12" hidden="1" customWidth="1"/>
    <col min="9742" max="9742" width="2.7109375" style="12" customWidth="1"/>
    <col min="9743" max="9743" width="35.7109375" style="12" customWidth="1"/>
    <col min="9744" max="9744" width="12.7109375" style="12" customWidth="1"/>
    <col min="9745" max="9745" width="35.7109375" style="12" customWidth="1"/>
    <col min="9746" max="9746" width="12.7109375" style="12" customWidth="1"/>
    <col min="9747" max="9747" width="35.7109375" style="12" customWidth="1"/>
    <col min="9748" max="9748" width="12.7109375" style="12" customWidth="1"/>
    <col min="9749" max="9749" width="35.7109375" style="12" customWidth="1"/>
    <col min="9750" max="9750" width="12.7109375" style="12" customWidth="1"/>
    <col min="9751" max="9751" width="35.7109375" style="12" customWidth="1"/>
    <col min="9752" max="9752" width="12.7109375" style="12" customWidth="1"/>
    <col min="9753" max="9753" width="35.7109375" style="12" customWidth="1"/>
    <col min="9754" max="9754" width="12.7109375" style="12" customWidth="1"/>
    <col min="9755" max="9755" width="35.7109375" style="12" customWidth="1"/>
    <col min="9756" max="9756" width="12.7109375" style="12" customWidth="1"/>
    <col min="9757" max="9757" width="35.7109375" style="12" customWidth="1"/>
    <col min="9758" max="9758" width="12.7109375" style="12" customWidth="1"/>
    <col min="9759" max="9759" width="35.7109375" style="12" customWidth="1"/>
    <col min="9760" max="9760" width="12.7109375" style="12" customWidth="1"/>
    <col min="9761" max="9761" width="2.7109375" style="12" customWidth="1"/>
    <col min="9762" max="9763" width="0" style="12" hidden="1" customWidth="1"/>
    <col min="9764" max="9764" width="12.28515625" style="12" bestFit="1" customWidth="1"/>
    <col min="9765" max="9990" width="9.140625" style="12"/>
    <col min="9991" max="9991" width="1.7109375" style="12" customWidth="1"/>
    <col min="9992" max="9992" width="16.85546875" style="12" customWidth="1"/>
    <col min="9993" max="9993" width="109.42578125" style="12" bestFit="1" customWidth="1"/>
    <col min="9994" max="9994" width="2.7109375" style="12" customWidth="1"/>
    <col min="9995" max="9995" width="28.140625" style="12" bestFit="1" customWidth="1"/>
    <col min="9996" max="9997" width="0" style="12" hidden="1" customWidth="1"/>
    <col min="9998" max="9998" width="2.7109375" style="12" customWidth="1"/>
    <col min="9999" max="9999" width="35.7109375" style="12" customWidth="1"/>
    <col min="10000" max="10000" width="12.7109375" style="12" customWidth="1"/>
    <col min="10001" max="10001" width="35.7109375" style="12" customWidth="1"/>
    <col min="10002" max="10002" width="12.7109375" style="12" customWidth="1"/>
    <col min="10003" max="10003" width="35.7109375" style="12" customWidth="1"/>
    <col min="10004" max="10004" width="12.7109375" style="12" customWidth="1"/>
    <col min="10005" max="10005" width="35.7109375" style="12" customWidth="1"/>
    <col min="10006" max="10006" width="12.7109375" style="12" customWidth="1"/>
    <col min="10007" max="10007" width="35.7109375" style="12" customWidth="1"/>
    <col min="10008" max="10008" width="12.7109375" style="12" customWidth="1"/>
    <col min="10009" max="10009" width="35.7109375" style="12" customWidth="1"/>
    <col min="10010" max="10010" width="12.7109375" style="12" customWidth="1"/>
    <col min="10011" max="10011" width="35.7109375" style="12" customWidth="1"/>
    <col min="10012" max="10012" width="12.7109375" style="12" customWidth="1"/>
    <col min="10013" max="10013" width="35.7109375" style="12" customWidth="1"/>
    <col min="10014" max="10014" width="12.7109375" style="12" customWidth="1"/>
    <col min="10015" max="10015" width="35.7109375" style="12" customWidth="1"/>
    <col min="10016" max="10016" width="12.7109375" style="12" customWidth="1"/>
    <col min="10017" max="10017" width="2.7109375" style="12" customWidth="1"/>
    <col min="10018" max="10019" width="0" style="12" hidden="1" customWidth="1"/>
    <col min="10020" max="10020" width="12.28515625" style="12" bestFit="1" customWidth="1"/>
    <col min="10021" max="10246" width="9.140625" style="12"/>
    <col min="10247" max="10247" width="1.7109375" style="12" customWidth="1"/>
    <col min="10248" max="10248" width="16.85546875" style="12" customWidth="1"/>
    <col min="10249" max="10249" width="109.42578125" style="12" bestFit="1" customWidth="1"/>
    <col min="10250" max="10250" width="2.7109375" style="12" customWidth="1"/>
    <col min="10251" max="10251" width="28.140625" style="12" bestFit="1" customWidth="1"/>
    <col min="10252" max="10253" width="0" style="12" hidden="1" customWidth="1"/>
    <col min="10254" max="10254" width="2.7109375" style="12" customWidth="1"/>
    <col min="10255" max="10255" width="35.7109375" style="12" customWidth="1"/>
    <col min="10256" max="10256" width="12.7109375" style="12" customWidth="1"/>
    <col min="10257" max="10257" width="35.7109375" style="12" customWidth="1"/>
    <col min="10258" max="10258" width="12.7109375" style="12" customWidth="1"/>
    <col min="10259" max="10259" width="35.7109375" style="12" customWidth="1"/>
    <col min="10260" max="10260" width="12.7109375" style="12" customWidth="1"/>
    <col min="10261" max="10261" width="35.7109375" style="12" customWidth="1"/>
    <col min="10262" max="10262" width="12.7109375" style="12" customWidth="1"/>
    <col min="10263" max="10263" width="35.7109375" style="12" customWidth="1"/>
    <col min="10264" max="10264" width="12.7109375" style="12" customWidth="1"/>
    <col min="10265" max="10265" width="35.7109375" style="12" customWidth="1"/>
    <col min="10266" max="10266" width="12.7109375" style="12" customWidth="1"/>
    <col min="10267" max="10267" width="35.7109375" style="12" customWidth="1"/>
    <col min="10268" max="10268" width="12.7109375" style="12" customWidth="1"/>
    <col min="10269" max="10269" width="35.7109375" style="12" customWidth="1"/>
    <col min="10270" max="10270" width="12.7109375" style="12" customWidth="1"/>
    <col min="10271" max="10271" width="35.7109375" style="12" customWidth="1"/>
    <col min="10272" max="10272" width="12.7109375" style="12" customWidth="1"/>
    <col min="10273" max="10273" width="2.7109375" style="12" customWidth="1"/>
    <col min="10274" max="10275" width="0" style="12" hidden="1" customWidth="1"/>
    <col min="10276" max="10276" width="12.28515625" style="12" bestFit="1" customWidth="1"/>
    <col min="10277" max="10502" width="9.140625" style="12"/>
    <col min="10503" max="10503" width="1.7109375" style="12" customWidth="1"/>
    <col min="10504" max="10504" width="16.85546875" style="12" customWidth="1"/>
    <col min="10505" max="10505" width="109.42578125" style="12" bestFit="1" customWidth="1"/>
    <col min="10506" max="10506" width="2.7109375" style="12" customWidth="1"/>
    <col min="10507" max="10507" width="28.140625" style="12" bestFit="1" customWidth="1"/>
    <col min="10508" max="10509" width="0" style="12" hidden="1" customWidth="1"/>
    <col min="10510" max="10510" width="2.7109375" style="12" customWidth="1"/>
    <col min="10511" max="10511" width="35.7109375" style="12" customWidth="1"/>
    <col min="10512" max="10512" width="12.7109375" style="12" customWidth="1"/>
    <col min="10513" max="10513" width="35.7109375" style="12" customWidth="1"/>
    <col min="10514" max="10514" width="12.7109375" style="12" customWidth="1"/>
    <col min="10515" max="10515" width="35.7109375" style="12" customWidth="1"/>
    <col min="10516" max="10516" width="12.7109375" style="12" customWidth="1"/>
    <col min="10517" max="10517" width="35.7109375" style="12" customWidth="1"/>
    <col min="10518" max="10518" width="12.7109375" style="12" customWidth="1"/>
    <col min="10519" max="10519" width="35.7109375" style="12" customWidth="1"/>
    <col min="10520" max="10520" width="12.7109375" style="12" customWidth="1"/>
    <col min="10521" max="10521" width="35.7109375" style="12" customWidth="1"/>
    <col min="10522" max="10522" width="12.7109375" style="12" customWidth="1"/>
    <col min="10523" max="10523" width="35.7109375" style="12" customWidth="1"/>
    <col min="10524" max="10524" width="12.7109375" style="12" customWidth="1"/>
    <col min="10525" max="10525" width="35.7109375" style="12" customWidth="1"/>
    <col min="10526" max="10526" width="12.7109375" style="12" customWidth="1"/>
    <col min="10527" max="10527" width="35.7109375" style="12" customWidth="1"/>
    <col min="10528" max="10528" width="12.7109375" style="12" customWidth="1"/>
    <col min="10529" max="10529" width="2.7109375" style="12" customWidth="1"/>
    <col min="10530" max="10531" width="0" style="12" hidden="1" customWidth="1"/>
    <col min="10532" max="10532" width="12.28515625" style="12" bestFit="1" customWidth="1"/>
    <col min="10533" max="10758" width="9.140625" style="12"/>
    <col min="10759" max="10759" width="1.7109375" style="12" customWidth="1"/>
    <col min="10760" max="10760" width="16.85546875" style="12" customWidth="1"/>
    <col min="10761" max="10761" width="109.42578125" style="12" bestFit="1" customWidth="1"/>
    <col min="10762" max="10762" width="2.7109375" style="12" customWidth="1"/>
    <col min="10763" max="10763" width="28.140625" style="12" bestFit="1" customWidth="1"/>
    <col min="10764" max="10765" width="0" style="12" hidden="1" customWidth="1"/>
    <col min="10766" max="10766" width="2.7109375" style="12" customWidth="1"/>
    <col min="10767" max="10767" width="35.7109375" style="12" customWidth="1"/>
    <col min="10768" max="10768" width="12.7109375" style="12" customWidth="1"/>
    <col min="10769" max="10769" width="35.7109375" style="12" customWidth="1"/>
    <col min="10770" max="10770" width="12.7109375" style="12" customWidth="1"/>
    <col min="10771" max="10771" width="35.7109375" style="12" customWidth="1"/>
    <col min="10772" max="10772" width="12.7109375" style="12" customWidth="1"/>
    <col min="10773" max="10773" width="35.7109375" style="12" customWidth="1"/>
    <col min="10774" max="10774" width="12.7109375" style="12" customWidth="1"/>
    <col min="10775" max="10775" width="35.7109375" style="12" customWidth="1"/>
    <col min="10776" max="10776" width="12.7109375" style="12" customWidth="1"/>
    <col min="10777" max="10777" width="35.7109375" style="12" customWidth="1"/>
    <col min="10778" max="10778" width="12.7109375" style="12" customWidth="1"/>
    <col min="10779" max="10779" width="35.7109375" style="12" customWidth="1"/>
    <col min="10780" max="10780" width="12.7109375" style="12" customWidth="1"/>
    <col min="10781" max="10781" width="35.7109375" style="12" customWidth="1"/>
    <col min="10782" max="10782" width="12.7109375" style="12" customWidth="1"/>
    <col min="10783" max="10783" width="35.7109375" style="12" customWidth="1"/>
    <col min="10784" max="10784" width="12.7109375" style="12" customWidth="1"/>
    <col min="10785" max="10785" width="2.7109375" style="12" customWidth="1"/>
    <col min="10786" max="10787" width="0" style="12" hidden="1" customWidth="1"/>
    <col min="10788" max="10788" width="12.28515625" style="12" bestFit="1" customWidth="1"/>
    <col min="10789" max="11014" width="9.140625" style="12"/>
    <col min="11015" max="11015" width="1.7109375" style="12" customWidth="1"/>
    <col min="11016" max="11016" width="16.85546875" style="12" customWidth="1"/>
    <col min="11017" max="11017" width="109.42578125" style="12" bestFit="1" customWidth="1"/>
    <col min="11018" max="11018" width="2.7109375" style="12" customWidth="1"/>
    <col min="11019" max="11019" width="28.140625" style="12" bestFit="1" customWidth="1"/>
    <col min="11020" max="11021" width="0" style="12" hidden="1" customWidth="1"/>
    <col min="11022" max="11022" width="2.7109375" style="12" customWidth="1"/>
    <col min="11023" max="11023" width="35.7109375" style="12" customWidth="1"/>
    <col min="11024" max="11024" width="12.7109375" style="12" customWidth="1"/>
    <col min="11025" max="11025" width="35.7109375" style="12" customWidth="1"/>
    <col min="11026" max="11026" width="12.7109375" style="12" customWidth="1"/>
    <col min="11027" max="11027" width="35.7109375" style="12" customWidth="1"/>
    <col min="11028" max="11028" width="12.7109375" style="12" customWidth="1"/>
    <col min="11029" max="11029" width="35.7109375" style="12" customWidth="1"/>
    <col min="11030" max="11030" width="12.7109375" style="12" customWidth="1"/>
    <col min="11031" max="11031" width="35.7109375" style="12" customWidth="1"/>
    <col min="11032" max="11032" width="12.7109375" style="12" customWidth="1"/>
    <col min="11033" max="11033" width="35.7109375" style="12" customWidth="1"/>
    <col min="11034" max="11034" width="12.7109375" style="12" customWidth="1"/>
    <col min="11035" max="11035" width="35.7109375" style="12" customWidth="1"/>
    <col min="11036" max="11036" width="12.7109375" style="12" customWidth="1"/>
    <col min="11037" max="11037" width="35.7109375" style="12" customWidth="1"/>
    <col min="11038" max="11038" width="12.7109375" style="12" customWidth="1"/>
    <col min="11039" max="11039" width="35.7109375" style="12" customWidth="1"/>
    <col min="11040" max="11040" width="12.7109375" style="12" customWidth="1"/>
    <col min="11041" max="11041" width="2.7109375" style="12" customWidth="1"/>
    <col min="11042" max="11043" width="0" style="12" hidden="1" customWidth="1"/>
    <col min="11044" max="11044" width="12.28515625" style="12" bestFit="1" customWidth="1"/>
    <col min="11045" max="11270" width="9.140625" style="12"/>
    <col min="11271" max="11271" width="1.7109375" style="12" customWidth="1"/>
    <col min="11272" max="11272" width="16.85546875" style="12" customWidth="1"/>
    <col min="11273" max="11273" width="109.42578125" style="12" bestFit="1" customWidth="1"/>
    <col min="11274" max="11274" width="2.7109375" style="12" customWidth="1"/>
    <col min="11275" max="11275" width="28.140625" style="12" bestFit="1" customWidth="1"/>
    <col min="11276" max="11277" width="0" style="12" hidden="1" customWidth="1"/>
    <col min="11278" max="11278" width="2.7109375" style="12" customWidth="1"/>
    <col min="11279" max="11279" width="35.7109375" style="12" customWidth="1"/>
    <col min="11280" max="11280" width="12.7109375" style="12" customWidth="1"/>
    <col min="11281" max="11281" width="35.7109375" style="12" customWidth="1"/>
    <col min="11282" max="11282" width="12.7109375" style="12" customWidth="1"/>
    <col min="11283" max="11283" width="35.7109375" style="12" customWidth="1"/>
    <col min="11284" max="11284" width="12.7109375" style="12" customWidth="1"/>
    <col min="11285" max="11285" width="35.7109375" style="12" customWidth="1"/>
    <col min="11286" max="11286" width="12.7109375" style="12" customWidth="1"/>
    <col min="11287" max="11287" width="35.7109375" style="12" customWidth="1"/>
    <col min="11288" max="11288" width="12.7109375" style="12" customWidth="1"/>
    <col min="11289" max="11289" width="35.7109375" style="12" customWidth="1"/>
    <col min="11290" max="11290" width="12.7109375" style="12" customWidth="1"/>
    <col min="11291" max="11291" width="35.7109375" style="12" customWidth="1"/>
    <col min="11292" max="11292" width="12.7109375" style="12" customWidth="1"/>
    <col min="11293" max="11293" width="35.7109375" style="12" customWidth="1"/>
    <col min="11294" max="11294" width="12.7109375" style="12" customWidth="1"/>
    <col min="11295" max="11295" width="35.7109375" style="12" customWidth="1"/>
    <col min="11296" max="11296" width="12.7109375" style="12" customWidth="1"/>
    <col min="11297" max="11297" width="2.7109375" style="12" customWidth="1"/>
    <col min="11298" max="11299" width="0" style="12" hidden="1" customWidth="1"/>
    <col min="11300" max="11300" width="12.28515625" style="12" bestFit="1" customWidth="1"/>
    <col min="11301" max="11526" width="9.140625" style="12"/>
    <col min="11527" max="11527" width="1.7109375" style="12" customWidth="1"/>
    <col min="11528" max="11528" width="16.85546875" style="12" customWidth="1"/>
    <col min="11529" max="11529" width="109.42578125" style="12" bestFit="1" customWidth="1"/>
    <col min="11530" max="11530" width="2.7109375" style="12" customWidth="1"/>
    <col min="11531" max="11531" width="28.140625" style="12" bestFit="1" customWidth="1"/>
    <col min="11532" max="11533" width="0" style="12" hidden="1" customWidth="1"/>
    <col min="11534" max="11534" width="2.7109375" style="12" customWidth="1"/>
    <col min="11535" max="11535" width="35.7109375" style="12" customWidth="1"/>
    <col min="11536" max="11536" width="12.7109375" style="12" customWidth="1"/>
    <col min="11537" max="11537" width="35.7109375" style="12" customWidth="1"/>
    <col min="11538" max="11538" width="12.7109375" style="12" customWidth="1"/>
    <col min="11539" max="11539" width="35.7109375" style="12" customWidth="1"/>
    <col min="11540" max="11540" width="12.7109375" style="12" customWidth="1"/>
    <col min="11541" max="11541" width="35.7109375" style="12" customWidth="1"/>
    <col min="11542" max="11542" width="12.7109375" style="12" customWidth="1"/>
    <col min="11543" max="11543" width="35.7109375" style="12" customWidth="1"/>
    <col min="11544" max="11544" width="12.7109375" style="12" customWidth="1"/>
    <col min="11545" max="11545" width="35.7109375" style="12" customWidth="1"/>
    <col min="11546" max="11546" width="12.7109375" style="12" customWidth="1"/>
    <col min="11547" max="11547" width="35.7109375" style="12" customWidth="1"/>
    <col min="11548" max="11548" width="12.7109375" style="12" customWidth="1"/>
    <col min="11549" max="11549" width="35.7109375" style="12" customWidth="1"/>
    <col min="11550" max="11550" width="12.7109375" style="12" customWidth="1"/>
    <col min="11551" max="11551" width="35.7109375" style="12" customWidth="1"/>
    <col min="11552" max="11552" width="12.7109375" style="12" customWidth="1"/>
    <col min="11553" max="11553" width="2.7109375" style="12" customWidth="1"/>
    <col min="11554" max="11555" width="0" style="12" hidden="1" customWidth="1"/>
    <col min="11556" max="11556" width="12.28515625" style="12" bestFit="1" customWidth="1"/>
    <col min="11557" max="11782" width="9.140625" style="12"/>
    <col min="11783" max="11783" width="1.7109375" style="12" customWidth="1"/>
    <col min="11784" max="11784" width="16.85546875" style="12" customWidth="1"/>
    <col min="11785" max="11785" width="109.42578125" style="12" bestFit="1" customWidth="1"/>
    <col min="11786" max="11786" width="2.7109375" style="12" customWidth="1"/>
    <col min="11787" max="11787" width="28.140625" style="12" bestFit="1" customWidth="1"/>
    <col min="11788" max="11789" width="0" style="12" hidden="1" customWidth="1"/>
    <col min="11790" max="11790" width="2.7109375" style="12" customWidth="1"/>
    <col min="11791" max="11791" width="35.7109375" style="12" customWidth="1"/>
    <col min="11792" max="11792" width="12.7109375" style="12" customWidth="1"/>
    <col min="11793" max="11793" width="35.7109375" style="12" customWidth="1"/>
    <col min="11794" max="11794" width="12.7109375" style="12" customWidth="1"/>
    <col min="11795" max="11795" width="35.7109375" style="12" customWidth="1"/>
    <col min="11796" max="11796" width="12.7109375" style="12" customWidth="1"/>
    <col min="11797" max="11797" width="35.7109375" style="12" customWidth="1"/>
    <col min="11798" max="11798" width="12.7109375" style="12" customWidth="1"/>
    <col min="11799" max="11799" width="35.7109375" style="12" customWidth="1"/>
    <col min="11800" max="11800" width="12.7109375" style="12" customWidth="1"/>
    <col min="11801" max="11801" width="35.7109375" style="12" customWidth="1"/>
    <col min="11802" max="11802" width="12.7109375" style="12" customWidth="1"/>
    <col min="11803" max="11803" width="35.7109375" style="12" customWidth="1"/>
    <col min="11804" max="11804" width="12.7109375" style="12" customWidth="1"/>
    <col min="11805" max="11805" width="35.7109375" style="12" customWidth="1"/>
    <col min="11806" max="11806" width="12.7109375" style="12" customWidth="1"/>
    <col min="11807" max="11807" width="35.7109375" style="12" customWidth="1"/>
    <col min="11808" max="11808" width="12.7109375" style="12" customWidth="1"/>
    <col min="11809" max="11809" width="2.7109375" style="12" customWidth="1"/>
    <col min="11810" max="11811" width="0" style="12" hidden="1" customWidth="1"/>
    <col min="11812" max="11812" width="12.28515625" style="12" bestFit="1" customWidth="1"/>
    <col min="11813" max="12038" width="9.140625" style="12"/>
    <col min="12039" max="12039" width="1.7109375" style="12" customWidth="1"/>
    <col min="12040" max="12040" width="16.85546875" style="12" customWidth="1"/>
    <col min="12041" max="12041" width="109.42578125" style="12" bestFit="1" customWidth="1"/>
    <col min="12042" max="12042" width="2.7109375" style="12" customWidth="1"/>
    <col min="12043" max="12043" width="28.140625" style="12" bestFit="1" customWidth="1"/>
    <col min="12044" max="12045" width="0" style="12" hidden="1" customWidth="1"/>
    <col min="12046" max="12046" width="2.7109375" style="12" customWidth="1"/>
    <col min="12047" max="12047" width="35.7109375" style="12" customWidth="1"/>
    <col min="12048" max="12048" width="12.7109375" style="12" customWidth="1"/>
    <col min="12049" max="12049" width="35.7109375" style="12" customWidth="1"/>
    <col min="12050" max="12050" width="12.7109375" style="12" customWidth="1"/>
    <col min="12051" max="12051" width="35.7109375" style="12" customWidth="1"/>
    <col min="12052" max="12052" width="12.7109375" style="12" customWidth="1"/>
    <col min="12053" max="12053" width="35.7109375" style="12" customWidth="1"/>
    <col min="12054" max="12054" width="12.7109375" style="12" customWidth="1"/>
    <col min="12055" max="12055" width="35.7109375" style="12" customWidth="1"/>
    <col min="12056" max="12056" width="12.7109375" style="12" customWidth="1"/>
    <col min="12057" max="12057" width="35.7109375" style="12" customWidth="1"/>
    <col min="12058" max="12058" width="12.7109375" style="12" customWidth="1"/>
    <col min="12059" max="12059" width="35.7109375" style="12" customWidth="1"/>
    <col min="12060" max="12060" width="12.7109375" style="12" customWidth="1"/>
    <col min="12061" max="12061" width="35.7109375" style="12" customWidth="1"/>
    <col min="12062" max="12062" width="12.7109375" style="12" customWidth="1"/>
    <col min="12063" max="12063" width="35.7109375" style="12" customWidth="1"/>
    <col min="12064" max="12064" width="12.7109375" style="12" customWidth="1"/>
    <col min="12065" max="12065" width="2.7109375" style="12" customWidth="1"/>
    <col min="12066" max="12067" width="0" style="12" hidden="1" customWidth="1"/>
    <col min="12068" max="12068" width="12.28515625" style="12" bestFit="1" customWidth="1"/>
    <col min="12069" max="12294" width="9.140625" style="12"/>
    <col min="12295" max="12295" width="1.7109375" style="12" customWidth="1"/>
    <col min="12296" max="12296" width="16.85546875" style="12" customWidth="1"/>
    <col min="12297" max="12297" width="109.42578125" style="12" bestFit="1" customWidth="1"/>
    <col min="12298" max="12298" width="2.7109375" style="12" customWidth="1"/>
    <col min="12299" max="12299" width="28.140625" style="12" bestFit="1" customWidth="1"/>
    <col min="12300" max="12301" width="0" style="12" hidden="1" customWidth="1"/>
    <col min="12302" max="12302" width="2.7109375" style="12" customWidth="1"/>
    <col min="12303" max="12303" width="35.7109375" style="12" customWidth="1"/>
    <col min="12304" max="12304" width="12.7109375" style="12" customWidth="1"/>
    <col min="12305" max="12305" width="35.7109375" style="12" customWidth="1"/>
    <col min="12306" max="12306" width="12.7109375" style="12" customWidth="1"/>
    <col min="12307" max="12307" width="35.7109375" style="12" customWidth="1"/>
    <col min="12308" max="12308" width="12.7109375" style="12" customWidth="1"/>
    <col min="12309" max="12309" width="35.7109375" style="12" customWidth="1"/>
    <col min="12310" max="12310" width="12.7109375" style="12" customWidth="1"/>
    <col min="12311" max="12311" width="35.7109375" style="12" customWidth="1"/>
    <col min="12312" max="12312" width="12.7109375" style="12" customWidth="1"/>
    <col min="12313" max="12313" width="35.7109375" style="12" customWidth="1"/>
    <col min="12314" max="12314" width="12.7109375" style="12" customWidth="1"/>
    <col min="12315" max="12315" width="35.7109375" style="12" customWidth="1"/>
    <col min="12316" max="12316" width="12.7109375" style="12" customWidth="1"/>
    <col min="12317" max="12317" width="35.7109375" style="12" customWidth="1"/>
    <col min="12318" max="12318" width="12.7109375" style="12" customWidth="1"/>
    <col min="12319" max="12319" width="35.7109375" style="12" customWidth="1"/>
    <col min="12320" max="12320" width="12.7109375" style="12" customWidth="1"/>
    <col min="12321" max="12321" width="2.7109375" style="12" customWidth="1"/>
    <col min="12322" max="12323" width="0" style="12" hidden="1" customWidth="1"/>
    <col min="12324" max="12324" width="12.28515625" style="12" bestFit="1" customWidth="1"/>
    <col min="12325" max="12550" width="9.140625" style="12"/>
    <col min="12551" max="12551" width="1.7109375" style="12" customWidth="1"/>
    <col min="12552" max="12552" width="16.85546875" style="12" customWidth="1"/>
    <col min="12553" max="12553" width="109.42578125" style="12" bestFit="1" customWidth="1"/>
    <col min="12554" max="12554" width="2.7109375" style="12" customWidth="1"/>
    <col min="12555" max="12555" width="28.140625" style="12" bestFit="1" customWidth="1"/>
    <col min="12556" max="12557" width="0" style="12" hidden="1" customWidth="1"/>
    <col min="12558" max="12558" width="2.7109375" style="12" customWidth="1"/>
    <col min="12559" max="12559" width="35.7109375" style="12" customWidth="1"/>
    <col min="12560" max="12560" width="12.7109375" style="12" customWidth="1"/>
    <col min="12561" max="12561" width="35.7109375" style="12" customWidth="1"/>
    <col min="12562" max="12562" width="12.7109375" style="12" customWidth="1"/>
    <col min="12563" max="12563" width="35.7109375" style="12" customWidth="1"/>
    <col min="12564" max="12564" width="12.7109375" style="12" customWidth="1"/>
    <col min="12565" max="12565" width="35.7109375" style="12" customWidth="1"/>
    <col min="12566" max="12566" width="12.7109375" style="12" customWidth="1"/>
    <col min="12567" max="12567" width="35.7109375" style="12" customWidth="1"/>
    <col min="12568" max="12568" width="12.7109375" style="12" customWidth="1"/>
    <col min="12569" max="12569" width="35.7109375" style="12" customWidth="1"/>
    <col min="12570" max="12570" width="12.7109375" style="12" customWidth="1"/>
    <col min="12571" max="12571" width="35.7109375" style="12" customWidth="1"/>
    <col min="12572" max="12572" width="12.7109375" style="12" customWidth="1"/>
    <col min="12573" max="12573" width="35.7109375" style="12" customWidth="1"/>
    <col min="12574" max="12574" width="12.7109375" style="12" customWidth="1"/>
    <col min="12575" max="12575" width="35.7109375" style="12" customWidth="1"/>
    <col min="12576" max="12576" width="12.7109375" style="12" customWidth="1"/>
    <col min="12577" max="12577" width="2.7109375" style="12" customWidth="1"/>
    <col min="12578" max="12579" width="0" style="12" hidden="1" customWidth="1"/>
    <col min="12580" max="12580" width="12.28515625" style="12" bestFit="1" customWidth="1"/>
    <col min="12581" max="12806" width="9.140625" style="12"/>
    <col min="12807" max="12807" width="1.7109375" style="12" customWidth="1"/>
    <col min="12808" max="12808" width="16.85546875" style="12" customWidth="1"/>
    <col min="12809" max="12809" width="109.42578125" style="12" bestFit="1" customWidth="1"/>
    <col min="12810" max="12810" width="2.7109375" style="12" customWidth="1"/>
    <col min="12811" max="12811" width="28.140625" style="12" bestFit="1" customWidth="1"/>
    <col min="12812" max="12813" width="0" style="12" hidden="1" customWidth="1"/>
    <col min="12814" max="12814" width="2.7109375" style="12" customWidth="1"/>
    <col min="12815" max="12815" width="35.7109375" style="12" customWidth="1"/>
    <col min="12816" max="12816" width="12.7109375" style="12" customWidth="1"/>
    <col min="12817" max="12817" width="35.7109375" style="12" customWidth="1"/>
    <col min="12818" max="12818" width="12.7109375" style="12" customWidth="1"/>
    <col min="12819" max="12819" width="35.7109375" style="12" customWidth="1"/>
    <col min="12820" max="12820" width="12.7109375" style="12" customWidth="1"/>
    <col min="12821" max="12821" width="35.7109375" style="12" customWidth="1"/>
    <col min="12822" max="12822" width="12.7109375" style="12" customWidth="1"/>
    <col min="12823" max="12823" width="35.7109375" style="12" customWidth="1"/>
    <col min="12824" max="12824" width="12.7109375" style="12" customWidth="1"/>
    <col min="12825" max="12825" width="35.7109375" style="12" customWidth="1"/>
    <col min="12826" max="12826" width="12.7109375" style="12" customWidth="1"/>
    <col min="12827" max="12827" width="35.7109375" style="12" customWidth="1"/>
    <col min="12828" max="12828" width="12.7109375" style="12" customWidth="1"/>
    <col min="12829" max="12829" width="35.7109375" style="12" customWidth="1"/>
    <col min="12830" max="12830" width="12.7109375" style="12" customWidth="1"/>
    <col min="12831" max="12831" width="35.7109375" style="12" customWidth="1"/>
    <col min="12832" max="12832" width="12.7109375" style="12" customWidth="1"/>
    <col min="12833" max="12833" width="2.7109375" style="12" customWidth="1"/>
    <col min="12834" max="12835" width="0" style="12" hidden="1" customWidth="1"/>
    <col min="12836" max="12836" width="12.28515625" style="12" bestFit="1" customWidth="1"/>
    <col min="12837" max="13062" width="9.140625" style="12"/>
    <col min="13063" max="13063" width="1.7109375" style="12" customWidth="1"/>
    <col min="13064" max="13064" width="16.85546875" style="12" customWidth="1"/>
    <col min="13065" max="13065" width="109.42578125" style="12" bestFit="1" customWidth="1"/>
    <col min="13066" max="13066" width="2.7109375" style="12" customWidth="1"/>
    <col min="13067" max="13067" width="28.140625" style="12" bestFit="1" customWidth="1"/>
    <col min="13068" max="13069" width="0" style="12" hidden="1" customWidth="1"/>
    <col min="13070" max="13070" width="2.7109375" style="12" customWidth="1"/>
    <col min="13071" max="13071" width="35.7109375" style="12" customWidth="1"/>
    <col min="13072" max="13072" width="12.7109375" style="12" customWidth="1"/>
    <col min="13073" max="13073" width="35.7109375" style="12" customWidth="1"/>
    <col min="13074" max="13074" width="12.7109375" style="12" customWidth="1"/>
    <col min="13075" max="13075" width="35.7109375" style="12" customWidth="1"/>
    <col min="13076" max="13076" width="12.7109375" style="12" customWidth="1"/>
    <col min="13077" max="13077" width="35.7109375" style="12" customWidth="1"/>
    <col min="13078" max="13078" width="12.7109375" style="12" customWidth="1"/>
    <col min="13079" max="13079" width="35.7109375" style="12" customWidth="1"/>
    <col min="13080" max="13080" width="12.7109375" style="12" customWidth="1"/>
    <col min="13081" max="13081" width="35.7109375" style="12" customWidth="1"/>
    <col min="13082" max="13082" width="12.7109375" style="12" customWidth="1"/>
    <col min="13083" max="13083" width="35.7109375" style="12" customWidth="1"/>
    <col min="13084" max="13084" width="12.7109375" style="12" customWidth="1"/>
    <col min="13085" max="13085" width="35.7109375" style="12" customWidth="1"/>
    <col min="13086" max="13086" width="12.7109375" style="12" customWidth="1"/>
    <col min="13087" max="13087" width="35.7109375" style="12" customWidth="1"/>
    <col min="13088" max="13088" width="12.7109375" style="12" customWidth="1"/>
    <col min="13089" max="13089" width="2.7109375" style="12" customWidth="1"/>
    <col min="13090" max="13091" width="0" style="12" hidden="1" customWidth="1"/>
    <col min="13092" max="13092" width="12.28515625" style="12" bestFit="1" customWidth="1"/>
    <col min="13093" max="13318" width="9.140625" style="12"/>
    <col min="13319" max="13319" width="1.7109375" style="12" customWidth="1"/>
    <col min="13320" max="13320" width="16.85546875" style="12" customWidth="1"/>
    <col min="13321" max="13321" width="109.42578125" style="12" bestFit="1" customWidth="1"/>
    <col min="13322" max="13322" width="2.7109375" style="12" customWidth="1"/>
    <col min="13323" max="13323" width="28.140625" style="12" bestFit="1" customWidth="1"/>
    <col min="13324" max="13325" width="0" style="12" hidden="1" customWidth="1"/>
    <col min="13326" max="13326" width="2.7109375" style="12" customWidth="1"/>
    <col min="13327" max="13327" width="35.7109375" style="12" customWidth="1"/>
    <col min="13328" max="13328" width="12.7109375" style="12" customWidth="1"/>
    <col min="13329" max="13329" width="35.7109375" style="12" customWidth="1"/>
    <col min="13330" max="13330" width="12.7109375" style="12" customWidth="1"/>
    <col min="13331" max="13331" width="35.7109375" style="12" customWidth="1"/>
    <col min="13332" max="13332" width="12.7109375" style="12" customWidth="1"/>
    <col min="13333" max="13333" width="35.7109375" style="12" customWidth="1"/>
    <col min="13334" max="13334" width="12.7109375" style="12" customWidth="1"/>
    <col min="13335" max="13335" width="35.7109375" style="12" customWidth="1"/>
    <col min="13336" max="13336" width="12.7109375" style="12" customWidth="1"/>
    <col min="13337" max="13337" width="35.7109375" style="12" customWidth="1"/>
    <col min="13338" max="13338" width="12.7109375" style="12" customWidth="1"/>
    <col min="13339" max="13339" width="35.7109375" style="12" customWidth="1"/>
    <col min="13340" max="13340" width="12.7109375" style="12" customWidth="1"/>
    <col min="13341" max="13341" width="35.7109375" style="12" customWidth="1"/>
    <col min="13342" max="13342" width="12.7109375" style="12" customWidth="1"/>
    <col min="13343" max="13343" width="35.7109375" style="12" customWidth="1"/>
    <col min="13344" max="13344" width="12.7109375" style="12" customWidth="1"/>
    <col min="13345" max="13345" width="2.7109375" style="12" customWidth="1"/>
    <col min="13346" max="13347" width="0" style="12" hidden="1" customWidth="1"/>
    <col min="13348" max="13348" width="12.28515625" style="12" bestFit="1" customWidth="1"/>
    <col min="13349" max="13574" width="9.140625" style="12"/>
    <col min="13575" max="13575" width="1.7109375" style="12" customWidth="1"/>
    <col min="13576" max="13576" width="16.85546875" style="12" customWidth="1"/>
    <col min="13577" max="13577" width="109.42578125" style="12" bestFit="1" customWidth="1"/>
    <col min="13578" max="13578" width="2.7109375" style="12" customWidth="1"/>
    <col min="13579" max="13579" width="28.140625" style="12" bestFit="1" customWidth="1"/>
    <col min="13580" max="13581" width="0" style="12" hidden="1" customWidth="1"/>
    <col min="13582" max="13582" width="2.7109375" style="12" customWidth="1"/>
    <col min="13583" max="13583" width="35.7109375" style="12" customWidth="1"/>
    <col min="13584" max="13584" width="12.7109375" style="12" customWidth="1"/>
    <col min="13585" max="13585" width="35.7109375" style="12" customWidth="1"/>
    <col min="13586" max="13586" width="12.7109375" style="12" customWidth="1"/>
    <col min="13587" max="13587" width="35.7109375" style="12" customWidth="1"/>
    <col min="13588" max="13588" width="12.7109375" style="12" customWidth="1"/>
    <col min="13589" max="13589" width="35.7109375" style="12" customWidth="1"/>
    <col min="13590" max="13590" width="12.7109375" style="12" customWidth="1"/>
    <col min="13591" max="13591" width="35.7109375" style="12" customWidth="1"/>
    <col min="13592" max="13592" width="12.7109375" style="12" customWidth="1"/>
    <col min="13593" max="13593" width="35.7109375" style="12" customWidth="1"/>
    <col min="13594" max="13594" width="12.7109375" style="12" customWidth="1"/>
    <col min="13595" max="13595" width="35.7109375" style="12" customWidth="1"/>
    <col min="13596" max="13596" width="12.7109375" style="12" customWidth="1"/>
    <col min="13597" max="13597" width="35.7109375" style="12" customWidth="1"/>
    <col min="13598" max="13598" width="12.7109375" style="12" customWidth="1"/>
    <col min="13599" max="13599" width="35.7109375" style="12" customWidth="1"/>
    <col min="13600" max="13600" width="12.7109375" style="12" customWidth="1"/>
    <col min="13601" max="13601" width="2.7109375" style="12" customWidth="1"/>
    <col min="13602" max="13603" width="0" style="12" hidden="1" customWidth="1"/>
    <col min="13604" max="13604" width="12.28515625" style="12" bestFit="1" customWidth="1"/>
    <col min="13605" max="13830" width="9.140625" style="12"/>
    <col min="13831" max="13831" width="1.7109375" style="12" customWidth="1"/>
    <col min="13832" max="13832" width="16.85546875" style="12" customWidth="1"/>
    <col min="13833" max="13833" width="109.42578125" style="12" bestFit="1" customWidth="1"/>
    <col min="13834" max="13834" width="2.7109375" style="12" customWidth="1"/>
    <col min="13835" max="13835" width="28.140625" style="12" bestFit="1" customWidth="1"/>
    <col min="13836" max="13837" width="0" style="12" hidden="1" customWidth="1"/>
    <col min="13838" max="13838" width="2.7109375" style="12" customWidth="1"/>
    <col min="13839" max="13839" width="35.7109375" style="12" customWidth="1"/>
    <col min="13840" max="13840" width="12.7109375" style="12" customWidth="1"/>
    <col min="13841" max="13841" width="35.7109375" style="12" customWidth="1"/>
    <col min="13842" max="13842" width="12.7109375" style="12" customWidth="1"/>
    <col min="13843" max="13843" width="35.7109375" style="12" customWidth="1"/>
    <col min="13844" max="13844" width="12.7109375" style="12" customWidth="1"/>
    <col min="13845" max="13845" width="35.7109375" style="12" customWidth="1"/>
    <col min="13846" max="13846" width="12.7109375" style="12" customWidth="1"/>
    <col min="13847" max="13847" width="35.7109375" style="12" customWidth="1"/>
    <col min="13848" max="13848" width="12.7109375" style="12" customWidth="1"/>
    <col min="13849" max="13849" width="35.7109375" style="12" customWidth="1"/>
    <col min="13850" max="13850" width="12.7109375" style="12" customWidth="1"/>
    <col min="13851" max="13851" width="35.7109375" style="12" customWidth="1"/>
    <col min="13852" max="13852" width="12.7109375" style="12" customWidth="1"/>
    <col min="13853" max="13853" width="35.7109375" style="12" customWidth="1"/>
    <col min="13854" max="13854" width="12.7109375" style="12" customWidth="1"/>
    <col min="13855" max="13855" width="35.7109375" style="12" customWidth="1"/>
    <col min="13856" max="13856" width="12.7109375" style="12" customWidth="1"/>
    <col min="13857" max="13857" width="2.7109375" style="12" customWidth="1"/>
    <col min="13858" max="13859" width="0" style="12" hidden="1" customWidth="1"/>
    <col min="13860" max="13860" width="12.28515625" style="12" bestFit="1" customWidth="1"/>
    <col min="13861" max="14086" width="9.140625" style="12"/>
    <col min="14087" max="14087" width="1.7109375" style="12" customWidth="1"/>
    <col min="14088" max="14088" width="16.85546875" style="12" customWidth="1"/>
    <col min="14089" max="14089" width="109.42578125" style="12" bestFit="1" customWidth="1"/>
    <col min="14090" max="14090" width="2.7109375" style="12" customWidth="1"/>
    <col min="14091" max="14091" width="28.140625" style="12" bestFit="1" customWidth="1"/>
    <col min="14092" max="14093" width="0" style="12" hidden="1" customWidth="1"/>
    <col min="14094" max="14094" width="2.7109375" style="12" customWidth="1"/>
    <col min="14095" max="14095" width="35.7109375" style="12" customWidth="1"/>
    <col min="14096" max="14096" width="12.7109375" style="12" customWidth="1"/>
    <col min="14097" max="14097" width="35.7109375" style="12" customWidth="1"/>
    <col min="14098" max="14098" width="12.7109375" style="12" customWidth="1"/>
    <col min="14099" max="14099" width="35.7109375" style="12" customWidth="1"/>
    <col min="14100" max="14100" width="12.7109375" style="12" customWidth="1"/>
    <col min="14101" max="14101" width="35.7109375" style="12" customWidth="1"/>
    <col min="14102" max="14102" width="12.7109375" style="12" customWidth="1"/>
    <col min="14103" max="14103" width="35.7109375" style="12" customWidth="1"/>
    <col min="14104" max="14104" width="12.7109375" style="12" customWidth="1"/>
    <col min="14105" max="14105" width="35.7109375" style="12" customWidth="1"/>
    <col min="14106" max="14106" width="12.7109375" style="12" customWidth="1"/>
    <col min="14107" max="14107" width="35.7109375" style="12" customWidth="1"/>
    <col min="14108" max="14108" width="12.7109375" style="12" customWidth="1"/>
    <col min="14109" max="14109" width="35.7109375" style="12" customWidth="1"/>
    <col min="14110" max="14110" width="12.7109375" style="12" customWidth="1"/>
    <col min="14111" max="14111" width="35.7109375" style="12" customWidth="1"/>
    <col min="14112" max="14112" width="12.7109375" style="12" customWidth="1"/>
    <col min="14113" max="14113" width="2.7109375" style="12" customWidth="1"/>
    <col min="14114" max="14115" width="0" style="12" hidden="1" customWidth="1"/>
    <col min="14116" max="14116" width="12.28515625" style="12" bestFit="1" customWidth="1"/>
    <col min="14117" max="14342" width="9.140625" style="12"/>
    <col min="14343" max="14343" width="1.7109375" style="12" customWidth="1"/>
    <col min="14344" max="14344" width="16.85546875" style="12" customWidth="1"/>
    <col min="14345" max="14345" width="109.42578125" style="12" bestFit="1" customWidth="1"/>
    <col min="14346" max="14346" width="2.7109375" style="12" customWidth="1"/>
    <col min="14347" max="14347" width="28.140625" style="12" bestFit="1" customWidth="1"/>
    <col min="14348" max="14349" width="0" style="12" hidden="1" customWidth="1"/>
    <col min="14350" max="14350" width="2.7109375" style="12" customWidth="1"/>
    <col min="14351" max="14351" width="35.7109375" style="12" customWidth="1"/>
    <col min="14352" max="14352" width="12.7109375" style="12" customWidth="1"/>
    <col min="14353" max="14353" width="35.7109375" style="12" customWidth="1"/>
    <col min="14354" max="14354" width="12.7109375" style="12" customWidth="1"/>
    <col min="14355" max="14355" width="35.7109375" style="12" customWidth="1"/>
    <col min="14356" max="14356" width="12.7109375" style="12" customWidth="1"/>
    <col min="14357" max="14357" width="35.7109375" style="12" customWidth="1"/>
    <col min="14358" max="14358" width="12.7109375" style="12" customWidth="1"/>
    <col min="14359" max="14359" width="35.7109375" style="12" customWidth="1"/>
    <col min="14360" max="14360" width="12.7109375" style="12" customWidth="1"/>
    <col min="14361" max="14361" width="35.7109375" style="12" customWidth="1"/>
    <col min="14362" max="14362" width="12.7109375" style="12" customWidth="1"/>
    <col min="14363" max="14363" width="35.7109375" style="12" customWidth="1"/>
    <col min="14364" max="14364" width="12.7109375" style="12" customWidth="1"/>
    <col min="14365" max="14365" width="35.7109375" style="12" customWidth="1"/>
    <col min="14366" max="14366" width="12.7109375" style="12" customWidth="1"/>
    <col min="14367" max="14367" width="35.7109375" style="12" customWidth="1"/>
    <col min="14368" max="14368" width="12.7109375" style="12" customWidth="1"/>
    <col min="14369" max="14369" width="2.7109375" style="12" customWidth="1"/>
    <col min="14370" max="14371" width="0" style="12" hidden="1" customWidth="1"/>
    <col min="14372" max="14372" width="12.28515625" style="12" bestFit="1" customWidth="1"/>
    <col min="14373" max="14598" width="9.140625" style="12"/>
    <col min="14599" max="14599" width="1.7109375" style="12" customWidth="1"/>
    <col min="14600" max="14600" width="16.85546875" style="12" customWidth="1"/>
    <col min="14601" max="14601" width="109.42578125" style="12" bestFit="1" customWidth="1"/>
    <col min="14602" max="14602" width="2.7109375" style="12" customWidth="1"/>
    <col min="14603" max="14603" width="28.140625" style="12" bestFit="1" customWidth="1"/>
    <col min="14604" max="14605" width="0" style="12" hidden="1" customWidth="1"/>
    <col min="14606" max="14606" width="2.7109375" style="12" customWidth="1"/>
    <col min="14607" max="14607" width="35.7109375" style="12" customWidth="1"/>
    <col min="14608" max="14608" width="12.7109375" style="12" customWidth="1"/>
    <col min="14609" max="14609" width="35.7109375" style="12" customWidth="1"/>
    <col min="14610" max="14610" width="12.7109375" style="12" customWidth="1"/>
    <col min="14611" max="14611" width="35.7109375" style="12" customWidth="1"/>
    <col min="14612" max="14612" width="12.7109375" style="12" customWidth="1"/>
    <col min="14613" max="14613" width="35.7109375" style="12" customWidth="1"/>
    <col min="14614" max="14614" width="12.7109375" style="12" customWidth="1"/>
    <col min="14615" max="14615" width="35.7109375" style="12" customWidth="1"/>
    <col min="14616" max="14616" width="12.7109375" style="12" customWidth="1"/>
    <col min="14617" max="14617" width="35.7109375" style="12" customWidth="1"/>
    <col min="14618" max="14618" width="12.7109375" style="12" customWidth="1"/>
    <col min="14619" max="14619" width="35.7109375" style="12" customWidth="1"/>
    <col min="14620" max="14620" width="12.7109375" style="12" customWidth="1"/>
    <col min="14621" max="14621" width="35.7109375" style="12" customWidth="1"/>
    <col min="14622" max="14622" width="12.7109375" style="12" customWidth="1"/>
    <col min="14623" max="14623" width="35.7109375" style="12" customWidth="1"/>
    <col min="14624" max="14624" width="12.7109375" style="12" customWidth="1"/>
    <col min="14625" max="14625" width="2.7109375" style="12" customWidth="1"/>
    <col min="14626" max="14627" width="0" style="12" hidden="1" customWidth="1"/>
    <col min="14628" max="14628" width="12.28515625" style="12" bestFit="1" customWidth="1"/>
    <col min="14629" max="14854" width="9.140625" style="12"/>
    <col min="14855" max="14855" width="1.7109375" style="12" customWidth="1"/>
    <col min="14856" max="14856" width="16.85546875" style="12" customWidth="1"/>
    <col min="14857" max="14857" width="109.42578125" style="12" bestFit="1" customWidth="1"/>
    <col min="14858" max="14858" width="2.7109375" style="12" customWidth="1"/>
    <col min="14859" max="14859" width="28.140625" style="12" bestFit="1" customWidth="1"/>
    <col min="14860" max="14861" width="0" style="12" hidden="1" customWidth="1"/>
    <col min="14862" max="14862" width="2.7109375" style="12" customWidth="1"/>
    <col min="14863" max="14863" width="35.7109375" style="12" customWidth="1"/>
    <col min="14864" max="14864" width="12.7109375" style="12" customWidth="1"/>
    <col min="14865" max="14865" width="35.7109375" style="12" customWidth="1"/>
    <col min="14866" max="14866" width="12.7109375" style="12" customWidth="1"/>
    <col min="14867" max="14867" width="35.7109375" style="12" customWidth="1"/>
    <col min="14868" max="14868" width="12.7109375" style="12" customWidth="1"/>
    <col min="14869" max="14869" width="35.7109375" style="12" customWidth="1"/>
    <col min="14870" max="14870" width="12.7109375" style="12" customWidth="1"/>
    <col min="14871" max="14871" width="35.7109375" style="12" customWidth="1"/>
    <col min="14872" max="14872" width="12.7109375" style="12" customWidth="1"/>
    <col min="14873" max="14873" width="35.7109375" style="12" customWidth="1"/>
    <col min="14874" max="14874" width="12.7109375" style="12" customWidth="1"/>
    <col min="14875" max="14875" width="35.7109375" style="12" customWidth="1"/>
    <col min="14876" max="14876" width="12.7109375" style="12" customWidth="1"/>
    <col min="14877" max="14877" width="35.7109375" style="12" customWidth="1"/>
    <col min="14878" max="14878" width="12.7109375" style="12" customWidth="1"/>
    <col min="14879" max="14879" width="35.7109375" style="12" customWidth="1"/>
    <col min="14880" max="14880" width="12.7109375" style="12" customWidth="1"/>
    <col min="14881" max="14881" width="2.7109375" style="12" customWidth="1"/>
    <col min="14882" max="14883" width="0" style="12" hidden="1" customWidth="1"/>
    <col min="14884" max="14884" width="12.28515625" style="12" bestFit="1" customWidth="1"/>
    <col min="14885" max="15110" width="9.140625" style="12"/>
    <col min="15111" max="15111" width="1.7109375" style="12" customWidth="1"/>
    <col min="15112" max="15112" width="16.85546875" style="12" customWidth="1"/>
    <col min="15113" max="15113" width="109.42578125" style="12" bestFit="1" customWidth="1"/>
    <col min="15114" max="15114" width="2.7109375" style="12" customWidth="1"/>
    <col min="15115" max="15115" width="28.140625" style="12" bestFit="1" customWidth="1"/>
    <col min="15116" max="15117" width="0" style="12" hidden="1" customWidth="1"/>
    <col min="15118" max="15118" width="2.7109375" style="12" customWidth="1"/>
    <col min="15119" max="15119" width="35.7109375" style="12" customWidth="1"/>
    <col min="15120" max="15120" width="12.7109375" style="12" customWidth="1"/>
    <col min="15121" max="15121" width="35.7109375" style="12" customWidth="1"/>
    <col min="15122" max="15122" width="12.7109375" style="12" customWidth="1"/>
    <col min="15123" max="15123" width="35.7109375" style="12" customWidth="1"/>
    <col min="15124" max="15124" width="12.7109375" style="12" customWidth="1"/>
    <col min="15125" max="15125" width="35.7109375" style="12" customWidth="1"/>
    <col min="15126" max="15126" width="12.7109375" style="12" customWidth="1"/>
    <col min="15127" max="15127" width="35.7109375" style="12" customWidth="1"/>
    <col min="15128" max="15128" width="12.7109375" style="12" customWidth="1"/>
    <col min="15129" max="15129" width="35.7109375" style="12" customWidth="1"/>
    <col min="15130" max="15130" width="12.7109375" style="12" customWidth="1"/>
    <col min="15131" max="15131" width="35.7109375" style="12" customWidth="1"/>
    <col min="15132" max="15132" width="12.7109375" style="12" customWidth="1"/>
    <col min="15133" max="15133" width="35.7109375" style="12" customWidth="1"/>
    <col min="15134" max="15134" width="12.7109375" style="12" customWidth="1"/>
    <col min="15135" max="15135" width="35.7109375" style="12" customWidth="1"/>
    <col min="15136" max="15136" width="12.7109375" style="12" customWidth="1"/>
    <col min="15137" max="15137" width="2.7109375" style="12" customWidth="1"/>
    <col min="15138" max="15139" width="0" style="12" hidden="1" customWidth="1"/>
    <col min="15140" max="15140" width="12.28515625" style="12" bestFit="1" customWidth="1"/>
    <col min="15141" max="15366" width="9.140625" style="12"/>
    <col min="15367" max="15367" width="1.7109375" style="12" customWidth="1"/>
    <col min="15368" max="15368" width="16.85546875" style="12" customWidth="1"/>
    <col min="15369" max="15369" width="109.42578125" style="12" bestFit="1" customWidth="1"/>
    <col min="15370" max="15370" width="2.7109375" style="12" customWidth="1"/>
    <col min="15371" max="15371" width="28.140625" style="12" bestFit="1" customWidth="1"/>
    <col min="15372" max="15373" width="0" style="12" hidden="1" customWidth="1"/>
    <col min="15374" max="15374" width="2.7109375" style="12" customWidth="1"/>
    <col min="15375" max="15375" width="35.7109375" style="12" customWidth="1"/>
    <col min="15376" max="15376" width="12.7109375" style="12" customWidth="1"/>
    <col min="15377" max="15377" width="35.7109375" style="12" customWidth="1"/>
    <col min="15378" max="15378" width="12.7109375" style="12" customWidth="1"/>
    <col min="15379" max="15379" width="35.7109375" style="12" customWidth="1"/>
    <col min="15380" max="15380" width="12.7109375" style="12" customWidth="1"/>
    <col min="15381" max="15381" width="35.7109375" style="12" customWidth="1"/>
    <col min="15382" max="15382" width="12.7109375" style="12" customWidth="1"/>
    <col min="15383" max="15383" width="35.7109375" style="12" customWidth="1"/>
    <col min="15384" max="15384" width="12.7109375" style="12" customWidth="1"/>
    <col min="15385" max="15385" width="35.7109375" style="12" customWidth="1"/>
    <col min="15386" max="15386" width="12.7109375" style="12" customWidth="1"/>
    <col min="15387" max="15387" width="35.7109375" style="12" customWidth="1"/>
    <col min="15388" max="15388" width="12.7109375" style="12" customWidth="1"/>
    <col min="15389" max="15389" width="35.7109375" style="12" customWidth="1"/>
    <col min="15390" max="15390" width="12.7109375" style="12" customWidth="1"/>
    <col min="15391" max="15391" width="35.7109375" style="12" customWidth="1"/>
    <col min="15392" max="15392" width="12.7109375" style="12" customWidth="1"/>
    <col min="15393" max="15393" width="2.7109375" style="12" customWidth="1"/>
    <col min="15394" max="15395" width="0" style="12" hidden="1" customWidth="1"/>
    <col min="15396" max="15396" width="12.28515625" style="12" bestFit="1" customWidth="1"/>
    <col min="15397" max="15622" width="9.140625" style="12"/>
    <col min="15623" max="15623" width="1.7109375" style="12" customWidth="1"/>
    <col min="15624" max="15624" width="16.85546875" style="12" customWidth="1"/>
    <col min="15625" max="15625" width="109.42578125" style="12" bestFit="1" customWidth="1"/>
    <col min="15626" max="15626" width="2.7109375" style="12" customWidth="1"/>
    <col min="15627" max="15627" width="28.140625" style="12" bestFit="1" customWidth="1"/>
    <col min="15628" max="15629" width="0" style="12" hidden="1" customWidth="1"/>
    <col min="15630" max="15630" width="2.7109375" style="12" customWidth="1"/>
    <col min="15631" max="15631" width="35.7109375" style="12" customWidth="1"/>
    <col min="15632" max="15632" width="12.7109375" style="12" customWidth="1"/>
    <col min="15633" max="15633" width="35.7109375" style="12" customWidth="1"/>
    <col min="15634" max="15634" width="12.7109375" style="12" customWidth="1"/>
    <col min="15635" max="15635" width="35.7109375" style="12" customWidth="1"/>
    <col min="15636" max="15636" width="12.7109375" style="12" customWidth="1"/>
    <col min="15637" max="15637" width="35.7109375" style="12" customWidth="1"/>
    <col min="15638" max="15638" width="12.7109375" style="12" customWidth="1"/>
    <col min="15639" max="15639" width="35.7109375" style="12" customWidth="1"/>
    <col min="15640" max="15640" width="12.7109375" style="12" customWidth="1"/>
    <col min="15641" max="15641" width="35.7109375" style="12" customWidth="1"/>
    <col min="15642" max="15642" width="12.7109375" style="12" customWidth="1"/>
    <col min="15643" max="15643" width="35.7109375" style="12" customWidth="1"/>
    <col min="15644" max="15644" width="12.7109375" style="12" customWidth="1"/>
    <col min="15645" max="15645" width="35.7109375" style="12" customWidth="1"/>
    <col min="15646" max="15646" width="12.7109375" style="12" customWidth="1"/>
    <col min="15647" max="15647" width="35.7109375" style="12" customWidth="1"/>
    <col min="15648" max="15648" width="12.7109375" style="12" customWidth="1"/>
    <col min="15649" max="15649" width="2.7109375" style="12" customWidth="1"/>
    <col min="15650" max="15651" width="0" style="12" hidden="1" customWidth="1"/>
    <col min="15652" max="15652" width="12.28515625" style="12" bestFit="1" customWidth="1"/>
    <col min="15653" max="15878" width="9.140625" style="12"/>
    <col min="15879" max="15879" width="1.7109375" style="12" customWidth="1"/>
    <col min="15880" max="15880" width="16.85546875" style="12" customWidth="1"/>
    <col min="15881" max="15881" width="109.42578125" style="12" bestFit="1" customWidth="1"/>
    <col min="15882" max="15882" width="2.7109375" style="12" customWidth="1"/>
    <col min="15883" max="15883" width="28.140625" style="12" bestFit="1" customWidth="1"/>
    <col min="15884" max="15885" width="0" style="12" hidden="1" customWidth="1"/>
    <col min="15886" max="15886" width="2.7109375" style="12" customWidth="1"/>
    <col min="15887" max="15887" width="35.7109375" style="12" customWidth="1"/>
    <col min="15888" max="15888" width="12.7109375" style="12" customWidth="1"/>
    <col min="15889" max="15889" width="35.7109375" style="12" customWidth="1"/>
    <col min="15890" max="15890" width="12.7109375" style="12" customWidth="1"/>
    <col min="15891" max="15891" width="35.7109375" style="12" customWidth="1"/>
    <col min="15892" max="15892" width="12.7109375" style="12" customWidth="1"/>
    <col min="15893" max="15893" width="35.7109375" style="12" customWidth="1"/>
    <col min="15894" max="15894" width="12.7109375" style="12" customWidth="1"/>
    <col min="15895" max="15895" width="35.7109375" style="12" customWidth="1"/>
    <col min="15896" max="15896" width="12.7109375" style="12" customWidth="1"/>
    <col min="15897" max="15897" width="35.7109375" style="12" customWidth="1"/>
    <col min="15898" max="15898" width="12.7109375" style="12" customWidth="1"/>
    <col min="15899" max="15899" width="35.7109375" style="12" customWidth="1"/>
    <col min="15900" max="15900" width="12.7109375" style="12" customWidth="1"/>
    <col min="15901" max="15901" width="35.7109375" style="12" customWidth="1"/>
    <col min="15902" max="15902" width="12.7109375" style="12" customWidth="1"/>
    <col min="15903" max="15903" width="35.7109375" style="12" customWidth="1"/>
    <col min="15904" max="15904" width="12.7109375" style="12" customWidth="1"/>
    <col min="15905" max="15905" width="2.7109375" style="12" customWidth="1"/>
    <col min="15906" max="15907" width="0" style="12" hidden="1" customWidth="1"/>
    <col min="15908" max="15908" width="12.28515625" style="12" bestFit="1" customWidth="1"/>
    <col min="15909" max="16134" width="9.140625" style="12"/>
    <col min="16135" max="16135" width="1.7109375" style="12" customWidth="1"/>
    <col min="16136" max="16136" width="16.85546875" style="12" customWidth="1"/>
    <col min="16137" max="16137" width="109.42578125" style="12" bestFit="1" customWidth="1"/>
    <col min="16138" max="16138" width="2.7109375" style="12" customWidth="1"/>
    <col min="16139" max="16139" width="28.140625" style="12" bestFit="1" customWidth="1"/>
    <col min="16140" max="16141" width="0" style="12" hidden="1" customWidth="1"/>
    <col min="16142" max="16142" width="2.7109375" style="12" customWidth="1"/>
    <col min="16143" max="16143" width="35.7109375" style="12" customWidth="1"/>
    <col min="16144" max="16144" width="12.7109375" style="12" customWidth="1"/>
    <col min="16145" max="16145" width="35.7109375" style="12" customWidth="1"/>
    <col min="16146" max="16146" width="12.7109375" style="12" customWidth="1"/>
    <col min="16147" max="16147" width="35.7109375" style="12" customWidth="1"/>
    <col min="16148" max="16148" width="12.7109375" style="12" customWidth="1"/>
    <col min="16149" max="16149" width="35.7109375" style="12" customWidth="1"/>
    <col min="16150" max="16150" width="12.7109375" style="12" customWidth="1"/>
    <col min="16151" max="16151" width="35.7109375" style="12" customWidth="1"/>
    <col min="16152" max="16152" width="12.7109375" style="12" customWidth="1"/>
    <col min="16153" max="16153" width="35.7109375" style="12" customWidth="1"/>
    <col min="16154" max="16154" width="12.7109375" style="12" customWidth="1"/>
    <col min="16155" max="16155" width="35.7109375" style="12" customWidth="1"/>
    <col min="16156" max="16156" width="12.7109375" style="12" customWidth="1"/>
    <col min="16157" max="16157" width="35.7109375" style="12" customWidth="1"/>
    <col min="16158" max="16158" width="12.7109375" style="12" customWidth="1"/>
    <col min="16159" max="16159" width="35.7109375" style="12" customWidth="1"/>
    <col min="16160" max="16160" width="12.7109375" style="12" customWidth="1"/>
    <col min="16161" max="16161" width="2.7109375" style="12" customWidth="1"/>
    <col min="16162" max="16163" width="0" style="12" hidden="1" customWidth="1"/>
    <col min="16164" max="16164" width="12.28515625" style="12" bestFit="1" customWidth="1"/>
    <col min="16165" max="16384" width="9.140625" style="12"/>
  </cols>
  <sheetData>
    <row r="1" spans="2:85" ht="3.95" customHeight="1"/>
    <row r="2" spans="2:85" ht="3.95" customHeight="1"/>
    <row r="3" spans="2:85" ht="3.95" customHeight="1"/>
    <row r="4" spans="2:85" ht="30" customHeight="1">
      <c r="B4" s="465" t="s">
        <v>43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284"/>
      <c r="AH4" s="285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  <c r="CC4" s="284"/>
      <c r="CE4" s="286"/>
      <c r="CG4" s="287"/>
    </row>
    <row r="5" spans="2:85" ht="30" customHeight="1">
      <c r="B5" s="465" t="s">
        <v>44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284"/>
      <c r="AH5" s="285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E5" s="286"/>
      <c r="CG5" s="287"/>
    </row>
    <row r="6" spans="2:85" ht="30" customHeight="1">
      <c r="B6" s="465" t="s">
        <v>340</v>
      </c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284"/>
      <c r="AH6" s="285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E6" s="286"/>
      <c r="CG6" s="287"/>
    </row>
    <row r="7" spans="2:85" ht="30" customHeight="1">
      <c r="B7" s="465" t="s">
        <v>885</v>
      </c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284"/>
      <c r="AH7" s="285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E7" s="286"/>
      <c r="CG7" s="287"/>
    </row>
    <row r="8" spans="2:85" ht="30" customHeight="1">
      <c r="B8" s="288"/>
      <c r="C8" s="288"/>
      <c r="D8" s="288"/>
      <c r="E8" s="288"/>
      <c r="F8" s="288"/>
      <c r="G8" s="288"/>
      <c r="H8" s="288"/>
      <c r="I8" s="288"/>
      <c r="J8" s="288"/>
      <c r="K8" s="289"/>
      <c r="L8" s="289"/>
      <c r="M8" s="288"/>
      <c r="N8" s="288"/>
      <c r="O8" s="288"/>
      <c r="P8" s="290" t="s">
        <v>532</v>
      </c>
      <c r="Q8" s="466" t="s">
        <v>874</v>
      </c>
      <c r="R8" s="466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90" t="str">
        <f>Planilha!B6</f>
        <v xml:space="preserve">                                                                                                                                                                                                                                          Processo nº 23006.011170/2023-60</v>
      </c>
      <c r="AG8" s="291"/>
      <c r="AH8" s="285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E8" s="286"/>
      <c r="CG8" s="287"/>
    </row>
    <row r="9" spans="2:85" ht="9.75" customHeight="1" thickBot="1">
      <c r="B9" s="12"/>
      <c r="E9" s="292"/>
      <c r="G9" s="293"/>
      <c r="H9" s="293"/>
    </row>
    <row r="10" spans="2:85" s="24" customFormat="1" ht="39.950000000000003" customHeight="1" thickBot="1">
      <c r="B10" s="294" t="s">
        <v>18</v>
      </c>
      <c r="C10" s="295" t="s">
        <v>45</v>
      </c>
      <c r="D10" s="296"/>
      <c r="E10" s="467" t="s">
        <v>533</v>
      </c>
      <c r="G10" s="470" t="s">
        <v>534</v>
      </c>
      <c r="H10" s="293"/>
      <c r="I10" s="471" t="s">
        <v>535</v>
      </c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2"/>
      <c r="AH10" s="283"/>
    </row>
    <row r="11" spans="2:85" s="24" customFormat="1" ht="20.100000000000001" customHeight="1" thickBot="1">
      <c r="B11" s="297"/>
      <c r="C11" s="298"/>
      <c r="D11" s="296"/>
      <c r="E11" s="468"/>
      <c r="G11" s="470"/>
      <c r="H11" s="293"/>
      <c r="I11" s="462">
        <v>1</v>
      </c>
      <c r="J11" s="463"/>
      <c r="K11" s="462">
        <v>2</v>
      </c>
      <c r="L11" s="463"/>
      <c r="M11" s="462">
        <v>3</v>
      </c>
      <c r="N11" s="463"/>
      <c r="O11" s="462">
        <v>4</v>
      </c>
      <c r="P11" s="463"/>
      <c r="Q11" s="462">
        <v>5</v>
      </c>
      <c r="R11" s="463"/>
      <c r="S11" s="462">
        <v>6</v>
      </c>
      <c r="T11" s="463"/>
      <c r="U11" s="462">
        <v>7</v>
      </c>
      <c r="V11" s="463"/>
      <c r="W11" s="462">
        <v>8</v>
      </c>
      <c r="X11" s="463"/>
      <c r="Y11" s="462">
        <v>9</v>
      </c>
      <c r="Z11" s="463"/>
      <c r="AA11" s="462">
        <v>10</v>
      </c>
      <c r="AB11" s="463"/>
      <c r="AC11" s="462">
        <v>11</v>
      </c>
      <c r="AD11" s="463"/>
      <c r="AE11" s="462">
        <v>12</v>
      </c>
      <c r="AF11" s="473"/>
      <c r="AH11" s="283"/>
    </row>
    <row r="12" spans="2:85" s="24" customFormat="1" ht="20.100000000000001" customHeight="1" thickBot="1">
      <c r="B12" s="297"/>
      <c r="C12" s="299"/>
      <c r="D12" s="296"/>
      <c r="E12" s="469"/>
      <c r="G12" s="470"/>
      <c r="H12" s="293"/>
      <c r="I12" s="300" t="s">
        <v>536</v>
      </c>
      <c r="J12" s="300" t="s">
        <v>17</v>
      </c>
      <c r="K12" s="300" t="s">
        <v>536</v>
      </c>
      <c r="L12" s="300" t="s">
        <v>17</v>
      </c>
      <c r="M12" s="300" t="s">
        <v>536</v>
      </c>
      <c r="N12" s="300" t="s">
        <v>17</v>
      </c>
      <c r="O12" s="300" t="s">
        <v>536</v>
      </c>
      <c r="P12" s="300" t="s">
        <v>17</v>
      </c>
      <c r="Q12" s="300" t="s">
        <v>536</v>
      </c>
      <c r="R12" s="300" t="s">
        <v>17</v>
      </c>
      <c r="S12" s="300" t="s">
        <v>536</v>
      </c>
      <c r="T12" s="300" t="s">
        <v>17</v>
      </c>
      <c r="U12" s="300" t="s">
        <v>536</v>
      </c>
      <c r="V12" s="300" t="s">
        <v>17</v>
      </c>
      <c r="W12" s="300" t="s">
        <v>536</v>
      </c>
      <c r="X12" s="300" t="s">
        <v>17</v>
      </c>
      <c r="Y12" s="300" t="s">
        <v>536</v>
      </c>
      <c r="Z12" s="300" t="s">
        <v>17</v>
      </c>
      <c r="AA12" s="300" t="s">
        <v>536</v>
      </c>
      <c r="AB12" s="300" t="s">
        <v>17</v>
      </c>
      <c r="AC12" s="300" t="s">
        <v>536</v>
      </c>
      <c r="AD12" s="300" t="s">
        <v>17</v>
      </c>
      <c r="AE12" s="300" t="s">
        <v>536</v>
      </c>
      <c r="AF12" s="377" t="s">
        <v>17</v>
      </c>
      <c r="AH12" s="283"/>
    </row>
    <row r="13" spans="2:85" ht="20.100000000000001" customHeight="1">
      <c r="E13" s="301"/>
      <c r="G13" s="470"/>
      <c r="H13" s="293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9"/>
    </row>
    <row r="14" spans="2:85" ht="50.1" customHeight="1">
      <c r="B14" s="302"/>
      <c r="C14" s="303"/>
      <c r="D14" s="303"/>
      <c r="E14" s="303"/>
      <c r="F14" s="304"/>
      <c r="G14" s="470"/>
      <c r="H14" s="293"/>
      <c r="I14" s="305">
        <f t="shared" ref="I14:AF14" si="0">I139</f>
        <v>17890.68</v>
      </c>
      <c r="J14" s="306">
        <f t="shared" si="0"/>
        <v>4.963368062094041E-3</v>
      </c>
      <c r="K14" s="307">
        <f t="shared" si="0"/>
        <v>17890.683521999999</v>
      </c>
      <c r="L14" s="306">
        <f t="shared" si="0"/>
        <v>4.963368062094041E-3</v>
      </c>
      <c r="M14" s="307">
        <f t="shared" si="0"/>
        <v>17890.683521999999</v>
      </c>
      <c r="N14" s="306">
        <f t="shared" si="0"/>
        <v>4.963368062094041E-3</v>
      </c>
      <c r="O14" s="307">
        <f t="shared" si="0"/>
        <v>17890.683521999999</v>
      </c>
      <c r="P14" s="306">
        <f t="shared" si="0"/>
        <v>4.963368062094041E-3</v>
      </c>
      <c r="Q14" s="307">
        <f t="shared" si="0"/>
        <v>17890.683521999999</v>
      </c>
      <c r="R14" s="306">
        <f t="shared" si="0"/>
        <v>4.963368062094041E-3</v>
      </c>
      <c r="S14" s="307">
        <f t="shared" ref="S14:X14" si="1">S139</f>
        <v>17890.683521999999</v>
      </c>
      <c r="T14" s="306">
        <f t="shared" si="1"/>
        <v>4.963368062094041E-3</v>
      </c>
      <c r="U14" s="307">
        <f t="shared" si="1"/>
        <v>17890.683521999999</v>
      </c>
      <c r="V14" s="306">
        <f t="shared" si="1"/>
        <v>4.963368062094041E-3</v>
      </c>
      <c r="W14" s="307">
        <f t="shared" si="1"/>
        <v>17890.683521999999</v>
      </c>
      <c r="X14" s="306">
        <f t="shared" si="1"/>
        <v>4.963368062094041E-3</v>
      </c>
      <c r="Y14" s="307">
        <f t="shared" si="0"/>
        <v>17890.683521999999</v>
      </c>
      <c r="Z14" s="306">
        <f t="shared" si="0"/>
        <v>4.963368062094041E-3</v>
      </c>
      <c r="AA14" s="307">
        <f t="shared" si="0"/>
        <v>17890.683521999999</v>
      </c>
      <c r="AB14" s="306">
        <f t="shared" si="0"/>
        <v>4.963368062094041E-3</v>
      </c>
      <c r="AC14" s="307">
        <f t="shared" si="0"/>
        <v>17890.683521999999</v>
      </c>
      <c r="AD14" s="306">
        <f t="shared" si="0"/>
        <v>4.963368062094041E-3</v>
      </c>
      <c r="AE14" s="307">
        <f t="shared" si="0"/>
        <v>17890.683521999999</v>
      </c>
      <c r="AF14" s="306">
        <f t="shared" si="0"/>
        <v>4.963368062094041E-3</v>
      </c>
    </row>
    <row r="15" spans="2:85" ht="20.100000000000001" customHeight="1" thickBot="1">
      <c r="E15" s="301"/>
      <c r="G15" s="308"/>
      <c r="I15" s="380"/>
      <c r="J15" s="381"/>
      <c r="L15" s="380"/>
      <c r="N15" s="380"/>
      <c r="P15" s="380"/>
      <c r="R15" s="380"/>
      <c r="T15" s="380"/>
      <c r="V15" s="380"/>
      <c r="X15" s="380"/>
      <c r="Z15" s="380"/>
      <c r="AB15" s="380"/>
      <c r="AD15" s="380"/>
      <c r="AF15" s="382"/>
    </row>
    <row r="16" spans="2:85" ht="20.100000000000001" customHeight="1">
      <c r="B16" s="309">
        <v>1</v>
      </c>
      <c r="C16" s="310" t="str">
        <f>VLOOKUP($B16,Planilha!$B$14:$J$412,4,FALSE)</f>
        <v>PROJETOS</v>
      </c>
      <c r="D16" s="311"/>
      <c r="E16" s="312">
        <f>INDEX(Planilha!$B:$AC,MATCH(Cronograma!$B16,Planilha!$B:$B,0),27)</f>
        <v>77399.350000000006</v>
      </c>
      <c r="F16" s="311"/>
      <c r="G16" s="460">
        <f>SUM(I16:AF16)</f>
        <v>0</v>
      </c>
      <c r="H16" s="311"/>
      <c r="I16" s="313">
        <f>SUM(I18:I19)</f>
        <v>0</v>
      </c>
      <c r="J16" s="314">
        <f>I16/$E16</f>
        <v>0</v>
      </c>
      <c r="K16" s="313">
        <f>SUM(K18:K19)</f>
        <v>0</v>
      </c>
      <c r="L16" s="314">
        <f>K16/$E16</f>
        <v>0</v>
      </c>
      <c r="M16" s="313">
        <f>SUM(M18:M19)</f>
        <v>0</v>
      </c>
      <c r="N16" s="314">
        <f>M16/$E16</f>
        <v>0</v>
      </c>
      <c r="O16" s="313">
        <f>SUM(O18:O19)</f>
        <v>0</v>
      </c>
      <c r="P16" s="314">
        <f>O16/$E16</f>
        <v>0</v>
      </c>
      <c r="Q16" s="313">
        <f>SUM(Q18:Q19)</f>
        <v>0</v>
      </c>
      <c r="R16" s="314">
        <f>Q16/$E16</f>
        <v>0</v>
      </c>
      <c r="S16" s="313">
        <f>SUM(S18:S19)</f>
        <v>0</v>
      </c>
      <c r="T16" s="314">
        <f>S16/$E16</f>
        <v>0</v>
      </c>
      <c r="U16" s="313">
        <f>SUM(U18:U19)</f>
        <v>0</v>
      </c>
      <c r="V16" s="314">
        <f>U16/$E16</f>
        <v>0</v>
      </c>
      <c r="W16" s="313">
        <f>SUM(W18:W19)</f>
        <v>0</v>
      </c>
      <c r="X16" s="314">
        <f>W16/$E16</f>
        <v>0</v>
      </c>
      <c r="Y16" s="313">
        <f>SUM(Y18:Y19)</f>
        <v>0</v>
      </c>
      <c r="Z16" s="314">
        <f>Y16/$E16</f>
        <v>0</v>
      </c>
      <c r="AA16" s="313">
        <f>SUM(AA18:AA19)</f>
        <v>0</v>
      </c>
      <c r="AB16" s="314">
        <f>AA16/$E16</f>
        <v>0</v>
      </c>
      <c r="AC16" s="313">
        <f>SUM(AC18:AC19)</f>
        <v>0</v>
      </c>
      <c r="AD16" s="314">
        <f>AC16/$E16</f>
        <v>0</v>
      </c>
      <c r="AE16" s="313">
        <f>SUM(AE18:AE19)</f>
        <v>0</v>
      </c>
      <c r="AF16" s="314">
        <f>AE16/$E16</f>
        <v>0</v>
      </c>
      <c r="AH16" s="315"/>
      <c r="AJ16" s="316">
        <f>J16+L16+N16+P16+R16+T16+V16+X16+Z16+AB16+AD16+AF16</f>
        <v>0</v>
      </c>
    </row>
    <row r="17" spans="2:36" ht="20.100000000000001" customHeight="1">
      <c r="B17" s="317"/>
      <c r="C17" s="318"/>
      <c r="D17" s="311"/>
      <c r="E17" s="319"/>
      <c r="F17" s="311"/>
      <c r="G17" s="464"/>
      <c r="H17" s="311"/>
      <c r="I17" s="320"/>
      <c r="J17" s="321"/>
      <c r="K17" s="320"/>
      <c r="L17" s="321"/>
      <c r="M17" s="320"/>
      <c r="N17" s="321"/>
      <c r="O17" s="320"/>
      <c r="P17" s="321"/>
      <c r="Q17" s="320"/>
      <c r="R17" s="321"/>
      <c r="S17" s="320"/>
      <c r="T17" s="321"/>
      <c r="U17" s="320"/>
      <c r="V17" s="321"/>
      <c r="W17" s="320"/>
      <c r="X17" s="321"/>
      <c r="Y17" s="320"/>
      <c r="Z17" s="321"/>
      <c r="AA17" s="320"/>
      <c r="AB17" s="321"/>
      <c r="AC17" s="320"/>
      <c r="AD17" s="321"/>
      <c r="AE17" s="320"/>
      <c r="AF17" s="321"/>
      <c r="AH17" s="322">
        <f>SUM(I17:AF17)</f>
        <v>0</v>
      </c>
      <c r="AI17" s="311">
        <f>E16-AH17</f>
        <v>77399.350000000006</v>
      </c>
      <c r="AJ17" s="316"/>
    </row>
    <row r="18" spans="2:36" ht="20.100000000000001" customHeight="1">
      <c r="B18" s="323"/>
      <c r="C18" s="324"/>
      <c r="D18" s="311"/>
      <c r="E18" s="325">
        <f>INDEX(Planilha!$B:$AC,MATCH(Cronograma!$B16,Planilha!$B:$B,0),27)</f>
        <v>77399.350000000006</v>
      </c>
      <c r="F18" s="311"/>
      <c r="G18" s="460">
        <f>SUM(I18:AF18)</f>
        <v>0</v>
      </c>
      <c r="H18" s="311"/>
      <c r="I18" s="326">
        <f>J18*$E18</f>
        <v>0</v>
      </c>
      <c r="J18" s="327"/>
      <c r="K18" s="326">
        <f>L18*$E18</f>
        <v>0</v>
      </c>
      <c r="L18" s="327"/>
      <c r="M18" s="326">
        <f>N18*$E18</f>
        <v>0</v>
      </c>
      <c r="N18" s="327"/>
      <c r="O18" s="326">
        <f>P18*$E18</f>
        <v>0</v>
      </c>
      <c r="P18" s="327"/>
      <c r="Q18" s="326">
        <f>R18*$E18</f>
        <v>0</v>
      </c>
      <c r="R18" s="327"/>
      <c r="S18" s="326">
        <f>T18*$E18</f>
        <v>0</v>
      </c>
      <c r="T18" s="327"/>
      <c r="U18" s="326">
        <f>V18*$E18</f>
        <v>0</v>
      </c>
      <c r="V18" s="327"/>
      <c r="W18" s="326">
        <f>X18*$E18</f>
        <v>0</v>
      </c>
      <c r="X18" s="327"/>
      <c r="Y18" s="326">
        <f>Z18*$E18</f>
        <v>0</v>
      </c>
      <c r="Z18" s="327"/>
      <c r="AA18" s="326">
        <f>AB18*$E18</f>
        <v>0</v>
      </c>
      <c r="AB18" s="327"/>
      <c r="AC18" s="326">
        <f>AD18*$E18</f>
        <v>0</v>
      </c>
      <c r="AD18" s="327"/>
      <c r="AE18" s="326">
        <f>AF18*$E18</f>
        <v>0</v>
      </c>
      <c r="AF18" s="327"/>
      <c r="AH18" s="315"/>
      <c r="AJ18" s="316">
        <f>J18+L18+N18+P18+R18+T18+V18+X18+Z18+AB18+AD18+AF18</f>
        <v>0</v>
      </c>
    </row>
    <row r="19" spans="2:36" ht="20.100000000000001" customHeight="1">
      <c r="B19" s="328"/>
      <c r="C19" s="329"/>
      <c r="D19" s="311"/>
      <c r="E19" s="330"/>
      <c r="F19" s="311"/>
      <c r="G19" s="461"/>
      <c r="H19" s="311"/>
      <c r="I19" s="326"/>
      <c r="J19" s="331"/>
      <c r="K19" s="326"/>
      <c r="L19" s="331"/>
      <c r="M19" s="326"/>
      <c r="N19" s="331"/>
      <c r="O19" s="326"/>
      <c r="P19" s="331"/>
      <c r="Q19" s="326"/>
      <c r="R19" s="331"/>
      <c r="S19" s="326"/>
      <c r="T19" s="331"/>
      <c r="U19" s="326"/>
      <c r="V19" s="331"/>
      <c r="W19" s="326"/>
      <c r="X19" s="331"/>
      <c r="Y19" s="326"/>
      <c r="Z19" s="331"/>
      <c r="AA19" s="326"/>
      <c r="AB19" s="331"/>
      <c r="AC19" s="326"/>
      <c r="AD19" s="331"/>
      <c r="AE19" s="326"/>
      <c r="AF19" s="331"/>
      <c r="AH19" s="322">
        <f>SUM(I19:AF19)</f>
        <v>0</v>
      </c>
      <c r="AI19" s="311">
        <f>E18-AH19</f>
        <v>77399.350000000006</v>
      </c>
      <c r="AJ19" s="316"/>
    </row>
    <row r="20" spans="2:36" ht="20.100000000000001" customHeight="1">
      <c r="B20" s="332">
        <v>2</v>
      </c>
      <c r="C20" s="333" t="str">
        <f>VLOOKUP($B20,Planilha!$B$14:$J$412,4,FALSE)</f>
        <v>SERVIÇOS PRELIMINARES / TÉCNICOS</v>
      </c>
      <c r="D20" s="311"/>
      <c r="E20" s="334">
        <f>INDEX(Planilha!$B:$AC,MATCH(Cronograma!$B20,Planilha!$B:$B,0),27)</f>
        <v>64369.67</v>
      </c>
      <c r="F20" s="311"/>
      <c r="G20" s="460">
        <f>SUM(I20:AF20)</f>
        <v>0</v>
      </c>
      <c r="H20" s="311"/>
      <c r="I20" s="313">
        <f>SUM(I22:I29)</f>
        <v>0</v>
      </c>
      <c r="J20" s="314">
        <f>I20/$E20</f>
        <v>0</v>
      </c>
      <c r="K20" s="313">
        <f>SUM(K22:K29)</f>
        <v>0</v>
      </c>
      <c r="L20" s="314">
        <f>K20/$E20</f>
        <v>0</v>
      </c>
      <c r="M20" s="313">
        <f>SUM(M22:M29)</f>
        <v>0</v>
      </c>
      <c r="N20" s="314">
        <f>M20/$E20</f>
        <v>0</v>
      </c>
      <c r="O20" s="313">
        <f>SUM(O22:O29)</f>
        <v>0</v>
      </c>
      <c r="P20" s="314">
        <f>O20/$E20</f>
        <v>0</v>
      </c>
      <c r="Q20" s="313">
        <f>SUM(Q22:Q29)</f>
        <v>0</v>
      </c>
      <c r="R20" s="314">
        <f>Q20/$E20</f>
        <v>0</v>
      </c>
      <c r="S20" s="313">
        <f>SUM(S22:S29)</f>
        <v>0</v>
      </c>
      <c r="T20" s="314">
        <f>S20/$E20</f>
        <v>0</v>
      </c>
      <c r="U20" s="313">
        <f>SUM(U22:U29)</f>
        <v>0</v>
      </c>
      <c r="V20" s="314">
        <f>U20/$E20</f>
        <v>0</v>
      </c>
      <c r="W20" s="313">
        <f>SUM(W22:W29)</f>
        <v>0</v>
      </c>
      <c r="X20" s="314">
        <f>W20/$E20</f>
        <v>0</v>
      </c>
      <c r="Y20" s="313">
        <f>SUM(Y22:Y29)</f>
        <v>0</v>
      </c>
      <c r="Z20" s="314">
        <f>Y20/$E20</f>
        <v>0</v>
      </c>
      <c r="AA20" s="313">
        <f>SUM(AA22:AA29)</f>
        <v>0</v>
      </c>
      <c r="AB20" s="314">
        <f>AA20/$E20</f>
        <v>0</v>
      </c>
      <c r="AC20" s="313">
        <f>SUM(AC22:AC29)</f>
        <v>0</v>
      </c>
      <c r="AD20" s="314">
        <f>AC20/$E20</f>
        <v>0</v>
      </c>
      <c r="AE20" s="313">
        <f>SUM(AE22:AE29)</f>
        <v>0</v>
      </c>
      <c r="AF20" s="314">
        <f>AE20/$E20</f>
        <v>0</v>
      </c>
      <c r="AH20" s="315"/>
      <c r="AJ20" s="316">
        <f>J20+L20+N20+P20+R20+T20+V20+X20+Z20+AB20+AD20+AF20</f>
        <v>0</v>
      </c>
    </row>
    <row r="21" spans="2:36" ht="20.100000000000001" customHeight="1">
      <c r="B21" s="317"/>
      <c r="C21" s="335"/>
      <c r="D21" s="311"/>
      <c r="E21" s="319"/>
      <c r="F21" s="311"/>
      <c r="G21" s="461"/>
      <c r="H21" s="311"/>
      <c r="I21" s="320"/>
      <c r="J21" s="321"/>
      <c r="K21" s="320"/>
      <c r="L21" s="321"/>
      <c r="M21" s="320"/>
      <c r="N21" s="321"/>
      <c r="O21" s="320"/>
      <c r="P21" s="321"/>
      <c r="Q21" s="320"/>
      <c r="R21" s="321"/>
      <c r="S21" s="320"/>
      <c r="T21" s="321"/>
      <c r="U21" s="320"/>
      <c r="V21" s="321"/>
      <c r="W21" s="320"/>
      <c r="X21" s="321"/>
      <c r="Y21" s="320"/>
      <c r="Z21" s="321"/>
      <c r="AA21" s="320"/>
      <c r="AB21" s="321"/>
      <c r="AC21" s="320"/>
      <c r="AD21" s="321"/>
      <c r="AE21" s="320"/>
      <c r="AF21" s="321"/>
      <c r="AH21" s="322"/>
      <c r="AJ21" s="316"/>
    </row>
    <row r="22" spans="2:36" ht="20.100000000000001" customHeight="1">
      <c r="B22" s="336" t="s">
        <v>22</v>
      </c>
      <c r="C22" s="337" t="str">
        <f>VLOOKUP($B22,Planilha!$B$14:$J$412,4,FALSE)</f>
        <v>CANTEIRO DE OBRAS</v>
      </c>
      <c r="D22" s="311"/>
      <c r="E22" s="325">
        <f>INDEX(Planilha!$B:$AC,MATCH(Cronograma!$B22,Planilha!$B:$B,0),27)</f>
        <v>22299</v>
      </c>
      <c r="F22" s="311"/>
      <c r="G22" s="460">
        <f>SUM(I22:AF22)</f>
        <v>0</v>
      </c>
      <c r="H22" s="311"/>
      <c r="I22" s="326">
        <f>J22*$E22</f>
        <v>0</v>
      </c>
      <c r="J22" s="327"/>
      <c r="K22" s="326">
        <f>L22*$E22</f>
        <v>0</v>
      </c>
      <c r="L22" s="327"/>
      <c r="M22" s="326">
        <f>N22*$E22</f>
        <v>0</v>
      </c>
      <c r="N22" s="327"/>
      <c r="O22" s="326">
        <f>P22*$E22</f>
        <v>0</v>
      </c>
      <c r="P22" s="327"/>
      <c r="Q22" s="326">
        <f>R22*$E22</f>
        <v>0</v>
      </c>
      <c r="R22" s="327"/>
      <c r="S22" s="326">
        <f>T22*$E22</f>
        <v>0</v>
      </c>
      <c r="T22" s="327"/>
      <c r="U22" s="326">
        <f>V22*$E22</f>
        <v>0</v>
      </c>
      <c r="V22" s="327"/>
      <c r="W22" s="326">
        <f>X22*$E22</f>
        <v>0</v>
      </c>
      <c r="X22" s="327"/>
      <c r="Y22" s="326">
        <f>Z22*$E22</f>
        <v>0</v>
      </c>
      <c r="Z22" s="327"/>
      <c r="AA22" s="326">
        <f>AB22*$E22</f>
        <v>0</v>
      </c>
      <c r="AB22" s="327"/>
      <c r="AC22" s="326">
        <f>AD22*$E22</f>
        <v>0</v>
      </c>
      <c r="AD22" s="327"/>
      <c r="AE22" s="326">
        <f>AF22*$E22</f>
        <v>0</v>
      </c>
      <c r="AF22" s="327"/>
      <c r="AH22" s="315"/>
      <c r="AJ22" s="316">
        <f>J22+L22+N22+P22+R22+T22+V22+X22+Z22+AB22+AD22+AF22</f>
        <v>0</v>
      </c>
    </row>
    <row r="23" spans="2:36" ht="20.100000000000001" customHeight="1">
      <c r="B23" s="338"/>
      <c r="C23" s="339"/>
      <c r="D23" s="311"/>
      <c r="E23" s="340"/>
      <c r="F23" s="311"/>
      <c r="G23" s="461"/>
      <c r="H23" s="311"/>
      <c r="I23" s="326"/>
      <c r="J23" s="331"/>
      <c r="K23" s="326"/>
      <c r="L23" s="331"/>
      <c r="M23" s="326"/>
      <c r="N23" s="331"/>
      <c r="O23" s="326"/>
      <c r="P23" s="331"/>
      <c r="Q23" s="326"/>
      <c r="R23" s="331">
        <v>0</v>
      </c>
      <c r="S23" s="326"/>
      <c r="T23" s="331"/>
      <c r="U23" s="326"/>
      <c r="V23" s="331"/>
      <c r="W23" s="326"/>
      <c r="X23" s="331"/>
      <c r="Y23" s="326"/>
      <c r="Z23" s="331"/>
      <c r="AA23" s="326"/>
      <c r="AB23" s="331"/>
      <c r="AC23" s="326"/>
      <c r="AD23" s="331"/>
      <c r="AE23" s="326"/>
      <c r="AF23" s="331"/>
      <c r="AH23" s="322">
        <f>SUM(I23:AF23)</f>
        <v>0</v>
      </c>
      <c r="AI23" s="311">
        <f>E22-AH23</f>
        <v>22299</v>
      </c>
      <c r="AJ23" s="316"/>
    </row>
    <row r="24" spans="2:36" ht="20.100000000000001" customHeight="1">
      <c r="B24" s="336" t="s">
        <v>23</v>
      </c>
      <c r="C24" s="337" t="str">
        <f>VLOOKUP($B24,Planilha!$B$14:$J$412,4,FALSE)</f>
        <v>DEMOLIÇÃO</v>
      </c>
      <c r="D24" s="311"/>
      <c r="E24" s="325">
        <f>INDEX(Planilha!$B:$AC,MATCH(Cronograma!$B24,Planilha!$B:$B,0),27)</f>
        <v>26177.38</v>
      </c>
      <c r="F24" s="311"/>
      <c r="G24" s="460">
        <f>SUM(I24:AF24)</f>
        <v>0</v>
      </c>
      <c r="H24" s="311"/>
      <c r="I24" s="326">
        <f>J24*$E24</f>
        <v>0</v>
      </c>
      <c r="J24" s="327"/>
      <c r="K24" s="326">
        <f>L24*$E24</f>
        <v>0</v>
      </c>
      <c r="L24" s="327"/>
      <c r="M24" s="326">
        <f>N24*$E24</f>
        <v>0</v>
      </c>
      <c r="N24" s="327"/>
      <c r="O24" s="326">
        <f>P24*$E24</f>
        <v>0</v>
      </c>
      <c r="P24" s="327"/>
      <c r="Q24" s="326">
        <f>R24*$E24</f>
        <v>0</v>
      </c>
      <c r="R24" s="327"/>
      <c r="S24" s="326">
        <f>T24*$E24</f>
        <v>0</v>
      </c>
      <c r="T24" s="327"/>
      <c r="U24" s="326">
        <f>V24*$E24</f>
        <v>0</v>
      </c>
      <c r="V24" s="327"/>
      <c r="W24" s="326">
        <f>X24*$E24</f>
        <v>0</v>
      </c>
      <c r="X24" s="327"/>
      <c r="Y24" s="326">
        <f>Z24*$E24</f>
        <v>0</v>
      </c>
      <c r="Z24" s="327">
        <v>0</v>
      </c>
      <c r="AA24" s="326">
        <f>AB24*$E24</f>
        <v>0</v>
      </c>
      <c r="AB24" s="327">
        <v>0</v>
      </c>
      <c r="AC24" s="326">
        <f>AD24*$E24</f>
        <v>0</v>
      </c>
      <c r="AD24" s="327">
        <v>0</v>
      </c>
      <c r="AE24" s="326">
        <f>AF24*$E24</f>
        <v>0</v>
      </c>
      <c r="AF24" s="327"/>
      <c r="AH24" s="315"/>
      <c r="AJ24" s="316">
        <f>J24+L24+N24+P24+R24+T24+V24+X24+Z24+AB24+AD24+AF24</f>
        <v>0</v>
      </c>
    </row>
    <row r="25" spans="2:36" ht="20.100000000000001" customHeight="1">
      <c r="B25" s="338"/>
      <c r="C25" s="339"/>
      <c r="D25" s="311"/>
      <c r="E25" s="340"/>
      <c r="F25" s="311"/>
      <c r="G25" s="461"/>
      <c r="H25" s="311"/>
      <c r="I25" s="326"/>
      <c r="J25" s="331"/>
      <c r="K25" s="326"/>
      <c r="L25" s="331"/>
      <c r="M25" s="326"/>
      <c r="N25" s="331"/>
      <c r="O25" s="326"/>
      <c r="P25" s="331"/>
      <c r="Q25" s="326"/>
      <c r="R25" s="331"/>
      <c r="S25" s="326"/>
      <c r="T25" s="331"/>
      <c r="U25" s="326"/>
      <c r="V25" s="331"/>
      <c r="W25" s="326"/>
      <c r="X25" s="331"/>
      <c r="Y25" s="326"/>
      <c r="Z25" s="331"/>
      <c r="AA25" s="326"/>
      <c r="AB25" s="331"/>
      <c r="AC25" s="326"/>
      <c r="AD25" s="331"/>
      <c r="AE25" s="326"/>
      <c r="AF25" s="331"/>
      <c r="AH25" s="322">
        <f>SUM(I25:AF25)</f>
        <v>0</v>
      </c>
      <c r="AI25" s="311">
        <f>E24-AH25</f>
        <v>26177.38</v>
      </c>
      <c r="AJ25" s="316"/>
    </row>
    <row r="26" spans="2:36" ht="20.100000000000001" customHeight="1">
      <c r="B26" s="336" t="s">
        <v>24</v>
      </c>
      <c r="C26" s="337" t="str">
        <f>VLOOKUP($B26,Planilha!$B$14:$J$412,4,FALSE)</f>
        <v>ISOLAMENTO DE ÁREA</v>
      </c>
      <c r="D26" s="311"/>
      <c r="E26" s="325">
        <f>INDEX(Planilha!$B:$AC,MATCH(Cronograma!$B26,Planilha!$B:$B,0),27)</f>
        <v>9642.24</v>
      </c>
      <c r="F26" s="311"/>
      <c r="G26" s="460">
        <f>SUM(I26:AF26)</f>
        <v>0</v>
      </c>
      <c r="H26" s="311"/>
      <c r="I26" s="326">
        <f>J26*$E26</f>
        <v>0</v>
      </c>
      <c r="J26" s="327">
        <v>0</v>
      </c>
      <c r="K26" s="326">
        <f>L26*$E26</f>
        <v>0</v>
      </c>
      <c r="L26" s="327"/>
      <c r="M26" s="326">
        <f>N26*$E26</f>
        <v>0</v>
      </c>
      <c r="N26" s="327"/>
      <c r="O26" s="326">
        <f>P26*$E26</f>
        <v>0</v>
      </c>
      <c r="P26" s="327"/>
      <c r="Q26" s="326">
        <f>R26*$E26</f>
        <v>0</v>
      </c>
      <c r="R26" s="327"/>
      <c r="S26" s="326">
        <f>T26*$E26</f>
        <v>0</v>
      </c>
      <c r="T26" s="327">
        <v>0</v>
      </c>
      <c r="U26" s="326">
        <f>V26*$E26</f>
        <v>0</v>
      </c>
      <c r="V26" s="327">
        <v>0</v>
      </c>
      <c r="W26" s="326">
        <f>X26*$E26</f>
        <v>0</v>
      </c>
      <c r="X26" s="327">
        <v>0</v>
      </c>
      <c r="Y26" s="326">
        <f>Z26*$E26</f>
        <v>0</v>
      </c>
      <c r="Z26" s="327">
        <v>0</v>
      </c>
      <c r="AA26" s="326">
        <f>AB26*$E26</f>
        <v>0</v>
      </c>
      <c r="AB26" s="327">
        <v>0</v>
      </c>
      <c r="AC26" s="326">
        <f>AD26*$E26</f>
        <v>0</v>
      </c>
      <c r="AD26" s="327">
        <v>0</v>
      </c>
      <c r="AE26" s="326">
        <f>AF26*$E26</f>
        <v>0</v>
      </c>
      <c r="AF26" s="327">
        <v>0</v>
      </c>
      <c r="AH26" s="315"/>
      <c r="AJ26" s="316">
        <f>J26+L26+N26+P26+R26+T26+V26+X26+Z26+AB26+AD26+AF26</f>
        <v>0</v>
      </c>
    </row>
    <row r="27" spans="2:36" ht="20.100000000000001" customHeight="1">
      <c r="B27" s="338"/>
      <c r="C27" s="339"/>
      <c r="D27" s="311"/>
      <c r="E27" s="340"/>
      <c r="F27" s="311"/>
      <c r="G27" s="461"/>
      <c r="H27" s="311"/>
      <c r="I27" s="326"/>
      <c r="J27" s="331"/>
      <c r="K27" s="326"/>
      <c r="L27" s="331"/>
      <c r="M27" s="326"/>
      <c r="N27" s="331"/>
      <c r="O27" s="326"/>
      <c r="P27" s="331"/>
      <c r="Q27" s="326"/>
      <c r="R27" s="331"/>
      <c r="S27" s="326"/>
      <c r="T27" s="331"/>
      <c r="U27" s="326"/>
      <c r="V27" s="331"/>
      <c r="W27" s="326"/>
      <c r="X27" s="331"/>
      <c r="Y27" s="326"/>
      <c r="Z27" s="331"/>
      <c r="AA27" s="326"/>
      <c r="AB27" s="331"/>
      <c r="AC27" s="326"/>
      <c r="AD27" s="331"/>
      <c r="AE27" s="326"/>
      <c r="AF27" s="331"/>
      <c r="AH27" s="322">
        <f>SUM(I27:AF27)</f>
        <v>0</v>
      </c>
      <c r="AI27" s="311">
        <f>E26-AH27</f>
        <v>9642.24</v>
      </c>
      <c r="AJ27" s="316"/>
    </row>
    <row r="28" spans="2:36" ht="20.100000000000001" customHeight="1">
      <c r="B28" s="336" t="s">
        <v>546</v>
      </c>
      <c r="C28" s="337" t="str">
        <f>VLOOKUP($B28,Planilha!$B$14:$J$412,4,FALSE)</f>
        <v>REMOÇÃO DE INSTALAÇÕES EXISTENTES</v>
      </c>
      <c r="D28" s="311"/>
      <c r="E28" s="325">
        <f>INDEX(Planilha!$B:$AC,MATCH(Cronograma!$B28,Planilha!$B:$B,0),27)</f>
        <v>6251.05</v>
      </c>
      <c r="F28" s="311"/>
      <c r="G28" s="460">
        <f>SUM(I28:AF28)</f>
        <v>0</v>
      </c>
      <c r="H28" s="311"/>
      <c r="I28" s="326">
        <f>J28*$E28</f>
        <v>0</v>
      </c>
      <c r="J28" s="327">
        <v>0</v>
      </c>
      <c r="K28" s="326">
        <f>L28*$E28</f>
        <v>0</v>
      </c>
      <c r="L28" s="327"/>
      <c r="M28" s="326">
        <f>N28*$E28</f>
        <v>0</v>
      </c>
      <c r="N28" s="327"/>
      <c r="O28" s="326">
        <f>P28*$E28</f>
        <v>0</v>
      </c>
      <c r="P28" s="327"/>
      <c r="Q28" s="326">
        <f>R28*$E28</f>
        <v>0</v>
      </c>
      <c r="R28" s="327"/>
      <c r="S28" s="326">
        <f>T28*$E28</f>
        <v>0</v>
      </c>
      <c r="T28" s="327"/>
      <c r="U28" s="326">
        <f>V28*$E28</f>
        <v>0</v>
      </c>
      <c r="V28" s="327"/>
      <c r="W28" s="326">
        <f>X28*$E28</f>
        <v>0</v>
      </c>
      <c r="X28" s="327"/>
      <c r="Y28" s="326">
        <f>Z28*$E28</f>
        <v>0</v>
      </c>
      <c r="Z28" s="327"/>
      <c r="AA28" s="326">
        <f>AB28*$E28</f>
        <v>0</v>
      </c>
      <c r="AB28" s="327"/>
      <c r="AC28" s="326">
        <f>AD28*$E28</f>
        <v>0</v>
      </c>
      <c r="AD28" s="327">
        <v>0</v>
      </c>
      <c r="AE28" s="326">
        <f>AF28*$E28</f>
        <v>0</v>
      </c>
      <c r="AF28" s="327">
        <v>0</v>
      </c>
      <c r="AH28" s="315"/>
      <c r="AJ28" s="316">
        <f>J28+L28+N28+P28+R28+T28+V28+X28+Z28+AB28+AD28+AF28</f>
        <v>0</v>
      </c>
    </row>
    <row r="29" spans="2:36" ht="20.100000000000001" customHeight="1">
      <c r="B29" s="338"/>
      <c r="C29" s="339"/>
      <c r="D29" s="311"/>
      <c r="E29" s="340"/>
      <c r="F29" s="311"/>
      <c r="G29" s="461"/>
      <c r="H29" s="311"/>
      <c r="I29" s="326"/>
      <c r="J29" s="331"/>
      <c r="K29" s="326"/>
      <c r="L29" s="331"/>
      <c r="M29" s="326"/>
      <c r="N29" s="331"/>
      <c r="O29" s="326"/>
      <c r="P29" s="331"/>
      <c r="Q29" s="326"/>
      <c r="R29" s="331"/>
      <c r="S29" s="326"/>
      <c r="T29" s="331"/>
      <c r="U29" s="326"/>
      <c r="V29" s="331"/>
      <c r="W29" s="326"/>
      <c r="X29" s="331"/>
      <c r="Y29" s="326"/>
      <c r="Z29" s="331"/>
      <c r="AA29" s="326"/>
      <c r="AB29" s="331"/>
      <c r="AC29" s="326"/>
      <c r="AD29" s="331"/>
      <c r="AE29" s="326"/>
      <c r="AF29" s="331"/>
      <c r="AH29" s="322">
        <f>SUM(I29:AF29)</f>
        <v>0</v>
      </c>
      <c r="AI29" s="311">
        <f>E28-AH29</f>
        <v>6251.05</v>
      </c>
      <c r="AJ29" s="316"/>
    </row>
    <row r="30" spans="2:36" ht="20.100000000000001" customHeight="1">
      <c r="B30" s="341">
        <v>3</v>
      </c>
      <c r="C30" s="333" t="str">
        <f>VLOOKUP($B30,Planilha!$B$14:$J$412,4,FALSE)</f>
        <v>MOVIMENTO DE TERRA</v>
      </c>
      <c r="D30" s="311"/>
      <c r="E30" s="334">
        <f>INDEX(Planilha!$B:$AC,MATCH(Cronograma!$B30,Planilha!$B:$B,0),27)</f>
        <v>58516.28</v>
      </c>
      <c r="F30" s="311"/>
      <c r="G30" s="460">
        <f>SUM(I30:AF30)</f>
        <v>0</v>
      </c>
      <c r="H30" s="311"/>
      <c r="I30" s="313">
        <f>SUM(I32:I35)</f>
        <v>0</v>
      </c>
      <c r="J30" s="314">
        <f>I30/$E30</f>
        <v>0</v>
      </c>
      <c r="K30" s="313">
        <f>SUM(K32:K35)</f>
        <v>0</v>
      </c>
      <c r="L30" s="314">
        <f>K30/$E30</f>
        <v>0</v>
      </c>
      <c r="M30" s="313">
        <f>SUM(M32:M35)</f>
        <v>0</v>
      </c>
      <c r="N30" s="314">
        <f>M30/$E30</f>
        <v>0</v>
      </c>
      <c r="O30" s="313">
        <f>SUM(O32:O35)</f>
        <v>0</v>
      </c>
      <c r="P30" s="314">
        <f>O30/$E30</f>
        <v>0</v>
      </c>
      <c r="Q30" s="313">
        <f>SUM(Q32:Q35)</f>
        <v>0</v>
      </c>
      <c r="R30" s="314">
        <f>Q30/$E30</f>
        <v>0</v>
      </c>
      <c r="S30" s="313">
        <f>SUM(S32:S35)</f>
        <v>0</v>
      </c>
      <c r="T30" s="314">
        <f>S30/$E30</f>
        <v>0</v>
      </c>
      <c r="U30" s="313">
        <f>SUM(U32:U35)</f>
        <v>0</v>
      </c>
      <c r="V30" s="314">
        <f>U30/$E30</f>
        <v>0</v>
      </c>
      <c r="W30" s="313">
        <f>SUM(W32:W35)</f>
        <v>0</v>
      </c>
      <c r="X30" s="314">
        <f>W30/$E30</f>
        <v>0</v>
      </c>
      <c r="Y30" s="313">
        <f>SUM(Y32:Y35)</f>
        <v>0</v>
      </c>
      <c r="Z30" s="314">
        <f>Y30/$E30</f>
        <v>0</v>
      </c>
      <c r="AA30" s="313">
        <f>SUM(AA32:AA35)</f>
        <v>0</v>
      </c>
      <c r="AB30" s="314">
        <f>AA30/$E30</f>
        <v>0</v>
      </c>
      <c r="AC30" s="313">
        <f>SUM(AC32:AC35)</f>
        <v>0</v>
      </c>
      <c r="AD30" s="314">
        <f>AC30/$E30</f>
        <v>0</v>
      </c>
      <c r="AE30" s="313">
        <f>SUM(AE32:AE35)</f>
        <v>0</v>
      </c>
      <c r="AF30" s="314">
        <f>AE30/$E30</f>
        <v>0</v>
      </c>
      <c r="AH30" s="315"/>
      <c r="AJ30" s="316">
        <f>J30+L30+N30+P30+R30+T30+V30+X30+Z30+AB30+AD30+AF30</f>
        <v>0</v>
      </c>
    </row>
    <row r="31" spans="2:36" ht="20.100000000000001" customHeight="1">
      <c r="B31" s="317"/>
      <c r="C31" s="335"/>
      <c r="D31" s="311"/>
      <c r="E31" s="319"/>
      <c r="F31" s="311"/>
      <c r="G31" s="461"/>
      <c r="H31" s="311"/>
      <c r="I31" s="320"/>
      <c r="J31" s="321"/>
      <c r="K31" s="320"/>
      <c r="L31" s="321"/>
      <c r="M31" s="320"/>
      <c r="N31" s="321"/>
      <c r="O31" s="320"/>
      <c r="P31" s="321"/>
      <c r="Q31" s="320"/>
      <c r="R31" s="321"/>
      <c r="S31" s="320"/>
      <c r="T31" s="321"/>
      <c r="U31" s="320"/>
      <c r="V31" s="321"/>
      <c r="W31" s="320"/>
      <c r="X31" s="321"/>
      <c r="Y31" s="320"/>
      <c r="Z31" s="321"/>
      <c r="AA31" s="320"/>
      <c r="AB31" s="321"/>
      <c r="AC31" s="320"/>
      <c r="AD31" s="321"/>
      <c r="AE31" s="320"/>
      <c r="AF31" s="321"/>
      <c r="AH31" s="322"/>
      <c r="AJ31" s="316"/>
    </row>
    <row r="32" spans="2:36" ht="20.100000000000001" customHeight="1">
      <c r="B32" s="323" t="s">
        <v>25</v>
      </c>
      <c r="C32" s="337" t="str">
        <f>VLOOKUP($B32,Planilha!$B$14:$J$412,4,FALSE)</f>
        <v xml:space="preserve">ESCAVAÇÃO, CARGA, TRANSPORTE E DISPOSIÇÃO FINAL </v>
      </c>
      <c r="D32" s="311"/>
      <c r="E32" s="325">
        <f>INDEX(Planilha!$B:$AC,MATCH(Cronograma!$B32,Planilha!$B:$B,0),27)</f>
        <v>51280.88</v>
      </c>
      <c r="F32" s="311"/>
      <c r="G32" s="460">
        <f>SUM(I32:AF32)</f>
        <v>0</v>
      </c>
      <c r="H32" s="311"/>
      <c r="I32" s="326">
        <f>J32*$E32</f>
        <v>0</v>
      </c>
      <c r="J32" s="327">
        <v>0</v>
      </c>
      <c r="K32" s="326">
        <f>L32*$E32</f>
        <v>0</v>
      </c>
      <c r="L32" s="327">
        <v>0</v>
      </c>
      <c r="M32" s="326">
        <f>N32*$E32</f>
        <v>0</v>
      </c>
      <c r="N32" s="327"/>
      <c r="O32" s="326">
        <f>P32*$E32</f>
        <v>0</v>
      </c>
      <c r="P32" s="327"/>
      <c r="Q32" s="326">
        <f>R32*$E32</f>
        <v>0</v>
      </c>
      <c r="R32" s="327"/>
      <c r="S32" s="326">
        <f>T32*$E32</f>
        <v>0</v>
      </c>
      <c r="T32" s="327">
        <v>0</v>
      </c>
      <c r="U32" s="326">
        <f>V32*$E32</f>
        <v>0</v>
      </c>
      <c r="V32" s="327">
        <v>0</v>
      </c>
      <c r="W32" s="326">
        <f>X32*$E32</f>
        <v>0</v>
      </c>
      <c r="X32" s="327">
        <v>0</v>
      </c>
      <c r="Y32" s="326">
        <f>Z32*$E32</f>
        <v>0</v>
      </c>
      <c r="Z32" s="327">
        <v>0</v>
      </c>
      <c r="AA32" s="326">
        <f>AB32*$E32</f>
        <v>0</v>
      </c>
      <c r="AB32" s="327">
        <v>0</v>
      </c>
      <c r="AC32" s="326">
        <f>AD32*$E32</f>
        <v>0</v>
      </c>
      <c r="AD32" s="327"/>
      <c r="AE32" s="326">
        <f>AF32*$E32</f>
        <v>0</v>
      </c>
      <c r="AF32" s="327"/>
      <c r="AH32" s="315"/>
      <c r="AJ32" s="316">
        <f>J32+L32+N32+P32+R32+T32+V32+X32+Z32+AB32+AD32+AF32</f>
        <v>0</v>
      </c>
    </row>
    <row r="33" spans="2:36" ht="20.100000000000001" customHeight="1">
      <c r="B33" s="328"/>
      <c r="C33" s="342"/>
      <c r="D33" s="311"/>
      <c r="E33" s="343"/>
      <c r="F33" s="311"/>
      <c r="G33" s="461"/>
      <c r="H33" s="311"/>
      <c r="I33" s="326"/>
      <c r="J33" s="331"/>
      <c r="K33" s="326"/>
      <c r="L33" s="331"/>
      <c r="M33" s="326"/>
      <c r="N33" s="331"/>
      <c r="O33" s="326"/>
      <c r="P33" s="331"/>
      <c r="Q33" s="326"/>
      <c r="R33" s="331"/>
      <c r="S33" s="326"/>
      <c r="T33" s="331"/>
      <c r="U33" s="326"/>
      <c r="V33" s="331"/>
      <c r="W33" s="326"/>
      <c r="X33" s="331"/>
      <c r="Y33" s="326"/>
      <c r="Z33" s="331"/>
      <c r="AA33" s="326"/>
      <c r="AB33" s="331"/>
      <c r="AC33" s="326"/>
      <c r="AD33" s="331"/>
      <c r="AE33" s="326"/>
      <c r="AF33" s="331"/>
      <c r="AH33" s="322">
        <f>SUM(I33:AF33)</f>
        <v>0</v>
      </c>
      <c r="AI33" s="311">
        <f>E32-AH33</f>
        <v>51280.88</v>
      </c>
      <c r="AJ33" s="316"/>
    </row>
    <row r="34" spans="2:36" ht="20.100000000000001" customHeight="1">
      <c r="B34" s="323" t="s">
        <v>26</v>
      </c>
      <c r="C34" s="337" t="str">
        <f>VLOOKUP($B34,Planilha!$B$14:$J$412,4,FALSE)</f>
        <v>SERVIÇOS COMPLEMENTARES</v>
      </c>
      <c r="D34" s="311"/>
      <c r="E34" s="325">
        <f>INDEX(Planilha!$B:$AC,MATCH(Cronograma!$B34,Planilha!$B:$B,0),27)</f>
        <v>7235.4</v>
      </c>
      <c r="F34" s="311"/>
      <c r="G34" s="460">
        <f>SUM(I34:AF34)</f>
        <v>0</v>
      </c>
      <c r="H34" s="311"/>
      <c r="I34" s="326">
        <f>J34*$E34</f>
        <v>0</v>
      </c>
      <c r="J34" s="327">
        <v>0</v>
      </c>
      <c r="K34" s="326">
        <f>L34*$E34</f>
        <v>0</v>
      </c>
      <c r="L34" s="327">
        <v>0</v>
      </c>
      <c r="M34" s="326">
        <f>N34*$E34</f>
        <v>0</v>
      </c>
      <c r="N34" s="327"/>
      <c r="O34" s="326">
        <f>P34*$E34</f>
        <v>0</v>
      </c>
      <c r="P34" s="327"/>
      <c r="Q34" s="326">
        <f>R34*$E34</f>
        <v>0</v>
      </c>
      <c r="R34" s="327"/>
      <c r="S34" s="326">
        <f>T34*$E34</f>
        <v>0</v>
      </c>
      <c r="T34" s="327">
        <v>0</v>
      </c>
      <c r="U34" s="326">
        <f>V34*$E34</f>
        <v>0</v>
      </c>
      <c r="V34" s="327">
        <v>0</v>
      </c>
      <c r="W34" s="326">
        <f>X34*$E34</f>
        <v>0</v>
      </c>
      <c r="X34" s="327"/>
      <c r="Y34" s="326">
        <f>Z34*$E34</f>
        <v>0</v>
      </c>
      <c r="Z34" s="327">
        <v>0</v>
      </c>
      <c r="AA34" s="326">
        <f>AB34*$E34</f>
        <v>0</v>
      </c>
      <c r="AB34" s="327"/>
      <c r="AC34" s="326">
        <f>AD34*$E34</f>
        <v>0</v>
      </c>
      <c r="AD34" s="327">
        <v>0</v>
      </c>
      <c r="AE34" s="326">
        <f>AF34*$E34</f>
        <v>0</v>
      </c>
      <c r="AF34" s="327"/>
      <c r="AH34" s="315"/>
      <c r="AJ34" s="316">
        <f>J34+L34+N34+P34+R34+T34+V34+X34+Z34+AB34+AD34+AF34</f>
        <v>0</v>
      </c>
    </row>
    <row r="35" spans="2:36" ht="20.100000000000001" customHeight="1">
      <c r="B35" s="328"/>
      <c r="C35" s="342"/>
      <c r="D35" s="311"/>
      <c r="E35" s="343"/>
      <c r="F35" s="311"/>
      <c r="G35" s="461"/>
      <c r="H35" s="311"/>
      <c r="I35" s="326"/>
      <c r="J35" s="331"/>
      <c r="K35" s="326"/>
      <c r="L35" s="331"/>
      <c r="M35" s="326"/>
      <c r="N35" s="331"/>
      <c r="O35" s="326"/>
      <c r="P35" s="331"/>
      <c r="Q35" s="326"/>
      <c r="R35" s="331"/>
      <c r="S35" s="326"/>
      <c r="T35" s="331"/>
      <c r="U35" s="326"/>
      <c r="V35" s="331"/>
      <c r="W35" s="326"/>
      <c r="X35" s="331"/>
      <c r="Y35" s="326"/>
      <c r="Z35" s="331"/>
      <c r="AA35" s="326"/>
      <c r="AB35" s="331"/>
      <c r="AC35" s="326"/>
      <c r="AD35" s="331"/>
      <c r="AE35" s="326"/>
      <c r="AF35" s="331"/>
      <c r="AH35" s="322">
        <f>SUM(I35:AF35)</f>
        <v>0</v>
      </c>
      <c r="AI35" s="311">
        <f>E34-AH35</f>
        <v>7235.4</v>
      </c>
      <c r="AJ35" s="316"/>
    </row>
    <row r="36" spans="2:36" ht="20.100000000000001" customHeight="1">
      <c r="B36" s="341">
        <v>4</v>
      </c>
      <c r="C36" s="333" t="str">
        <f>VLOOKUP($B36,Planilha!$B$14:$J$412,4,FALSE)</f>
        <v>INFRA-ESTRUTURA /  FUNDAÇÕES SIMPLES</v>
      </c>
      <c r="D36" s="311"/>
      <c r="E36" s="334">
        <f>INDEX(Planilha!$B:$AC,MATCH(Cronograma!$B36,Planilha!$B:$B,0),27)</f>
        <v>0</v>
      </c>
      <c r="F36" s="311"/>
      <c r="G36" s="460">
        <f>SUM(I36:AF36)</f>
        <v>0</v>
      </c>
      <c r="H36" s="311"/>
      <c r="I36" s="313">
        <f>SUM(I37)</f>
        <v>0</v>
      </c>
      <c r="J36" s="314">
        <f>IFERROR(I36/$E36,0)</f>
        <v>0</v>
      </c>
      <c r="K36" s="313">
        <f>SUM(K37)</f>
        <v>0</v>
      </c>
      <c r="L36" s="314">
        <f>IFERROR(K36/$E36,0)</f>
        <v>0</v>
      </c>
      <c r="M36" s="313">
        <f>SUM(M37)</f>
        <v>0</v>
      </c>
      <c r="N36" s="314">
        <f>IFERROR(M36/$E36,0)</f>
        <v>0</v>
      </c>
      <c r="O36" s="313">
        <f>SUM(O37)</f>
        <v>0</v>
      </c>
      <c r="P36" s="314">
        <f>IFERROR(O36/$E36,0)</f>
        <v>0</v>
      </c>
      <c r="Q36" s="313">
        <f>SUM(Q37)</f>
        <v>0</v>
      </c>
      <c r="R36" s="314">
        <f>IFERROR(Q36/$E36,0)</f>
        <v>0</v>
      </c>
      <c r="S36" s="313">
        <f>SUM(S37)</f>
        <v>0</v>
      </c>
      <c r="T36" s="314">
        <f>IFERROR(S36/$E36,0)</f>
        <v>0</v>
      </c>
      <c r="U36" s="313">
        <f>SUM(U37)</f>
        <v>0</v>
      </c>
      <c r="V36" s="314">
        <f>IFERROR(U36/$E36,0)</f>
        <v>0</v>
      </c>
      <c r="W36" s="313">
        <f>SUM(W37)</f>
        <v>0</v>
      </c>
      <c r="X36" s="314">
        <f>IFERROR(W36/$E36,0)</f>
        <v>0</v>
      </c>
      <c r="Y36" s="313">
        <f>SUM(Y37)</f>
        <v>0</v>
      </c>
      <c r="Z36" s="314">
        <f>IFERROR(Y36/$E36,0)</f>
        <v>0</v>
      </c>
      <c r="AA36" s="313">
        <f>SUM(AA37)</f>
        <v>0</v>
      </c>
      <c r="AB36" s="314">
        <f>IFERROR(AA36/$E36,0)</f>
        <v>0</v>
      </c>
      <c r="AC36" s="313">
        <f>SUM(AC37)</f>
        <v>0</v>
      </c>
      <c r="AD36" s="314">
        <f>IFERROR(AC36/$E36,0)</f>
        <v>0</v>
      </c>
      <c r="AE36" s="313">
        <f>SUM(AE37)</f>
        <v>0</v>
      </c>
      <c r="AF36" s="314">
        <f>IFERROR(AE36/$E36,0)</f>
        <v>0</v>
      </c>
      <c r="AH36" s="315"/>
      <c r="AJ36" s="316">
        <f>J36+L36+N36+P36+R36+T36+V36+X36+Z36+AB36+AD36+AF36</f>
        <v>0</v>
      </c>
    </row>
    <row r="37" spans="2:36" ht="20.100000000000001" customHeight="1">
      <c r="B37" s="317"/>
      <c r="C37" s="335"/>
      <c r="D37" s="311"/>
      <c r="E37" s="319"/>
      <c r="F37" s="311"/>
      <c r="G37" s="461"/>
      <c r="H37" s="311"/>
      <c r="I37" s="320"/>
      <c r="J37" s="321"/>
      <c r="K37" s="320"/>
      <c r="L37" s="321"/>
      <c r="M37" s="320"/>
      <c r="N37" s="321"/>
      <c r="O37" s="320"/>
      <c r="P37" s="321"/>
      <c r="Q37" s="320"/>
      <c r="R37" s="321"/>
      <c r="S37" s="320"/>
      <c r="T37" s="321"/>
      <c r="U37" s="320"/>
      <c r="V37" s="321"/>
      <c r="W37" s="320"/>
      <c r="X37" s="321"/>
      <c r="Y37" s="320"/>
      <c r="Z37" s="321"/>
      <c r="AA37" s="320"/>
      <c r="AB37" s="321"/>
      <c r="AC37" s="320"/>
      <c r="AD37" s="321"/>
      <c r="AE37" s="320"/>
      <c r="AF37" s="321"/>
      <c r="AH37" s="322">
        <f>SUM(I37:AF37)</f>
        <v>0</v>
      </c>
      <c r="AI37" s="311">
        <f>E36-AH37</f>
        <v>0</v>
      </c>
      <c r="AJ37" s="316"/>
    </row>
    <row r="38" spans="2:36" ht="20.100000000000001" customHeight="1">
      <c r="B38" s="341">
        <v>5</v>
      </c>
      <c r="C38" s="333" t="str">
        <f>VLOOKUP($B38,Planilha!$B$14:$J$412,4,FALSE)</f>
        <v>FUNDAÇÕES ESPECIAIS</v>
      </c>
      <c r="D38" s="311"/>
      <c r="E38" s="334">
        <f>INDEX(Planilha!$B:$AC,MATCH(Cronograma!$B38,Planilha!$B:$B,0),27)</f>
        <v>0</v>
      </c>
      <c r="F38" s="311"/>
      <c r="G38" s="460">
        <f>SUM(I38:AF38)</f>
        <v>0</v>
      </c>
      <c r="H38" s="311"/>
      <c r="I38" s="313">
        <f>SUM(I39)</f>
        <v>0</v>
      </c>
      <c r="J38" s="314">
        <f>IFERROR(I38/$E38,0)</f>
        <v>0</v>
      </c>
      <c r="K38" s="313">
        <f>SUM(K39)</f>
        <v>0</v>
      </c>
      <c r="L38" s="314">
        <f>IFERROR(K38/$E38,0)</f>
        <v>0</v>
      </c>
      <c r="M38" s="313">
        <f>SUM(M39)</f>
        <v>0</v>
      </c>
      <c r="N38" s="314">
        <f>IFERROR(M38/$E38,0)</f>
        <v>0</v>
      </c>
      <c r="O38" s="313">
        <f>SUM(O39)</f>
        <v>0</v>
      </c>
      <c r="P38" s="314">
        <f>IFERROR(O38/$E38,0)</f>
        <v>0</v>
      </c>
      <c r="Q38" s="313">
        <f>SUM(Q39)</f>
        <v>0</v>
      </c>
      <c r="R38" s="314">
        <f>IFERROR(Q38/$E38,0)</f>
        <v>0</v>
      </c>
      <c r="S38" s="313">
        <f>SUM(S39)</f>
        <v>0</v>
      </c>
      <c r="T38" s="314">
        <f>IFERROR(S38/$E38,0)</f>
        <v>0</v>
      </c>
      <c r="U38" s="313">
        <f>SUM(U39)</f>
        <v>0</v>
      </c>
      <c r="V38" s="314">
        <f>IFERROR(U38/$E38,0)</f>
        <v>0</v>
      </c>
      <c r="W38" s="313">
        <f>SUM(W39)</f>
        <v>0</v>
      </c>
      <c r="X38" s="314">
        <f>IFERROR(W38/$E38,0)</f>
        <v>0</v>
      </c>
      <c r="Y38" s="313">
        <f>SUM(Y39)</f>
        <v>0</v>
      </c>
      <c r="Z38" s="314">
        <f>IFERROR(Y38/$E38,0)</f>
        <v>0</v>
      </c>
      <c r="AA38" s="313">
        <f>SUM(AA39)</f>
        <v>0</v>
      </c>
      <c r="AB38" s="314">
        <f>IFERROR(AA38/$E38,0)</f>
        <v>0</v>
      </c>
      <c r="AC38" s="313">
        <f>SUM(AC39)</f>
        <v>0</v>
      </c>
      <c r="AD38" s="314">
        <f>IFERROR(AC38/$E38,0)</f>
        <v>0</v>
      </c>
      <c r="AE38" s="313">
        <f>SUM(AE39)</f>
        <v>0</v>
      </c>
      <c r="AF38" s="314">
        <f>IFERROR(AE38/$E38,0)</f>
        <v>0</v>
      </c>
      <c r="AH38" s="315"/>
      <c r="AJ38" s="316">
        <f>J38+L38+N38+P38+R38+T38+V38+X38+Z38+AB38+AD38+AF38</f>
        <v>0</v>
      </c>
    </row>
    <row r="39" spans="2:36" ht="20.100000000000001" customHeight="1">
      <c r="B39" s="317"/>
      <c r="C39" s="335"/>
      <c r="D39" s="311"/>
      <c r="E39" s="319"/>
      <c r="F39" s="311"/>
      <c r="G39" s="461"/>
      <c r="H39" s="311"/>
      <c r="I39" s="320"/>
      <c r="J39" s="321"/>
      <c r="K39" s="320"/>
      <c r="L39" s="321"/>
      <c r="M39" s="320"/>
      <c r="N39" s="321"/>
      <c r="O39" s="320"/>
      <c r="P39" s="321"/>
      <c r="Q39" s="320"/>
      <c r="R39" s="321"/>
      <c r="S39" s="320"/>
      <c r="T39" s="321"/>
      <c r="U39" s="320"/>
      <c r="V39" s="321"/>
      <c r="W39" s="320"/>
      <c r="X39" s="321"/>
      <c r="Y39" s="320"/>
      <c r="Z39" s="321"/>
      <c r="AA39" s="320"/>
      <c r="AB39" s="321"/>
      <c r="AC39" s="320"/>
      <c r="AD39" s="321"/>
      <c r="AE39" s="320"/>
      <c r="AF39" s="321"/>
      <c r="AH39" s="322"/>
      <c r="AJ39" s="316"/>
    </row>
    <row r="40" spans="2:36" ht="20.100000000000001" customHeight="1">
      <c r="B40" s="341">
        <v>6</v>
      </c>
      <c r="C40" s="333" t="str">
        <f>VLOOKUP($B40,Planilha!$B$14:$J$412,4,FALSE)</f>
        <v>SUPERESTRUTURA</v>
      </c>
      <c r="D40" s="311"/>
      <c r="E40" s="334">
        <f>INDEX(Planilha!$B:$AC,MATCH(Cronograma!$B40,Planilha!$B:$B,0),27)</f>
        <v>343571.29</v>
      </c>
      <c r="F40" s="311"/>
      <c r="G40" s="460">
        <f>SUM(I40:AF40)</f>
        <v>0</v>
      </c>
      <c r="H40" s="311"/>
      <c r="I40" s="313">
        <f>SUM(I42:I47)</f>
        <v>0</v>
      </c>
      <c r="J40" s="314">
        <f>I40/$E40</f>
        <v>0</v>
      </c>
      <c r="K40" s="313">
        <f>SUM(K42:K47)</f>
        <v>0</v>
      </c>
      <c r="L40" s="314">
        <f>K40/$E40</f>
        <v>0</v>
      </c>
      <c r="M40" s="313">
        <f>SUM(M42:M47)</f>
        <v>0</v>
      </c>
      <c r="N40" s="314">
        <f>M40/$E40</f>
        <v>0</v>
      </c>
      <c r="O40" s="313">
        <f>SUM(O42:O47)</f>
        <v>0</v>
      </c>
      <c r="P40" s="314">
        <f>O40/$E40</f>
        <v>0</v>
      </c>
      <c r="Q40" s="313">
        <f>SUM(Q42:Q47)</f>
        <v>0</v>
      </c>
      <c r="R40" s="314">
        <f>Q40/$E40</f>
        <v>0</v>
      </c>
      <c r="S40" s="313">
        <f>SUM(S42:S47)</f>
        <v>0</v>
      </c>
      <c r="T40" s="314">
        <f>S40/$E40</f>
        <v>0</v>
      </c>
      <c r="U40" s="313">
        <f>SUM(U42:U47)</f>
        <v>0</v>
      </c>
      <c r="V40" s="314">
        <f>U40/$E40</f>
        <v>0</v>
      </c>
      <c r="W40" s="313">
        <f>SUM(W42:W47)</f>
        <v>0</v>
      </c>
      <c r="X40" s="314">
        <f>W40/$E40</f>
        <v>0</v>
      </c>
      <c r="Y40" s="313">
        <f>SUM(Y42:Y47)</f>
        <v>0</v>
      </c>
      <c r="Z40" s="314">
        <f>Y40/$E40</f>
        <v>0</v>
      </c>
      <c r="AA40" s="313">
        <f>SUM(AA42:AA47)</f>
        <v>0</v>
      </c>
      <c r="AB40" s="314">
        <f>AA40/$E40</f>
        <v>0</v>
      </c>
      <c r="AC40" s="313">
        <f>SUM(AC42:AC47)</f>
        <v>0</v>
      </c>
      <c r="AD40" s="314">
        <f>AC40/$E40</f>
        <v>0</v>
      </c>
      <c r="AE40" s="313">
        <f>SUM(AE42:AE47)</f>
        <v>0</v>
      </c>
      <c r="AF40" s="314">
        <f>AE40/$E40</f>
        <v>0</v>
      </c>
      <c r="AH40" s="315"/>
      <c r="AJ40" s="316">
        <f>J40+L40+N40+P40+R40+T40+V40+X40+Z40+AB40+AD40+AF40</f>
        <v>0</v>
      </c>
    </row>
    <row r="41" spans="2:36" ht="20.100000000000001" customHeight="1">
      <c r="B41" s="317"/>
      <c r="C41" s="318"/>
      <c r="D41" s="311"/>
      <c r="E41" s="319"/>
      <c r="F41" s="311"/>
      <c r="G41" s="461"/>
      <c r="H41" s="311"/>
      <c r="I41" s="320"/>
      <c r="J41" s="321"/>
      <c r="K41" s="320"/>
      <c r="L41" s="321"/>
      <c r="M41" s="320"/>
      <c r="N41" s="321"/>
      <c r="O41" s="320"/>
      <c r="P41" s="321"/>
      <c r="Q41" s="320"/>
      <c r="R41" s="321"/>
      <c r="S41" s="320"/>
      <c r="T41" s="321"/>
      <c r="U41" s="320"/>
      <c r="V41" s="321"/>
      <c r="W41" s="320"/>
      <c r="X41" s="321"/>
      <c r="Y41" s="320"/>
      <c r="Z41" s="321"/>
      <c r="AA41" s="320"/>
      <c r="AB41" s="321"/>
      <c r="AC41" s="320"/>
      <c r="AD41" s="321"/>
      <c r="AE41" s="320"/>
      <c r="AF41" s="321"/>
      <c r="AH41" s="322"/>
      <c r="AJ41" s="316"/>
    </row>
    <row r="42" spans="2:36" ht="20.100000000000001" customHeight="1">
      <c r="B42" s="323" t="s">
        <v>27</v>
      </c>
      <c r="C42" s="337" t="str">
        <f>VLOOKUP($B42,Planilha!$B$14:$J$412,4,FALSE)</f>
        <v>ESTRUTURA DE CONCRETO ARMADO MOLDADO "IN LOCO"</v>
      </c>
      <c r="D42" s="311"/>
      <c r="E42" s="325">
        <f>INDEX(Planilha!$B:$AC,MATCH(Cronograma!$B42,Planilha!$B:$B,0),27)</f>
        <v>34512.160000000003</v>
      </c>
      <c r="F42" s="311"/>
      <c r="G42" s="460">
        <f>SUM(I42:AF42)</f>
        <v>0</v>
      </c>
      <c r="H42" s="311"/>
      <c r="I42" s="326">
        <f>J42*$E42</f>
        <v>0</v>
      </c>
      <c r="J42" s="327"/>
      <c r="K42" s="326">
        <f>L42*$E42</f>
        <v>0</v>
      </c>
      <c r="L42" s="327"/>
      <c r="M42" s="326">
        <f>N42*$E42</f>
        <v>0</v>
      </c>
      <c r="N42" s="327"/>
      <c r="O42" s="326">
        <f>P42*$E42</f>
        <v>0</v>
      </c>
      <c r="P42" s="327"/>
      <c r="Q42" s="326">
        <f>R42*$E42</f>
        <v>0</v>
      </c>
      <c r="R42" s="327"/>
      <c r="S42" s="326">
        <f>T42*$E42</f>
        <v>0</v>
      </c>
      <c r="T42" s="327"/>
      <c r="U42" s="326">
        <f>V42*$E42</f>
        <v>0</v>
      </c>
      <c r="V42" s="327"/>
      <c r="W42" s="326">
        <f>X42*$E42</f>
        <v>0</v>
      </c>
      <c r="X42" s="327"/>
      <c r="Y42" s="326">
        <f>Z42*$E42</f>
        <v>0</v>
      </c>
      <c r="Z42" s="327"/>
      <c r="AA42" s="326">
        <f>AB42*$E42</f>
        <v>0</v>
      </c>
      <c r="AB42" s="327"/>
      <c r="AC42" s="326">
        <f>AD42*$E42</f>
        <v>0</v>
      </c>
      <c r="AD42" s="327"/>
      <c r="AE42" s="326">
        <f>AF42*$E42</f>
        <v>0</v>
      </c>
      <c r="AF42" s="327"/>
      <c r="AH42" s="315"/>
      <c r="AJ42" s="316">
        <f>J42+L42+N42+P42+R42+T42+V42+X42+Z42+AB42+AD42+AF42</f>
        <v>0</v>
      </c>
    </row>
    <row r="43" spans="2:36" ht="20.100000000000001" customHeight="1">
      <c r="B43" s="328"/>
      <c r="C43" s="342"/>
      <c r="D43" s="311"/>
      <c r="E43" s="343"/>
      <c r="F43" s="311"/>
      <c r="G43" s="461"/>
      <c r="H43" s="311"/>
      <c r="I43" s="326"/>
      <c r="J43" s="331"/>
      <c r="K43" s="326"/>
      <c r="L43" s="331"/>
      <c r="M43" s="326"/>
      <c r="N43" s="331"/>
      <c r="O43" s="326"/>
      <c r="P43" s="331"/>
      <c r="Q43" s="326"/>
      <c r="R43" s="331"/>
      <c r="S43" s="326"/>
      <c r="T43" s="331"/>
      <c r="U43" s="326"/>
      <c r="V43" s="331"/>
      <c r="W43" s="326"/>
      <c r="X43" s="331"/>
      <c r="Y43" s="326"/>
      <c r="Z43" s="331"/>
      <c r="AA43" s="326"/>
      <c r="AB43" s="331"/>
      <c r="AC43" s="326"/>
      <c r="AD43" s="331"/>
      <c r="AE43" s="326"/>
      <c r="AF43" s="331"/>
      <c r="AH43" s="322">
        <f>SUM(I43:AF43)</f>
        <v>0</v>
      </c>
      <c r="AI43" s="311">
        <f>E42-AH43</f>
        <v>34512.160000000003</v>
      </c>
      <c r="AJ43" s="316"/>
    </row>
    <row r="44" spans="2:36" ht="20.100000000000001" customHeight="1">
      <c r="B44" s="323" t="s">
        <v>270</v>
      </c>
      <c r="C44" s="337" t="str">
        <f>VLOOKUP($B44,Planilha!$B$14:$J$412,4,FALSE)</f>
        <v>ESTRUTURA DE CONCRETO ARMADO PRÉ-MOLDADO</v>
      </c>
      <c r="D44" s="311"/>
      <c r="E44" s="325">
        <f>INDEX(Planilha!$B:$AC,MATCH(Cronograma!$B44,Planilha!$B:$B,0),27)</f>
        <v>245724.6</v>
      </c>
      <c r="F44" s="311"/>
      <c r="G44" s="460">
        <f>SUM(I44:AF44)</f>
        <v>0</v>
      </c>
      <c r="H44" s="311"/>
      <c r="I44" s="326">
        <f>J44*$E44</f>
        <v>0</v>
      </c>
      <c r="J44" s="327"/>
      <c r="K44" s="326">
        <f>L44*$E44</f>
        <v>0</v>
      </c>
      <c r="L44" s="327"/>
      <c r="M44" s="326">
        <f>N44*$E44</f>
        <v>0</v>
      </c>
      <c r="N44" s="327"/>
      <c r="O44" s="326">
        <f>P44*$E44</f>
        <v>0</v>
      </c>
      <c r="P44" s="327"/>
      <c r="Q44" s="326">
        <f>R44*$E44</f>
        <v>0</v>
      </c>
      <c r="R44" s="327"/>
      <c r="S44" s="326">
        <f>T44*$E44</f>
        <v>0</v>
      </c>
      <c r="T44" s="327"/>
      <c r="U44" s="326">
        <f>V44*$E44</f>
        <v>0</v>
      </c>
      <c r="V44" s="327"/>
      <c r="W44" s="326">
        <f>X44*$E44</f>
        <v>0</v>
      </c>
      <c r="X44" s="327"/>
      <c r="Y44" s="326">
        <f>Z44*$E44</f>
        <v>0</v>
      </c>
      <c r="Z44" s="327"/>
      <c r="AA44" s="326">
        <f>AB44*$E44</f>
        <v>0</v>
      </c>
      <c r="AB44" s="327"/>
      <c r="AC44" s="326">
        <f>AD44*$E44</f>
        <v>0</v>
      </c>
      <c r="AD44" s="327"/>
      <c r="AE44" s="326">
        <f>AF44*$E44</f>
        <v>0</v>
      </c>
      <c r="AF44" s="327"/>
      <c r="AH44" s="315"/>
      <c r="AJ44" s="316">
        <f>J44+L44+N44+P44+R44+T44+V44+X44+Z44+AB44+AD44+AF44</f>
        <v>0</v>
      </c>
    </row>
    <row r="45" spans="2:36" ht="20.100000000000001" customHeight="1">
      <c r="B45" s="328"/>
      <c r="C45" s="342"/>
      <c r="D45" s="311"/>
      <c r="E45" s="343"/>
      <c r="F45" s="311"/>
      <c r="G45" s="461"/>
      <c r="H45" s="311"/>
      <c r="I45" s="326"/>
      <c r="J45" s="331"/>
      <c r="K45" s="326"/>
      <c r="L45" s="331"/>
      <c r="M45" s="326"/>
      <c r="N45" s="331"/>
      <c r="O45" s="326"/>
      <c r="P45" s="331"/>
      <c r="Q45" s="326"/>
      <c r="R45" s="331"/>
      <c r="S45" s="326"/>
      <c r="T45" s="331"/>
      <c r="U45" s="326"/>
      <c r="V45" s="331"/>
      <c r="W45" s="326"/>
      <c r="X45" s="331"/>
      <c r="Y45" s="326"/>
      <c r="Z45" s="331"/>
      <c r="AA45" s="326"/>
      <c r="AB45" s="331"/>
      <c r="AC45" s="326"/>
      <c r="AD45" s="331"/>
      <c r="AE45" s="326"/>
      <c r="AF45" s="331"/>
      <c r="AH45" s="322">
        <f>SUM(I45:AF45)</f>
        <v>0</v>
      </c>
      <c r="AI45" s="311">
        <f>E44-AH45</f>
        <v>245724.6</v>
      </c>
      <c r="AJ45" s="316"/>
    </row>
    <row r="46" spans="2:36" ht="20.100000000000001" customHeight="1">
      <c r="B46" s="323" t="s">
        <v>316</v>
      </c>
      <c r="C46" s="337" t="str">
        <f>VLOOKUP($B46,Planilha!$B$14:$J$412,4,FALSE)</f>
        <v>ESTRUTURA METÁLICA</v>
      </c>
      <c r="D46" s="311"/>
      <c r="E46" s="325">
        <f>INDEX(Planilha!$B:$AC,MATCH(Cronograma!$B46,Planilha!$B:$B,0),27)</f>
        <v>63334.53</v>
      </c>
      <c r="F46" s="311"/>
      <c r="G46" s="460">
        <f>SUM(I46:AF46)</f>
        <v>0</v>
      </c>
      <c r="H46" s="311"/>
      <c r="I46" s="326">
        <f>J46*$E46</f>
        <v>0</v>
      </c>
      <c r="J46" s="327">
        <v>0</v>
      </c>
      <c r="K46" s="326">
        <f>L46*$E46</f>
        <v>0</v>
      </c>
      <c r="L46" s="327">
        <v>0</v>
      </c>
      <c r="M46" s="326">
        <f>N46*$E46</f>
        <v>0</v>
      </c>
      <c r="N46" s="327"/>
      <c r="O46" s="326">
        <f>P46*$E46</f>
        <v>0</v>
      </c>
      <c r="P46" s="327"/>
      <c r="Q46" s="326">
        <f>R46*$E46</f>
        <v>0</v>
      </c>
      <c r="R46" s="327"/>
      <c r="S46" s="326">
        <f>T46*$E46</f>
        <v>0</v>
      </c>
      <c r="T46" s="327"/>
      <c r="U46" s="326">
        <f>V46*$E46</f>
        <v>0</v>
      </c>
      <c r="V46" s="327"/>
      <c r="W46" s="326">
        <f>X46*$E46</f>
        <v>0</v>
      </c>
      <c r="X46" s="327"/>
      <c r="Y46" s="326">
        <f>Z46*$E46</f>
        <v>0</v>
      </c>
      <c r="Z46" s="327"/>
      <c r="AA46" s="326">
        <f>AB46*$E46</f>
        <v>0</v>
      </c>
      <c r="AB46" s="327"/>
      <c r="AC46" s="326">
        <f>AD46*$E46</f>
        <v>0</v>
      </c>
      <c r="AD46" s="327"/>
      <c r="AE46" s="326">
        <f>AF46*$E46</f>
        <v>0</v>
      </c>
      <c r="AF46" s="327"/>
      <c r="AH46" s="315"/>
      <c r="AJ46" s="316">
        <f>J46+L46+N46+P46+R46+T46+V46+X46+Z46+AB46+AD46+AF46</f>
        <v>0</v>
      </c>
    </row>
    <row r="47" spans="2:36" ht="20.100000000000001" customHeight="1">
      <c r="B47" s="328"/>
      <c r="C47" s="329"/>
      <c r="D47" s="311"/>
      <c r="E47" s="343"/>
      <c r="F47" s="311"/>
      <c r="G47" s="461"/>
      <c r="H47" s="311"/>
      <c r="I47" s="326"/>
      <c r="J47" s="331"/>
      <c r="K47" s="326"/>
      <c r="L47" s="331"/>
      <c r="M47" s="326"/>
      <c r="N47" s="331"/>
      <c r="O47" s="326"/>
      <c r="P47" s="331"/>
      <c r="Q47" s="326"/>
      <c r="R47" s="331"/>
      <c r="S47" s="326"/>
      <c r="T47" s="331"/>
      <c r="U47" s="326"/>
      <c r="V47" s="331"/>
      <c r="W47" s="326"/>
      <c r="X47" s="331"/>
      <c r="Y47" s="326"/>
      <c r="Z47" s="331"/>
      <c r="AA47" s="326"/>
      <c r="AB47" s="331"/>
      <c r="AC47" s="326"/>
      <c r="AD47" s="331"/>
      <c r="AE47" s="326"/>
      <c r="AF47" s="331"/>
      <c r="AH47" s="322">
        <f>SUM(I47:AF47)</f>
        <v>0</v>
      </c>
      <c r="AI47" s="311">
        <f>E46-AH47</f>
        <v>63334.53</v>
      </c>
      <c r="AJ47" s="316"/>
    </row>
    <row r="48" spans="2:36" ht="20.100000000000001" customHeight="1">
      <c r="B48" s="341">
        <v>7</v>
      </c>
      <c r="C48" s="333" t="str">
        <f>VLOOKUP($B48,Planilha!$B$14:$J$412,4,FALSE)</f>
        <v>ALVENARIA / FECHAMENTO / VEDAÇÃO / DIVISÓRIA</v>
      </c>
      <c r="D48" s="311"/>
      <c r="E48" s="334">
        <f>INDEX(Planilha!$B:$AC,MATCH(Cronograma!$B48,Planilha!$B:$B,0),27)</f>
        <v>20888.98</v>
      </c>
      <c r="F48" s="311"/>
      <c r="G48" s="460">
        <f>SUM(I48:AF48)</f>
        <v>0</v>
      </c>
      <c r="H48" s="311"/>
      <c r="I48" s="313">
        <f>SUM(I50:I53)</f>
        <v>0</v>
      </c>
      <c r="J48" s="314">
        <f>I48/$E48</f>
        <v>0</v>
      </c>
      <c r="K48" s="313">
        <f>SUM(K50:K53)</f>
        <v>0</v>
      </c>
      <c r="L48" s="314">
        <f>K48/$E48</f>
        <v>0</v>
      </c>
      <c r="M48" s="313">
        <f>SUM(M50:M53)</f>
        <v>0</v>
      </c>
      <c r="N48" s="314">
        <f>M48/$E48</f>
        <v>0</v>
      </c>
      <c r="O48" s="313">
        <f>SUM(O50:O53)</f>
        <v>0</v>
      </c>
      <c r="P48" s="314">
        <f>O48/$E48</f>
        <v>0</v>
      </c>
      <c r="Q48" s="313">
        <f>SUM(Q50:Q53)</f>
        <v>0</v>
      </c>
      <c r="R48" s="314">
        <f>Q48/$E48</f>
        <v>0</v>
      </c>
      <c r="S48" s="313">
        <f>SUM(S50:S53)</f>
        <v>0</v>
      </c>
      <c r="T48" s="314">
        <f>S48/$E48</f>
        <v>0</v>
      </c>
      <c r="U48" s="313">
        <f>SUM(U50:U53)</f>
        <v>0</v>
      </c>
      <c r="V48" s="314">
        <f>U48/$E48</f>
        <v>0</v>
      </c>
      <c r="W48" s="313">
        <f>SUM(W50:W53)</f>
        <v>0</v>
      </c>
      <c r="X48" s="314">
        <f>W48/$E48</f>
        <v>0</v>
      </c>
      <c r="Y48" s="313">
        <f>SUM(Y50:Y53)</f>
        <v>0</v>
      </c>
      <c r="Z48" s="314">
        <f>Y48/$E48</f>
        <v>0</v>
      </c>
      <c r="AA48" s="313">
        <f>SUM(AA50:AA53)</f>
        <v>0</v>
      </c>
      <c r="AB48" s="314">
        <f>AA48/$E48</f>
        <v>0</v>
      </c>
      <c r="AC48" s="313">
        <f>SUM(AC50:AC53)</f>
        <v>0</v>
      </c>
      <c r="AD48" s="314">
        <f>AC48/$E48</f>
        <v>0</v>
      </c>
      <c r="AE48" s="313">
        <f>SUM(AE50:AE53)</f>
        <v>0</v>
      </c>
      <c r="AF48" s="314">
        <f>AE48/$E48</f>
        <v>0</v>
      </c>
      <c r="AH48" s="315"/>
      <c r="AJ48" s="316">
        <f>J48+L48+N48+P48+R48+T48+V48+X48+Z48+AB48+AD48+AF48</f>
        <v>0</v>
      </c>
    </row>
    <row r="49" spans="2:36" ht="20.100000000000001" customHeight="1">
      <c r="B49" s="317"/>
      <c r="C49" s="318"/>
      <c r="D49" s="311"/>
      <c r="E49" s="319"/>
      <c r="F49" s="311"/>
      <c r="G49" s="461"/>
      <c r="H49" s="311"/>
      <c r="I49" s="320"/>
      <c r="J49" s="321"/>
      <c r="K49" s="320"/>
      <c r="L49" s="321"/>
      <c r="M49" s="320"/>
      <c r="N49" s="321"/>
      <c r="O49" s="320"/>
      <c r="P49" s="321"/>
      <c r="Q49" s="320"/>
      <c r="R49" s="321"/>
      <c r="S49" s="320"/>
      <c r="T49" s="321"/>
      <c r="U49" s="320"/>
      <c r="V49" s="321"/>
      <c r="W49" s="320"/>
      <c r="X49" s="321"/>
      <c r="Y49" s="320"/>
      <c r="Z49" s="321"/>
      <c r="AA49" s="320"/>
      <c r="AB49" s="321"/>
      <c r="AC49" s="320"/>
      <c r="AD49" s="321"/>
      <c r="AE49" s="320"/>
      <c r="AF49" s="321"/>
      <c r="AH49" s="322"/>
      <c r="AJ49" s="316"/>
    </row>
    <row r="50" spans="2:36" ht="20.100000000000001" customHeight="1">
      <c r="B50" s="323" t="s">
        <v>28</v>
      </c>
      <c r="C50" s="337" t="str">
        <f>VLOOKUP($B50,Planilha!$B$14:$J$412,4,FALSE)</f>
        <v>ALVENARIA ESTRUTURAL / DE VEDAÇÃO</v>
      </c>
      <c r="D50" s="311"/>
      <c r="E50" s="325">
        <f>INDEX(Planilha!$B:$AC,MATCH(Cronograma!$B50,Planilha!$B:$B,0),27)</f>
        <v>16334.98</v>
      </c>
      <c r="F50" s="311"/>
      <c r="G50" s="460">
        <f>SUM(I50:AF50)</f>
        <v>0</v>
      </c>
      <c r="H50" s="311"/>
      <c r="I50" s="326">
        <f>J50*$E50</f>
        <v>0</v>
      </c>
      <c r="J50" s="327">
        <v>0</v>
      </c>
      <c r="K50" s="326">
        <f>L50*$E50</f>
        <v>0</v>
      </c>
      <c r="L50" s="327">
        <v>0</v>
      </c>
      <c r="M50" s="326">
        <f>N50*$E50</f>
        <v>0</v>
      </c>
      <c r="N50" s="327"/>
      <c r="O50" s="326">
        <f>P50*$E50</f>
        <v>0</v>
      </c>
      <c r="P50" s="327"/>
      <c r="Q50" s="326">
        <f>R50*$E50</f>
        <v>0</v>
      </c>
      <c r="R50" s="327"/>
      <c r="S50" s="326">
        <f>T50*$E50</f>
        <v>0</v>
      </c>
      <c r="T50" s="327"/>
      <c r="U50" s="326">
        <f>V50*$E50</f>
        <v>0</v>
      </c>
      <c r="V50" s="327"/>
      <c r="W50" s="326">
        <f>X50*$E50</f>
        <v>0</v>
      </c>
      <c r="X50" s="327"/>
      <c r="Y50" s="326">
        <f>Z50*$E50</f>
        <v>0</v>
      </c>
      <c r="Z50" s="327"/>
      <c r="AA50" s="326">
        <f>AB50*$E50</f>
        <v>0</v>
      </c>
      <c r="AB50" s="327"/>
      <c r="AC50" s="326">
        <f>AD50*$E50</f>
        <v>0</v>
      </c>
      <c r="AD50" s="327"/>
      <c r="AE50" s="326">
        <f>AF50*$E50</f>
        <v>0</v>
      </c>
      <c r="AF50" s="327"/>
      <c r="AH50" s="315"/>
      <c r="AJ50" s="316">
        <f>J50+L50+N50+P50+R50+T50+V50+X50+Z50+AB50+AD50+AF50</f>
        <v>0</v>
      </c>
    </row>
    <row r="51" spans="2:36" ht="20.100000000000001" customHeight="1">
      <c r="B51" s="328"/>
      <c r="C51" s="342"/>
      <c r="D51" s="311"/>
      <c r="E51" s="343"/>
      <c r="F51" s="311"/>
      <c r="G51" s="461"/>
      <c r="H51" s="311"/>
      <c r="I51" s="326"/>
      <c r="J51" s="331"/>
      <c r="K51" s="326"/>
      <c r="L51" s="331"/>
      <c r="M51" s="326"/>
      <c r="N51" s="331"/>
      <c r="O51" s="326"/>
      <c r="P51" s="331"/>
      <c r="Q51" s="326"/>
      <c r="R51" s="331"/>
      <c r="S51" s="326"/>
      <c r="T51" s="331"/>
      <c r="U51" s="326"/>
      <c r="V51" s="331"/>
      <c r="W51" s="326"/>
      <c r="X51" s="331"/>
      <c r="Y51" s="326"/>
      <c r="Z51" s="331"/>
      <c r="AA51" s="326"/>
      <c r="AB51" s="331"/>
      <c r="AC51" s="326"/>
      <c r="AD51" s="331"/>
      <c r="AE51" s="326"/>
      <c r="AF51" s="331"/>
      <c r="AH51" s="322">
        <f>SUM(I51:AF51)</f>
        <v>0</v>
      </c>
      <c r="AI51" s="311">
        <f>E50-AH51</f>
        <v>16334.98</v>
      </c>
      <c r="AJ51" s="316"/>
    </row>
    <row r="52" spans="2:36" ht="20.100000000000001" customHeight="1">
      <c r="B52" s="323" t="s">
        <v>29</v>
      </c>
      <c r="C52" s="337" t="str">
        <f>VLOOKUP($B52,Planilha!$B$14:$J$412,4,FALSE)</f>
        <v xml:space="preserve">FECHAMENTO INTERNO - PLACAS PRÉ-FABRICADAS </v>
      </c>
      <c r="D52" s="311"/>
      <c r="E52" s="325">
        <f>INDEX(Planilha!$B:$AC,MATCH(Cronograma!$B52,Planilha!$B:$B,0),27)</f>
        <v>4554</v>
      </c>
      <c r="F52" s="311"/>
      <c r="G52" s="460">
        <f>SUM(I52:AF52)</f>
        <v>0</v>
      </c>
      <c r="H52" s="311"/>
      <c r="I52" s="326">
        <f>J52*$E52</f>
        <v>0</v>
      </c>
      <c r="J52" s="327">
        <v>0</v>
      </c>
      <c r="K52" s="326">
        <f>L52*$E52</f>
        <v>0</v>
      </c>
      <c r="L52" s="327">
        <v>0</v>
      </c>
      <c r="M52" s="326">
        <f>N52*$E52</f>
        <v>0</v>
      </c>
      <c r="N52" s="327"/>
      <c r="O52" s="326">
        <f>P52*$E52</f>
        <v>0</v>
      </c>
      <c r="P52" s="327"/>
      <c r="Q52" s="326">
        <f>R52*$E52</f>
        <v>0</v>
      </c>
      <c r="R52" s="327"/>
      <c r="S52" s="326">
        <f>T52*$E52</f>
        <v>0</v>
      </c>
      <c r="T52" s="327"/>
      <c r="U52" s="326">
        <f>V52*$E52</f>
        <v>0</v>
      </c>
      <c r="V52" s="327"/>
      <c r="W52" s="326">
        <f>X52*$E52</f>
        <v>0</v>
      </c>
      <c r="X52" s="327"/>
      <c r="Y52" s="326">
        <f>Z52*$E52</f>
        <v>0</v>
      </c>
      <c r="Z52" s="327"/>
      <c r="AA52" s="326">
        <f>AB52*$E52</f>
        <v>0</v>
      </c>
      <c r="AB52" s="327"/>
      <c r="AC52" s="326">
        <f>AD52*$E52</f>
        <v>0</v>
      </c>
      <c r="AD52" s="327"/>
      <c r="AE52" s="326">
        <f>AF52*$E52</f>
        <v>0</v>
      </c>
      <c r="AF52" s="327"/>
      <c r="AH52" s="315"/>
      <c r="AJ52" s="316">
        <f>J52+L52+N52+P52+R52+T52+V52+X52+Z52+AB52+AD52+AF52</f>
        <v>0</v>
      </c>
    </row>
    <row r="53" spans="2:36" ht="20.100000000000001" customHeight="1">
      <c r="B53" s="328"/>
      <c r="C53" s="329"/>
      <c r="D53" s="311"/>
      <c r="E53" s="343"/>
      <c r="F53" s="311"/>
      <c r="G53" s="461"/>
      <c r="H53" s="311"/>
      <c r="I53" s="326"/>
      <c r="J53" s="331"/>
      <c r="K53" s="326"/>
      <c r="L53" s="331"/>
      <c r="M53" s="326"/>
      <c r="N53" s="331"/>
      <c r="O53" s="326"/>
      <c r="P53" s="331"/>
      <c r="Q53" s="326"/>
      <c r="R53" s="331"/>
      <c r="S53" s="326"/>
      <c r="T53" s="331"/>
      <c r="U53" s="326"/>
      <c r="V53" s="331"/>
      <c r="W53" s="326"/>
      <c r="X53" s="331"/>
      <c r="Y53" s="326"/>
      <c r="Z53" s="331"/>
      <c r="AA53" s="326"/>
      <c r="AB53" s="331"/>
      <c r="AC53" s="326"/>
      <c r="AD53" s="331"/>
      <c r="AE53" s="326"/>
      <c r="AF53" s="331"/>
      <c r="AH53" s="322">
        <f>SUM(I53:AF53)</f>
        <v>0</v>
      </c>
      <c r="AI53" s="311">
        <f>E52-AH53</f>
        <v>4554</v>
      </c>
      <c r="AJ53" s="316"/>
    </row>
    <row r="54" spans="2:36" ht="20.100000000000001" customHeight="1">
      <c r="B54" s="341">
        <v>8</v>
      </c>
      <c r="C54" s="333" t="str">
        <f>VLOOKUP($B54,Planilha!$B$14:$J$412,4,FALSE)</f>
        <v>ESQUADRIAS</v>
      </c>
      <c r="D54" s="311"/>
      <c r="E54" s="334">
        <f>INDEX(Planilha!$B:$AC,MATCH(Cronograma!$B54,Planilha!$B:$B,0),27)</f>
        <v>105303.23</v>
      </c>
      <c r="F54" s="311"/>
      <c r="G54" s="460">
        <f>SUM(I54:AF54)</f>
        <v>0</v>
      </c>
      <c r="H54" s="311"/>
      <c r="I54" s="313">
        <f>SUM(I56:I59)</f>
        <v>0</v>
      </c>
      <c r="J54" s="314">
        <f>I54/$E54</f>
        <v>0</v>
      </c>
      <c r="K54" s="313">
        <f>SUM(K56:K59)</f>
        <v>0</v>
      </c>
      <c r="L54" s="314">
        <f>K54/$E54</f>
        <v>0</v>
      </c>
      <c r="M54" s="313">
        <f>SUM(M56:M59)</f>
        <v>0</v>
      </c>
      <c r="N54" s="314">
        <f>M54/$E54</f>
        <v>0</v>
      </c>
      <c r="O54" s="313">
        <f>SUM(O56:O59)</f>
        <v>0</v>
      </c>
      <c r="P54" s="314">
        <f>O54/$E54</f>
        <v>0</v>
      </c>
      <c r="Q54" s="313">
        <f>SUM(Q56:Q59)</f>
        <v>0</v>
      </c>
      <c r="R54" s="314">
        <f>Q54/$E54</f>
        <v>0</v>
      </c>
      <c r="S54" s="313">
        <f>SUM(S56:S59)</f>
        <v>0</v>
      </c>
      <c r="T54" s="314">
        <f>S54/$E54</f>
        <v>0</v>
      </c>
      <c r="U54" s="313">
        <f>SUM(U56:U59)</f>
        <v>0</v>
      </c>
      <c r="V54" s="314">
        <f>U54/$E54</f>
        <v>0</v>
      </c>
      <c r="W54" s="313">
        <f>SUM(W56:W59)</f>
        <v>0</v>
      </c>
      <c r="X54" s="314">
        <f>W54/$E54</f>
        <v>0</v>
      </c>
      <c r="Y54" s="313">
        <f>SUM(Y56:Y59)</f>
        <v>0</v>
      </c>
      <c r="Z54" s="314">
        <f>Y54/$E54</f>
        <v>0</v>
      </c>
      <c r="AA54" s="313">
        <f>SUM(AA56:AA59)</f>
        <v>0</v>
      </c>
      <c r="AB54" s="314">
        <f>AA54/$E54</f>
        <v>0</v>
      </c>
      <c r="AC54" s="313">
        <f>SUM(AC56:AC59)</f>
        <v>0</v>
      </c>
      <c r="AD54" s="314">
        <f>AC54/$E54</f>
        <v>0</v>
      </c>
      <c r="AE54" s="313">
        <f>SUM(AE56:AE59)</f>
        <v>0</v>
      </c>
      <c r="AF54" s="314">
        <f>AE54/$E54</f>
        <v>0</v>
      </c>
      <c r="AH54" s="315"/>
      <c r="AJ54" s="316">
        <f>J54+L54+N54+P54+R54+T54+V54+X54+Z54+AB54+AD54+AF54</f>
        <v>0</v>
      </c>
    </row>
    <row r="55" spans="2:36" ht="20.100000000000001" customHeight="1">
      <c r="B55" s="317"/>
      <c r="C55" s="318"/>
      <c r="D55" s="311"/>
      <c r="E55" s="319"/>
      <c r="F55" s="311"/>
      <c r="G55" s="461"/>
      <c r="H55" s="311"/>
      <c r="I55" s="320"/>
      <c r="J55" s="321"/>
      <c r="K55" s="320"/>
      <c r="L55" s="321"/>
      <c r="M55" s="320"/>
      <c r="N55" s="321"/>
      <c r="O55" s="320"/>
      <c r="P55" s="321"/>
      <c r="Q55" s="320"/>
      <c r="R55" s="321"/>
      <c r="S55" s="320"/>
      <c r="T55" s="321"/>
      <c r="U55" s="320"/>
      <c r="V55" s="321"/>
      <c r="W55" s="320"/>
      <c r="X55" s="321"/>
      <c r="Y55" s="320"/>
      <c r="Z55" s="321"/>
      <c r="AA55" s="320"/>
      <c r="AB55" s="321"/>
      <c r="AC55" s="320"/>
      <c r="AD55" s="321"/>
      <c r="AE55" s="320"/>
      <c r="AF55" s="321"/>
      <c r="AH55" s="322"/>
      <c r="AJ55" s="316"/>
    </row>
    <row r="56" spans="2:36" ht="20.100000000000001" customHeight="1">
      <c r="B56" s="323" t="s">
        <v>30</v>
      </c>
      <c r="C56" s="337" t="str">
        <f>VLOOKUP($B56,Planilha!$B$14:$J$412,4,FALSE)</f>
        <v>ESQUADRIAS DE FERRO</v>
      </c>
      <c r="D56" s="311"/>
      <c r="E56" s="325">
        <f>INDEX(Planilha!$B:$AC,MATCH(Cronograma!$B56,Planilha!$B:$B,0),27)</f>
        <v>104945.16</v>
      </c>
      <c r="F56" s="311"/>
      <c r="G56" s="460">
        <f>SUM(I56:AF56)</f>
        <v>0</v>
      </c>
      <c r="H56" s="311"/>
      <c r="I56" s="326">
        <f>J56*$E56</f>
        <v>0</v>
      </c>
      <c r="J56" s="327"/>
      <c r="K56" s="326">
        <f>L56*$E56</f>
        <v>0</v>
      </c>
      <c r="L56" s="327"/>
      <c r="M56" s="326">
        <f>N56*$E56</f>
        <v>0</v>
      </c>
      <c r="N56" s="327">
        <v>0</v>
      </c>
      <c r="O56" s="326">
        <f>P56*$E56</f>
        <v>0</v>
      </c>
      <c r="P56" s="327">
        <v>0</v>
      </c>
      <c r="Q56" s="326">
        <f>R56*$E56</f>
        <v>0</v>
      </c>
      <c r="R56" s="327"/>
      <c r="S56" s="326">
        <f>T56*$E56</f>
        <v>0</v>
      </c>
      <c r="T56" s="327"/>
      <c r="U56" s="326">
        <f>V56*$E56</f>
        <v>0</v>
      </c>
      <c r="V56" s="327"/>
      <c r="W56" s="326">
        <f>X56*$E56</f>
        <v>0</v>
      </c>
      <c r="X56" s="327"/>
      <c r="Y56" s="326">
        <f>Z56*$E56</f>
        <v>0</v>
      </c>
      <c r="Z56" s="327"/>
      <c r="AA56" s="326">
        <f>AB56*$E56</f>
        <v>0</v>
      </c>
      <c r="AB56" s="327"/>
      <c r="AC56" s="326">
        <f>AD56*$E56</f>
        <v>0</v>
      </c>
      <c r="AD56" s="327"/>
      <c r="AE56" s="326">
        <f>AF56*$E56</f>
        <v>0</v>
      </c>
      <c r="AF56" s="327"/>
      <c r="AG56" s="376"/>
      <c r="AH56" s="315"/>
      <c r="AJ56" s="316">
        <f>J56+L56+N56+P56+R56+T56+V56+X56+Z56+AB56+AD56+AF56</f>
        <v>0</v>
      </c>
    </row>
    <row r="57" spans="2:36" ht="20.100000000000001" customHeight="1">
      <c r="B57" s="328"/>
      <c r="C57" s="342"/>
      <c r="D57" s="311"/>
      <c r="E57" s="343"/>
      <c r="F57" s="311"/>
      <c r="G57" s="461"/>
      <c r="H57" s="311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76"/>
      <c r="AH57" s="322">
        <f>SUM(I57:AF57)</f>
        <v>0</v>
      </c>
      <c r="AI57" s="311">
        <f>E56-AH57</f>
        <v>104945.16</v>
      </c>
      <c r="AJ57" s="316"/>
    </row>
    <row r="58" spans="2:36" ht="20.100000000000001" customHeight="1">
      <c r="B58" s="323" t="s">
        <v>31</v>
      </c>
      <c r="C58" s="337" t="str">
        <f>VLOOKUP($B58,Planilha!$B$14:$J$412,4,FALSE)</f>
        <v>SERVIÇOS DIVERSOS</v>
      </c>
      <c r="D58" s="311"/>
      <c r="E58" s="325">
        <f>INDEX(Planilha!$B:$AC,MATCH(Cronograma!$B58,Planilha!$B:$B,0),27)</f>
        <v>358.07</v>
      </c>
      <c r="F58" s="311"/>
      <c r="G58" s="460">
        <f>SUM(I58:AF58)</f>
        <v>0</v>
      </c>
      <c r="H58" s="311"/>
      <c r="I58" s="326">
        <f>J58*$E58</f>
        <v>0</v>
      </c>
      <c r="J58" s="327">
        <v>0</v>
      </c>
      <c r="K58" s="326">
        <f>L58*$E58</f>
        <v>0</v>
      </c>
      <c r="L58" s="327"/>
      <c r="M58" s="326">
        <f>N58*$E58</f>
        <v>0</v>
      </c>
      <c r="N58" s="327">
        <v>0</v>
      </c>
      <c r="O58" s="326">
        <f>P58*$E58</f>
        <v>0</v>
      </c>
      <c r="P58" s="327">
        <v>0</v>
      </c>
      <c r="Q58" s="326">
        <f>R58*$E58</f>
        <v>0</v>
      </c>
      <c r="R58" s="327"/>
      <c r="S58" s="326">
        <f>T58*$E58</f>
        <v>0</v>
      </c>
      <c r="T58" s="327"/>
      <c r="U58" s="326">
        <f>V58*$E58</f>
        <v>0</v>
      </c>
      <c r="V58" s="327"/>
      <c r="W58" s="326">
        <f>X58*$E58</f>
        <v>0</v>
      </c>
      <c r="X58" s="327"/>
      <c r="Y58" s="326">
        <f>Z58*$E58</f>
        <v>0</v>
      </c>
      <c r="Z58" s="327"/>
      <c r="AA58" s="326">
        <f>AB58*$E58</f>
        <v>0</v>
      </c>
      <c r="AB58" s="327"/>
      <c r="AC58" s="326">
        <f>AD58*$E58</f>
        <v>0</v>
      </c>
      <c r="AD58" s="327"/>
      <c r="AE58" s="326">
        <f>AF58*$E58</f>
        <v>0</v>
      </c>
      <c r="AF58" s="327"/>
      <c r="AG58" s="376"/>
      <c r="AH58" s="315"/>
      <c r="AJ58" s="316">
        <f>J58+L58+N58+P58+R58+T58+V58+X58+Z58+AB58+AD58+AF58</f>
        <v>0</v>
      </c>
    </row>
    <row r="59" spans="2:36" ht="20.100000000000001" customHeight="1">
      <c r="B59" s="328"/>
      <c r="C59" s="329"/>
      <c r="D59" s="311"/>
      <c r="E59" s="343"/>
      <c r="F59" s="311"/>
      <c r="G59" s="461"/>
      <c r="H59" s="311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76"/>
      <c r="AH59" s="322">
        <f>SUM(I59:AF59)</f>
        <v>0</v>
      </c>
      <c r="AI59" s="311">
        <f>E58-AH59</f>
        <v>358.07</v>
      </c>
      <c r="AJ59" s="316"/>
    </row>
    <row r="60" spans="2:36" ht="20.100000000000001" customHeight="1">
      <c r="B60" s="341">
        <v>9</v>
      </c>
      <c r="C60" s="333" t="str">
        <f>VLOOKUP($B60,Planilha!$B$14:$J$412,4,FALSE)</f>
        <v>COBERTURA</v>
      </c>
      <c r="D60" s="311"/>
      <c r="E60" s="334">
        <f>INDEX(Planilha!$B:$AC,MATCH(Cronograma!$B60,Planilha!$B:$B,0),27)</f>
        <v>1984.99</v>
      </c>
      <c r="F60" s="311"/>
      <c r="G60" s="460">
        <f>SUM(I60:AF60)</f>
        <v>0</v>
      </c>
      <c r="H60" s="311"/>
      <c r="I60" s="313">
        <f>SUM(I62:I63)</f>
        <v>0</v>
      </c>
      <c r="J60" s="314">
        <f>I60/$E60</f>
        <v>0</v>
      </c>
      <c r="K60" s="313">
        <f>SUM(K62:K63)</f>
        <v>0</v>
      </c>
      <c r="L60" s="314">
        <f>K60/$E60</f>
        <v>0</v>
      </c>
      <c r="M60" s="313">
        <f>SUM(M62:M63)</f>
        <v>0</v>
      </c>
      <c r="N60" s="314">
        <f>M60/$E60</f>
        <v>0</v>
      </c>
      <c r="O60" s="313">
        <f>SUM(O62:O63)</f>
        <v>0</v>
      </c>
      <c r="P60" s="314">
        <f>O60/$E60</f>
        <v>0</v>
      </c>
      <c r="Q60" s="313">
        <f>SUM(Q62:Q63)</f>
        <v>0</v>
      </c>
      <c r="R60" s="314">
        <f>Q60/$E60</f>
        <v>0</v>
      </c>
      <c r="S60" s="313">
        <f>SUM(S62:S63)</f>
        <v>0</v>
      </c>
      <c r="T60" s="314">
        <f>S60/$E60</f>
        <v>0</v>
      </c>
      <c r="U60" s="313">
        <f>SUM(U62:U63)</f>
        <v>0</v>
      </c>
      <c r="V60" s="314">
        <f>U60/$E60</f>
        <v>0</v>
      </c>
      <c r="W60" s="313">
        <f>SUM(W62:W63)</f>
        <v>0</v>
      </c>
      <c r="X60" s="314">
        <f>W60/$E60</f>
        <v>0</v>
      </c>
      <c r="Y60" s="313">
        <f>SUM(Y62:Y63)</f>
        <v>0</v>
      </c>
      <c r="Z60" s="314">
        <f>Y60/$E60</f>
        <v>0</v>
      </c>
      <c r="AA60" s="313">
        <f>SUM(AA62:AA63)</f>
        <v>0</v>
      </c>
      <c r="AB60" s="314">
        <f>AA60/$E60</f>
        <v>0</v>
      </c>
      <c r="AC60" s="313">
        <f>SUM(AC62:AC63)</f>
        <v>0</v>
      </c>
      <c r="AD60" s="314">
        <f>AC60/$E60</f>
        <v>0</v>
      </c>
      <c r="AE60" s="313">
        <f>SUM(AE62:AE63)</f>
        <v>0</v>
      </c>
      <c r="AF60" s="314">
        <f>AE60/$E60</f>
        <v>0</v>
      </c>
      <c r="AH60" s="315"/>
      <c r="AJ60" s="316">
        <f>J60+L60+N60+P60+R60+T60+V60+X60+Z60+AB60+AD60+AF60</f>
        <v>0</v>
      </c>
    </row>
    <row r="61" spans="2:36" ht="20.100000000000001" customHeight="1">
      <c r="B61" s="317"/>
      <c r="C61" s="318"/>
      <c r="D61" s="311"/>
      <c r="E61" s="319"/>
      <c r="F61" s="311"/>
      <c r="G61" s="461"/>
      <c r="H61" s="311"/>
      <c r="I61" s="320"/>
      <c r="J61" s="321"/>
      <c r="K61" s="320"/>
      <c r="L61" s="321"/>
      <c r="M61" s="320"/>
      <c r="N61" s="321"/>
      <c r="O61" s="320"/>
      <c r="P61" s="321"/>
      <c r="Q61" s="320"/>
      <c r="R61" s="321"/>
      <c r="S61" s="320"/>
      <c r="T61" s="321"/>
      <c r="U61" s="320"/>
      <c r="V61" s="321"/>
      <c r="W61" s="320"/>
      <c r="X61" s="321"/>
      <c r="Y61" s="320"/>
      <c r="Z61" s="321"/>
      <c r="AA61" s="320"/>
      <c r="AB61" s="321"/>
      <c r="AC61" s="320"/>
      <c r="AD61" s="321"/>
      <c r="AE61" s="320"/>
      <c r="AF61" s="321"/>
      <c r="AH61" s="322"/>
      <c r="AJ61" s="316"/>
    </row>
    <row r="62" spans="2:36" ht="20.100000000000001" customHeight="1">
      <c r="B62" s="323"/>
      <c r="C62" s="344"/>
      <c r="D62" s="311"/>
      <c r="E62" s="325">
        <f>INDEX(Planilha!$B:$AC,MATCH(Cronograma!$B60,Planilha!$B:$B,0),27)</f>
        <v>1984.99</v>
      </c>
      <c r="F62" s="311"/>
      <c r="G62" s="460">
        <f>SUM(I62:AF62)</f>
        <v>0</v>
      </c>
      <c r="H62" s="311"/>
      <c r="I62" s="326">
        <f>J62*$E62</f>
        <v>0</v>
      </c>
      <c r="J62" s="327"/>
      <c r="K62" s="326">
        <f>L62*$E62</f>
        <v>0</v>
      </c>
      <c r="L62" s="327">
        <v>0</v>
      </c>
      <c r="M62" s="326">
        <f>N62*$E62</f>
        <v>0</v>
      </c>
      <c r="N62" s="327">
        <v>0</v>
      </c>
      <c r="O62" s="326">
        <f>P62*$E62</f>
        <v>0</v>
      </c>
      <c r="P62" s="327"/>
      <c r="Q62" s="326">
        <f>R62*$E62</f>
        <v>0</v>
      </c>
      <c r="R62" s="327">
        <v>0</v>
      </c>
      <c r="S62" s="326">
        <f>T62*$E62</f>
        <v>0</v>
      </c>
      <c r="T62" s="327"/>
      <c r="U62" s="326">
        <f>V62*$E62</f>
        <v>0</v>
      </c>
      <c r="V62" s="327"/>
      <c r="W62" s="326">
        <f>X62*$E62</f>
        <v>0</v>
      </c>
      <c r="X62" s="327"/>
      <c r="Y62" s="326">
        <f>Z62*$E62</f>
        <v>0</v>
      </c>
      <c r="Z62" s="327"/>
      <c r="AA62" s="326"/>
      <c r="AB62" s="327"/>
      <c r="AC62" s="326">
        <f>AD62*$E62</f>
        <v>0</v>
      </c>
      <c r="AD62" s="327"/>
      <c r="AE62" s="326">
        <f>AF62*$E62</f>
        <v>0</v>
      </c>
      <c r="AF62" s="327"/>
      <c r="AH62" s="315"/>
      <c r="AJ62" s="316">
        <f>J62+L62+N62+P62+R62+T62+V62+X62+Z62+AB62+AD62+AF62</f>
        <v>0</v>
      </c>
    </row>
    <row r="63" spans="2:36" ht="20.100000000000001" customHeight="1">
      <c r="B63" s="328"/>
      <c r="C63" s="329"/>
      <c r="D63" s="311"/>
      <c r="E63" s="343"/>
      <c r="F63" s="311"/>
      <c r="G63" s="461"/>
      <c r="H63" s="311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H63" s="322">
        <f>SUM(I63:AF63)</f>
        <v>0</v>
      </c>
      <c r="AI63" s="311">
        <f>E62-AH63</f>
        <v>1984.99</v>
      </c>
      <c r="AJ63" s="316"/>
    </row>
    <row r="64" spans="2:36" ht="20.100000000000001" customHeight="1">
      <c r="B64" s="345">
        <v>10</v>
      </c>
      <c r="C64" s="333" t="str">
        <f>VLOOKUP($B64,Planilha!$B$14:$J$412,4,FALSE)</f>
        <v>INSTALAÇÕES ELÉTRICAS</v>
      </c>
      <c r="D64" s="311"/>
      <c r="E64" s="334">
        <f>INDEX(Planilha!$B:$AC,MATCH(Cronograma!$B64,Planilha!$B:$B,0),27)</f>
        <v>687852.59</v>
      </c>
      <c r="F64" s="311"/>
      <c r="G64" s="460">
        <f>SUM(I64:AF64)</f>
        <v>0</v>
      </c>
      <c r="H64" s="311"/>
      <c r="I64" s="313">
        <f>SUM(I66:I81)</f>
        <v>0</v>
      </c>
      <c r="J64" s="314">
        <f>I64/$E64</f>
        <v>0</v>
      </c>
      <c r="K64" s="313">
        <f>SUM(K66:K81)</f>
        <v>0</v>
      </c>
      <c r="L64" s="314">
        <f>K64/$E64</f>
        <v>0</v>
      </c>
      <c r="M64" s="313">
        <f>SUM(M66:M81)</f>
        <v>0</v>
      </c>
      <c r="N64" s="314">
        <f>M64/$E64</f>
        <v>0</v>
      </c>
      <c r="O64" s="313">
        <f>SUM(O66:O81)</f>
        <v>0</v>
      </c>
      <c r="P64" s="314">
        <f>O64/$E64</f>
        <v>0</v>
      </c>
      <c r="Q64" s="313">
        <f>SUM(Q66:Q81)</f>
        <v>0</v>
      </c>
      <c r="R64" s="314">
        <f>Q64/$E64</f>
        <v>0</v>
      </c>
      <c r="S64" s="313">
        <f>SUM(S66:S81)</f>
        <v>0</v>
      </c>
      <c r="T64" s="314">
        <f>S64/$E64</f>
        <v>0</v>
      </c>
      <c r="U64" s="313">
        <f>SUM(U66:U81)</f>
        <v>0</v>
      </c>
      <c r="V64" s="314">
        <f>U64/$E64</f>
        <v>0</v>
      </c>
      <c r="W64" s="313">
        <f>SUM(W66:W81)</f>
        <v>0</v>
      </c>
      <c r="X64" s="314">
        <f>W64/$E64</f>
        <v>0</v>
      </c>
      <c r="Y64" s="313">
        <f>SUM(Y66:Y81)</f>
        <v>0</v>
      </c>
      <c r="Z64" s="314">
        <f>Y64/$E64</f>
        <v>0</v>
      </c>
      <c r="AA64" s="313">
        <f>SUM(AA66:AA81)</f>
        <v>0</v>
      </c>
      <c r="AB64" s="314">
        <f>AA64/$E64</f>
        <v>0</v>
      </c>
      <c r="AC64" s="313">
        <f>SUM(AC66:AC81)</f>
        <v>0</v>
      </c>
      <c r="AD64" s="314">
        <f>AC64/$E64</f>
        <v>0</v>
      </c>
      <c r="AE64" s="313">
        <f>SUM(AE66:AE81)</f>
        <v>0</v>
      </c>
      <c r="AF64" s="314">
        <f>AE64/$E64</f>
        <v>0</v>
      </c>
      <c r="AH64" s="315"/>
      <c r="AJ64" s="316">
        <f>J64+L64+N64+P64+R64+T64+V64+X64+Z64+AB64+AD64+AF64</f>
        <v>0</v>
      </c>
    </row>
    <row r="65" spans="2:36" ht="20.100000000000001" customHeight="1">
      <c r="B65" s="346"/>
      <c r="C65" s="347"/>
      <c r="D65" s="311"/>
      <c r="E65" s="348"/>
      <c r="F65" s="311"/>
      <c r="G65" s="461"/>
      <c r="H65" s="311"/>
      <c r="I65" s="320"/>
      <c r="J65" s="321"/>
      <c r="K65" s="320"/>
      <c r="L65" s="321"/>
      <c r="M65" s="320"/>
      <c r="N65" s="321"/>
      <c r="O65" s="320"/>
      <c r="P65" s="321"/>
      <c r="Q65" s="320"/>
      <c r="R65" s="321"/>
      <c r="S65" s="320"/>
      <c r="T65" s="321"/>
      <c r="U65" s="320"/>
      <c r="V65" s="321"/>
      <c r="W65" s="320"/>
      <c r="X65" s="321"/>
      <c r="Y65" s="320"/>
      <c r="Z65" s="321"/>
      <c r="AA65" s="320"/>
      <c r="AB65" s="321"/>
      <c r="AC65" s="320"/>
      <c r="AD65" s="321"/>
      <c r="AE65" s="320"/>
      <c r="AF65" s="321"/>
      <c r="AH65" s="322">
        <f>SUM(I65:AF65)</f>
        <v>0</v>
      </c>
      <c r="AJ65" s="316"/>
    </row>
    <row r="66" spans="2:36" ht="20.100000000000001" customHeight="1">
      <c r="B66" s="349" t="s">
        <v>0</v>
      </c>
      <c r="C66" s="337" t="str">
        <f>VLOOKUP($B66,Planilha!$B$14:$J$412,4,FALSE)</f>
        <v>FIOS E CABOS</v>
      </c>
      <c r="D66" s="311"/>
      <c r="E66" s="325">
        <f>INDEX(Planilha!$B:$AC,MATCH(Cronograma!$B66,Planilha!$B:$B,0),27)</f>
        <v>119870.53</v>
      </c>
      <c r="F66" s="311"/>
      <c r="G66" s="460">
        <f>SUM(I66:AF66)</f>
        <v>0</v>
      </c>
      <c r="H66" s="311"/>
      <c r="I66" s="326">
        <f>J66*$E66</f>
        <v>0</v>
      </c>
      <c r="J66" s="327"/>
      <c r="K66" s="326">
        <f>L66*$E66</f>
        <v>0</v>
      </c>
      <c r="L66" s="327">
        <v>0</v>
      </c>
      <c r="M66" s="326">
        <f>N66*$E66</f>
        <v>0</v>
      </c>
      <c r="N66" s="327">
        <v>0</v>
      </c>
      <c r="O66" s="326">
        <f>P66*$E66</f>
        <v>0</v>
      </c>
      <c r="P66" s="327"/>
      <c r="Q66" s="326">
        <f>R66*$E66</f>
        <v>0</v>
      </c>
      <c r="R66" s="327"/>
      <c r="S66" s="326">
        <f>T66*$E66</f>
        <v>0</v>
      </c>
      <c r="T66" s="327"/>
      <c r="U66" s="326">
        <f>V66*$E66</f>
        <v>0</v>
      </c>
      <c r="V66" s="327"/>
      <c r="W66" s="326">
        <f>X66*$E66</f>
        <v>0</v>
      </c>
      <c r="X66" s="327"/>
      <c r="Y66" s="326">
        <f>Z66*$E66</f>
        <v>0</v>
      </c>
      <c r="Z66" s="327"/>
      <c r="AA66" s="326">
        <f>AB66*$E66</f>
        <v>0</v>
      </c>
      <c r="AB66" s="327"/>
      <c r="AC66" s="326">
        <f>AD66*$E66</f>
        <v>0</v>
      </c>
      <c r="AD66" s="327"/>
      <c r="AE66" s="326">
        <f>AF66*$E66</f>
        <v>0</v>
      </c>
      <c r="AF66" s="327"/>
      <c r="AH66" s="315"/>
      <c r="AJ66" s="316">
        <f>J66+L66+N66+P66+R66+T66+V66+X66+Z66+AB66+AD66+AF66</f>
        <v>0</v>
      </c>
    </row>
    <row r="67" spans="2:36" ht="20.100000000000001" customHeight="1">
      <c r="B67" s="328"/>
      <c r="C67" s="342"/>
      <c r="D67" s="311"/>
      <c r="E67" s="343"/>
      <c r="F67" s="311"/>
      <c r="G67" s="461"/>
      <c r="H67" s="311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H67" s="322">
        <f>SUM(I67:AF67)</f>
        <v>0</v>
      </c>
      <c r="AI67" s="311">
        <f>E66-AH67</f>
        <v>119870.53</v>
      </c>
      <c r="AJ67" s="316"/>
    </row>
    <row r="68" spans="2:36" ht="20.100000000000001" customHeight="1">
      <c r="B68" s="323" t="s">
        <v>1</v>
      </c>
      <c r="C68" s="337" t="str">
        <f>VLOOKUP($B68,Planilha!$B$14:$J$412,4,FALSE)</f>
        <v>ELETRODUTOS E ACESSÓRIOS</v>
      </c>
      <c r="D68" s="311"/>
      <c r="E68" s="325">
        <f>INDEX(Planilha!$B:$AC,MATCH(Cronograma!$B68,Planilha!$B:$B,0),27)</f>
        <v>333923.44</v>
      </c>
      <c r="F68" s="311"/>
      <c r="G68" s="460">
        <f>SUM(I68:AF68)</f>
        <v>0</v>
      </c>
      <c r="H68" s="311"/>
      <c r="I68" s="326">
        <f>J68*$E68</f>
        <v>0</v>
      </c>
      <c r="J68" s="327">
        <v>0</v>
      </c>
      <c r="K68" s="326">
        <f>L68*$E68</f>
        <v>0</v>
      </c>
      <c r="L68" s="327"/>
      <c r="M68" s="326">
        <f>N68*$E68</f>
        <v>0</v>
      </c>
      <c r="N68" s="327"/>
      <c r="O68" s="326">
        <f>P68*$E68</f>
        <v>0</v>
      </c>
      <c r="P68" s="327"/>
      <c r="Q68" s="326">
        <f>R68*$E68</f>
        <v>0</v>
      </c>
      <c r="R68" s="327"/>
      <c r="S68" s="326">
        <f>T68*$E68</f>
        <v>0</v>
      </c>
      <c r="T68" s="327"/>
      <c r="U68" s="326">
        <f>V68*$E68</f>
        <v>0</v>
      </c>
      <c r="V68" s="327"/>
      <c r="W68" s="326">
        <f>X68*$E68</f>
        <v>0</v>
      </c>
      <c r="X68" s="327"/>
      <c r="Y68" s="326">
        <f>Z68*$E68</f>
        <v>0</v>
      </c>
      <c r="Z68" s="327"/>
      <c r="AA68" s="326">
        <f>AB68*$E68</f>
        <v>0</v>
      </c>
      <c r="AB68" s="327"/>
      <c r="AC68" s="326">
        <f>AD68*$E68</f>
        <v>0</v>
      </c>
      <c r="AD68" s="327"/>
      <c r="AE68" s="326">
        <f>AF68*$E68</f>
        <v>0</v>
      </c>
      <c r="AF68" s="327"/>
      <c r="AH68" s="315"/>
      <c r="AJ68" s="316">
        <f>J68+L68+N68+P68+R68+T68+V68+X68+Z68+AB68+AD68+AF68</f>
        <v>0</v>
      </c>
    </row>
    <row r="69" spans="2:36" ht="20.100000000000001" customHeight="1">
      <c r="B69" s="328"/>
      <c r="C69" s="342"/>
      <c r="D69" s="311"/>
      <c r="E69" s="343"/>
      <c r="F69" s="311"/>
      <c r="G69" s="461"/>
      <c r="H69" s="311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H69" s="322">
        <f>SUM(I69:AF69)</f>
        <v>0</v>
      </c>
      <c r="AI69" s="311">
        <f>E68-AH69</f>
        <v>333923.44</v>
      </c>
      <c r="AJ69" s="316"/>
    </row>
    <row r="70" spans="2:36" ht="20.100000000000001" customHeight="1">
      <c r="B70" s="323" t="s">
        <v>2</v>
      </c>
      <c r="C70" s="337" t="str">
        <f>VLOOKUP($B70,Planilha!$B$14:$J$412,4,FALSE)</f>
        <v>CAIXAS</v>
      </c>
      <c r="D70" s="311"/>
      <c r="E70" s="325">
        <f>INDEX(Planilha!$B:$AC,MATCH(Cronograma!$B70,Planilha!$B:$B,0),27)</f>
        <v>75715.8</v>
      </c>
      <c r="F70" s="311"/>
      <c r="G70" s="460">
        <f>SUM(I70:AF70)</f>
        <v>0</v>
      </c>
      <c r="H70" s="311"/>
      <c r="I70" s="326">
        <f>J70*$E70</f>
        <v>0</v>
      </c>
      <c r="J70" s="327"/>
      <c r="K70" s="326">
        <f>L70*$E70</f>
        <v>0</v>
      </c>
      <c r="L70" s="327"/>
      <c r="M70" s="326">
        <f>N70*$E70</f>
        <v>0</v>
      </c>
      <c r="N70" s="327"/>
      <c r="O70" s="326">
        <f>P70*$E70</f>
        <v>0</v>
      </c>
      <c r="P70" s="327"/>
      <c r="Q70" s="326">
        <f>R70*$E70</f>
        <v>0</v>
      </c>
      <c r="R70" s="327"/>
      <c r="S70" s="326">
        <f>T70*$E70</f>
        <v>0</v>
      </c>
      <c r="T70" s="327"/>
      <c r="U70" s="326">
        <f>V70*$E70</f>
        <v>0</v>
      </c>
      <c r="V70" s="327"/>
      <c r="W70" s="326">
        <f>X70*$E70</f>
        <v>0</v>
      </c>
      <c r="X70" s="327"/>
      <c r="Y70" s="326">
        <f>Z70*$E70</f>
        <v>0</v>
      </c>
      <c r="Z70" s="327"/>
      <c r="AA70" s="326">
        <f>AB70*$E70</f>
        <v>0</v>
      </c>
      <c r="AB70" s="327"/>
      <c r="AC70" s="326">
        <f>AD70*$E70</f>
        <v>0</v>
      </c>
      <c r="AD70" s="327"/>
      <c r="AE70" s="326">
        <f>AF70*$E70</f>
        <v>0</v>
      </c>
      <c r="AF70" s="327"/>
      <c r="AH70" s="315"/>
      <c r="AJ70" s="316">
        <f>J70+L70+N70+P70+R70+T70+V70+X70+Z70+AB70+AD70+AF70</f>
        <v>0</v>
      </c>
    </row>
    <row r="71" spans="2:36" ht="20.100000000000001" customHeight="1">
      <c r="B71" s="328"/>
      <c r="C71" s="342"/>
      <c r="D71" s="311"/>
      <c r="E71" s="343"/>
      <c r="F71" s="311"/>
      <c r="G71" s="461"/>
      <c r="H71" s="311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H71" s="322">
        <f>SUM(I71:AF71)</f>
        <v>0</v>
      </c>
      <c r="AI71" s="311">
        <f>E70-AH71</f>
        <v>75715.8</v>
      </c>
      <c r="AJ71" s="316"/>
    </row>
    <row r="72" spans="2:36" ht="20.100000000000001" customHeight="1">
      <c r="B72" s="323" t="s">
        <v>3</v>
      </c>
      <c r="C72" s="337" t="str">
        <f>VLOOKUP($B72,Planilha!$B$14:$J$412,4,FALSE)</f>
        <v>CANALETAS METÁLICAS, INTERRUPTORES E TOMADAS</v>
      </c>
      <c r="D72" s="311"/>
      <c r="E72" s="325">
        <f>INDEX(Planilha!$B:$AC,MATCH(Cronograma!$B72,Planilha!$B:$B,0),27)</f>
        <v>86.06</v>
      </c>
      <c r="F72" s="311"/>
      <c r="G72" s="460">
        <f>SUM(I72:AF72)</f>
        <v>0</v>
      </c>
      <c r="H72" s="311"/>
      <c r="I72" s="326">
        <f>J72*$E72</f>
        <v>0</v>
      </c>
      <c r="J72" s="327">
        <v>0</v>
      </c>
      <c r="K72" s="326">
        <f>L72*$E72</f>
        <v>0</v>
      </c>
      <c r="L72" s="327"/>
      <c r="M72" s="326">
        <f>N72*$E72</f>
        <v>0</v>
      </c>
      <c r="N72" s="327"/>
      <c r="O72" s="326">
        <f>P72*$E72</f>
        <v>0</v>
      </c>
      <c r="P72" s="327"/>
      <c r="Q72" s="326">
        <f>R72*$E72</f>
        <v>0</v>
      </c>
      <c r="R72" s="327">
        <v>0</v>
      </c>
      <c r="S72" s="326">
        <f>T72*$E72</f>
        <v>0</v>
      </c>
      <c r="T72" s="327"/>
      <c r="U72" s="326">
        <f>V72*$E72</f>
        <v>0</v>
      </c>
      <c r="V72" s="327"/>
      <c r="W72" s="326">
        <f>X72*$E72</f>
        <v>0</v>
      </c>
      <c r="X72" s="327"/>
      <c r="Y72" s="326">
        <f>Z72*$E72</f>
        <v>0</v>
      </c>
      <c r="Z72" s="327"/>
      <c r="AA72" s="326">
        <f>AB72*$E72</f>
        <v>0</v>
      </c>
      <c r="AB72" s="327"/>
      <c r="AC72" s="326">
        <f>AD72*$E72</f>
        <v>0</v>
      </c>
      <c r="AD72" s="327"/>
      <c r="AE72" s="326">
        <f>AF72*$E72</f>
        <v>0</v>
      </c>
      <c r="AF72" s="327"/>
      <c r="AH72" s="315"/>
      <c r="AJ72" s="316">
        <f>J72+L72+N72+P72+R72+T72+V72+X72+Z72+AB72+AD72+AF72</f>
        <v>0</v>
      </c>
    </row>
    <row r="73" spans="2:36" ht="20.100000000000001" customHeight="1">
      <c r="B73" s="328"/>
      <c r="C73" s="342"/>
      <c r="D73" s="311"/>
      <c r="E73" s="343"/>
      <c r="F73" s="311"/>
      <c r="G73" s="461"/>
      <c r="H73" s="311"/>
      <c r="I73" s="326"/>
      <c r="J73" s="326"/>
      <c r="K73" s="326"/>
      <c r="L73" s="326"/>
      <c r="M73" s="326"/>
      <c r="N73" s="326"/>
      <c r="O73" s="326"/>
      <c r="P73" s="326"/>
      <c r="Q73" s="326"/>
      <c r="R73" s="326"/>
      <c r="S73" s="326"/>
      <c r="T73" s="326"/>
      <c r="U73" s="326"/>
      <c r="V73" s="326"/>
      <c r="W73" s="326"/>
      <c r="X73" s="326"/>
      <c r="Y73" s="326"/>
      <c r="Z73" s="326"/>
      <c r="AA73" s="326"/>
      <c r="AB73" s="326"/>
      <c r="AC73" s="326"/>
      <c r="AD73" s="326"/>
      <c r="AE73" s="326"/>
      <c r="AF73" s="326"/>
      <c r="AH73" s="322">
        <f>SUM(I73:AF73)</f>
        <v>0</v>
      </c>
      <c r="AI73" s="311">
        <f>E72-AH73</f>
        <v>86.06</v>
      </c>
      <c r="AJ73" s="316"/>
    </row>
    <row r="74" spans="2:36" ht="20.100000000000001" customHeight="1">
      <c r="B74" s="323" t="s">
        <v>4</v>
      </c>
      <c r="C74" s="337" t="str">
        <f>VLOOKUP($B74,Planilha!$B$14:$J$412,4,FALSE)</f>
        <v>LUMINÁRIAS</v>
      </c>
      <c r="D74" s="311"/>
      <c r="E74" s="325">
        <f>INDEX(Planilha!$B:$AC,MATCH(Cronograma!$B74,Planilha!$B:$B,0),27)</f>
        <v>27184.45</v>
      </c>
      <c r="F74" s="311"/>
      <c r="G74" s="460">
        <f>SUM(I74:AF74)</f>
        <v>0</v>
      </c>
      <c r="H74" s="311"/>
      <c r="I74" s="326">
        <f>J74*$E74</f>
        <v>0</v>
      </c>
      <c r="J74" s="327">
        <v>0</v>
      </c>
      <c r="K74" s="326">
        <f>L74*$E74</f>
        <v>0</v>
      </c>
      <c r="L74" s="327"/>
      <c r="M74" s="326">
        <f>N74*$E74</f>
        <v>0</v>
      </c>
      <c r="N74" s="327"/>
      <c r="O74" s="326">
        <f>P74*$E74</f>
        <v>0</v>
      </c>
      <c r="P74" s="327"/>
      <c r="Q74" s="326">
        <f>R74*$E74</f>
        <v>0</v>
      </c>
      <c r="R74" s="327"/>
      <c r="S74" s="326">
        <f>T74*$E74</f>
        <v>0</v>
      </c>
      <c r="T74" s="327"/>
      <c r="U74" s="326">
        <f>V74*$E74</f>
        <v>0</v>
      </c>
      <c r="V74" s="327"/>
      <c r="W74" s="326">
        <f>X74*$E74</f>
        <v>0</v>
      </c>
      <c r="X74" s="327"/>
      <c r="Y74" s="326">
        <f>Z74*$E74</f>
        <v>0</v>
      </c>
      <c r="Z74" s="327"/>
      <c r="AA74" s="326">
        <f>AB74*$E74</f>
        <v>0</v>
      </c>
      <c r="AB74" s="327"/>
      <c r="AC74" s="326">
        <f>AD74*$E74</f>
        <v>0</v>
      </c>
      <c r="AD74" s="327"/>
      <c r="AE74" s="326">
        <f>AF74*$E74</f>
        <v>0</v>
      </c>
      <c r="AF74" s="327"/>
      <c r="AH74" s="315"/>
      <c r="AJ74" s="316">
        <f>J74+L74+N74+P74+R74+T74+V74+X74+Z74+AB74+AD74+AF74</f>
        <v>0</v>
      </c>
    </row>
    <row r="75" spans="2:36" ht="20.100000000000001" customHeight="1">
      <c r="B75" s="328"/>
      <c r="C75" s="342"/>
      <c r="D75" s="311"/>
      <c r="E75" s="343"/>
      <c r="F75" s="311"/>
      <c r="G75" s="461"/>
      <c r="H75" s="311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326"/>
      <c r="AF75" s="326"/>
      <c r="AH75" s="322">
        <f>SUM(I75:AF75)</f>
        <v>0</v>
      </c>
      <c r="AI75" s="311">
        <f>E74-AH75</f>
        <v>27184.45</v>
      </c>
      <c r="AJ75" s="316"/>
    </row>
    <row r="76" spans="2:36" ht="20.100000000000001" customHeight="1">
      <c r="B76" s="323" t="s">
        <v>5</v>
      </c>
      <c r="C76" s="337" t="str">
        <f>VLOOKUP($B76,Planilha!$B$14:$J$412,4,FALSE)</f>
        <v>ALARME DE INCÊNDIO</v>
      </c>
      <c r="D76" s="311"/>
      <c r="E76" s="325">
        <f>INDEX(Planilha!$B:$AC,MATCH(Cronograma!$B76,Planilha!$B:$B,0),27)</f>
        <v>92174.63</v>
      </c>
      <c r="F76" s="311"/>
      <c r="G76" s="460">
        <f>SUM(I76:AF76)</f>
        <v>0</v>
      </c>
      <c r="H76" s="311"/>
      <c r="I76" s="326">
        <f>J76*$E76</f>
        <v>0</v>
      </c>
      <c r="J76" s="327">
        <v>0</v>
      </c>
      <c r="K76" s="326">
        <f>L76*$E76</f>
        <v>0</v>
      </c>
      <c r="L76" s="327"/>
      <c r="M76" s="326">
        <f>N76*$E76</f>
        <v>0</v>
      </c>
      <c r="N76" s="327">
        <v>0</v>
      </c>
      <c r="O76" s="326">
        <f>P76*$E76</f>
        <v>0</v>
      </c>
      <c r="P76" s="327"/>
      <c r="Q76" s="326">
        <f>R76*$E76</f>
        <v>0</v>
      </c>
      <c r="R76" s="327"/>
      <c r="S76" s="326">
        <f>T76*$E76</f>
        <v>0</v>
      </c>
      <c r="T76" s="327"/>
      <c r="U76" s="326">
        <f>V76*$E76</f>
        <v>0</v>
      </c>
      <c r="V76" s="327"/>
      <c r="W76" s="326">
        <f>X76*$E76</f>
        <v>0</v>
      </c>
      <c r="X76" s="327"/>
      <c r="Y76" s="326">
        <f>Z76*$E76</f>
        <v>0</v>
      </c>
      <c r="Z76" s="327"/>
      <c r="AA76" s="326">
        <f>AB76*$E76</f>
        <v>0</v>
      </c>
      <c r="AB76" s="327"/>
      <c r="AC76" s="326">
        <f>AD76*$E76</f>
        <v>0</v>
      </c>
      <c r="AD76" s="327"/>
      <c r="AE76" s="326">
        <f>AF76*$E76</f>
        <v>0</v>
      </c>
      <c r="AF76" s="327"/>
      <c r="AH76" s="315"/>
      <c r="AJ76" s="316">
        <f>J76+L76+N76+P76+R76+T76+V76+X76+Z76+AB76+AD76+AF76</f>
        <v>0</v>
      </c>
    </row>
    <row r="77" spans="2:36" ht="20.100000000000001" customHeight="1">
      <c r="B77" s="328"/>
      <c r="C77" s="342"/>
      <c r="D77" s="311"/>
      <c r="E77" s="343"/>
      <c r="F77" s="311"/>
      <c r="G77" s="461"/>
      <c r="H77" s="311"/>
      <c r="I77" s="326"/>
      <c r="J77" s="326"/>
      <c r="K77" s="326"/>
      <c r="L77" s="326"/>
      <c r="M77" s="326"/>
      <c r="N77" s="326"/>
      <c r="O77" s="326"/>
      <c r="P77" s="326"/>
      <c r="Q77" s="326"/>
      <c r="R77" s="326"/>
      <c r="S77" s="326"/>
      <c r="T77" s="326"/>
      <c r="U77" s="326"/>
      <c r="V77" s="326"/>
      <c r="W77" s="326"/>
      <c r="X77" s="326"/>
      <c r="Y77" s="326"/>
      <c r="Z77" s="326"/>
      <c r="AA77" s="326"/>
      <c r="AB77" s="326"/>
      <c r="AC77" s="326"/>
      <c r="AD77" s="326"/>
      <c r="AE77" s="326"/>
      <c r="AF77" s="326"/>
      <c r="AH77" s="322">
        <f>SUM(I77:AF77)</f>
        <v>0</v>
      </c>
      <c r="AI77" s="311">
        <f>E76-AH77</f>
        <v>92174.63</v>
      </c>
      <c r="AJ77" s="316"/>
    </row>
    <row r="78" spans="2:36" ht="20.100000000000001" customHeight="1">
      <c r="B78" s="323" t="s">
        <v>6</v>
      </c>
      <c r="C78" s="337" t="str">
        <f>VLOOKUP($B78,Planilha!$B$14:$J$412,4,FALSE)</f>
        <v>QUADROS E PAINÉIS</v>
      </c>
      <c r="D78" s="311"/>
      <c r="E78" s="325">
        <f>INDEX(Planilha!$B:$AC,MATCH(Cronograma!$B78,Planilha!$B:$B,0),27)</f>
        <v>37576.9</v>
      </c>
      <c r="F78" s="311"/>
      <c r="G78" s="460">
        <f>SUM(I78:AF78)</f>
        <v>0</v>
      </c>
      <c r="H78" s="311"/>
      <c r="I78" s="326">
        <f>J78*$E78</f>
        <v>0</v>
      </c>
      <c r="J78" s="327"/>
      <c r="K78" s="326">
        <f>L78*$E78</f>
        <v>0</v>
      </c>
      <c r="L78" s="327"/>
      <c r="M78" s="326">
        <f>N78*$E78</f>
        <v>0</v>
      </c>
      <c r="N78" s="327"/>
      <c r="O78" s="326">
        <f>P78*$E78</f>
        <v>0</v>
      </c>
      <c r="P78" s="327"/>
      <c r="Q78" s="326">
        <f>R78*$E78</f>
        <v>0</v>
      </c>
      <c r="R78" s="327"/>
      <c r="S78" s="326">
        <f>T78*$E78</f>
        <v>0</v>
      </c>
      <c r="T78" s="327"/>
      <c r="U78" s="326">
        <f>V78*$E78</f>
        <v>0</v>
      </c>
      <c r="V78" s="327"/>
      <c r="W78" s="326">
        <f>X78*$E78</f>
        <v>0</v>
      </c>
      <c r="X78" s="327"/>
      <c r="Y78" s="326">
        <f>Z78*$E78</f>
        <v>0</v>
      </c>
      <c r="Z78" s="327"/>
      <c r="AA78" s="326">
        <f>AB78*$E78</f>
        <v>0</v>
      </c>
      <c r="AB78" s="327"/>
      <c r="AC78" s="326">
        <f>AD78*$E78</f>
        <v>0</v>
      </c>
      <c r="AD78" s="327"/>
      <c r="AE78" s="326">
        <f>AF78*$E78</f>
        <v>0</v>
      </c>
      <c r="AF78" s="327"/>
      <c r="AH78" s="315"/>
      <c r="AJ78" s="316">
        <f>J78+L78+N78+P78+R78+T78+V78+X78+Z78+AB78+AD78+AF78</f>
        <v>0</v>
      </c>
    </row>
    <row r="79" spans="2:36" ht="20.100000000000001" customHeight="1">
      <c r="B79" s="328"/>
      <c r="C79" s="342"/>
      <c r="D79" s="311"/>
      <c r="E79" s="343"/>
      <c r="F79" s="311"/>
      <c r="G79" s="461"/>
      <c r="H79" s="311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326"/>
      <c r="AC79" s="326"/>
      <c r="AD79" s="326"/>
      <c r="AE79" s="326"/>
      <c r="AF79" s="326"/>
      <c r="AH79" s="322">
        <f>SUM(I79:AF79)</f>
        <v>0</v>
      </c>
      <c r="AI79" s="311">
        <f>E78-AH79</f>
        <v>37576.9</v>
      </c>
      <c r="AJ79" s="316"/>
    </row>
    <row r="80" spans="2:36" ht="20.100000000000001" customHeight="1">
      <c r="B80" s="323" t="s">
        <v>7</v>
      </c>
      <c r="C80" s="337" t="str">
        <f>VLOOKUP($B80,Planilha!$B$14:$J$412,4,FALSE)</f>
        <v>SERVIÇOS DIVERSOS</v>
      </c>
      <c r="D80" s="311"/>
      <c r="E80" s="325">
        <f>INDEX(Planilha!$B:$AC,MATCH(Cronograma!$B80,Planilha!$B:$B,0),27)</f>
        <v>1320.78</v>
      </c>
      <c r="F80" s="311"/>
      <c r="G80" s="460">
        <f>SUM(I80:AF80)</f>
        <v>0</v>
      </c>
      <c r="H80" s="311"/>
      <c r="I80" s="326">
        <f>J80*$E80</f>
        <v>0</v>
      </c>
      <c r="J80" s="327"/>
      <c r="K80" s="326">
        <f>L80*$E80</f>
        <v>0</v>
      </c>
      <c r="L80" s="327"/>
      <c r="M80" s="326">
        <f>N80*$E80</f>
        <v>0</v>
      </c>
      <c r="N80" s="327"/>
      <c r="O80" s="326">
        <f>P80*$E80</f>
        <v>0</v>
      </c>
      <c r="P80" s="327"/>
      <c r="Q80" s="326">
        <f>R80*$E80</f>
        <v>0</v>
      </c>
      <c r="R80" s="327"/>
      <c r="S80" s="326">
        <f>T80*$E80</f>
        <v>0</v>
      </c>
      <c r="T80" s="327"/>
      <c r="U80" s="326">
        <f>V80*$E80</f>
        <v>0</v>
      </c>
      <c r="V80" s="327"/>
      <c r="W80" s="326">
        <f>X80*$E80</f>
        <v>0</v>
      </c>
      <c r="X80" s="327"/>
      <c r="Y80" s="326">
        <f>Z80*$E80</f>
        <v>0</v>
      </c>
      <c r="Z80" s="327"/>
      <c r="AA80" s="326">
        <f>AB80*$E80</f>
        <v>0</v>
      </c>
      <c r="AB80" s="327"/>
      <c r="AC80" s="326">
        <f>AD80*$E80</f>
        <v>0</v>
      </c>
      <c r="AD80" s="327"/>
      <c r="AE80" s="326">
        <f>AF80*$E80</f>
        <v>0</v>
      </c>
      <c r="AF80" s="327"/>
      <c r="AH80" s="315"/>
      <c r="AJ80" s="316">
        <f>J80+L80+N80+P80+R80+T80+V80+X80+Z80+AB80+AD80+AF80</f>
        <v>0</v>
      </c>
    </row>
    <row r="81" spans="2:36" ht="20.100000000000001" customHeight="1">
      <c r="B81" s="328"/>
      <c r="C81" s="329"/>
      <c r="D81" s="311"/>
      <c r="E81" s="343"/>
      <c r="F81" s="311"/>
      <c r="G81" s="461"/>
      <c r="H81" s="311"/>
      <c r="I81" s="326"/>
      <c r="J81" s="326"/>
      <c r="K81" s="326"/>
      <c r="L81" s="326"/>
      <c r="M81" s="326"/>
      <c r="N81" s="326"/>
      <c r="O81" s="326"/>
      <c r="P81" s="326"/>
      <c r="Q81" s="326"/>
      <c r="R81" s="326"/>
      <c r="S81" s="326"/>
      <c r="T81" s="326"/>
      <c r="U81" s="326"/>
      <c r="V81" s="326"/>
      <c r="W81" s="326"/>
      <c r="X81" s="326"/>
      <c r="Y81" s="326"/>
      <c r="Z81" s="326"/>
      <c r="AA81" s="326"/>
      <c r="AB81" s="326"/>
      <c r="AC81" s="326"/>
      <c r="AD81" s="326"/>
      <c r="AE81" s="326"/>
      <c r="AF81" s="326"/>
      <c r="AH81" s="322">
        <f>SUM(I81:AF81)</f>
        <v>0</v>
      </c>
      <c r="AI81" s="311">
        <f>E80-AH81</f>
        <v>1320.78</v>
      </c>
      <c r="AJ81" s="316"/>
    </row>
    <row r="82" spans="2:36" ht="20.100000000000001" customHeight="1">
      <c r="B82" s="345">
        <v>12</v>
      </c>
      <c r="C82" s="333" t="str">
        <f>VLOOKUP($B82,Planilha!$B$14:$J$412,4,FALSE)</f>
        <v>INSTALAÇÕES HIDRÁULICAS E SANITÁRIAS</v>
      </c>
      <c r="D82" s="311"/>
      <c r="E82" s="334">
        <f>INDEX(Planilha!$B:$AC,MATCH(Cronograma!$B82,Planilha!$B:$B,0),27)</f>
        <v>76479.97</v>
      </c>
      <c r="F82" s="311"/>
      <c r="G82" s="460">
        <f>SUM(I82:AF82)</f>
        <v>0</v>
      </c>
      <c r="H82" s="311"/>
      <c r="I82" s="313">
        <f>SUM(I84:I91)</f>
        <v>0</v>
      </c>
      <c r="J82" s="314">
        <f>I82/$E82</f>
        <v>0</v>
      </c>
      <c r="K82" s="313">
        <f>SUM(K84:K91)</f>
        <v>0</v>
      </c>
      <c r="L82" s="314">
        <f>K82/$E82</f>
        <v>0</v>
      </c>
      <c r="M82" s="313">
        <f>SUM(M84:M91)</f>
        <v>0</v>
      </c>
      <c r="N82" s="314">
        <f>M82/$E82</f>
        <v>0</v>
      </c>
      <c r="O82" s="313">
        <f>SUM(O84:O91)</f>
        <v>0</v>
      </c>
      <c r="P82" s="314">
        <f>O82/$E82</f>
        <v>0</v>
      </c>
      <c r="Q82" s="313">
        <f>SUM(Q84:Q91)</f>
        <v>0</v>
      </c>
      <c r="R82" s="314">
        <f>Q82/$E82</f>
        <v>0</v>
      </c>
      <c r="S82" s="313">
        <f>SUM(S84:S91)</f>
        <v>0</v>
      </c>
      <c r="T82" s="314">
        <f>S82/$E82</f>
        <v>0</v>
      </c>
      <c r="U82" s="313">
        <f>SUM(U84:U91)</f>
        <v>0</v>
      </c>
      <c r="V82" s="314">
        <f>U82/$E82</f>
        <v>0</v>
      </c>
      <c r="W82" s="313">
        <f>SUM(W84:W91)</f>
        <v>0</v>
      </c>
      <c r="X82" s="314">
        <f>W82/$E82</f>
        <v>0</v>
      </c>
      <c r="Y82" s="313">
        <f>SUM(Y84:Y91)</f>
        <v>0</v>
      </c>
      <c r="Z82" s="314">
        <f>Y82/$E82</f>
        <v>0</v>
      </c>
      <c r="AA82" s="313">
        <f>SUM(AA84:AA91)</f>
        <v>0</v>
      </c>
      <c r="AB82" s="314">
        <f>AA82/$E82</f>
        <v>0</v>
      </c>
      <c r="AC82" s="313">
        <f>SUM(AC84:AC91)</f>
        <v>0</v>
      </c>
      <c r="AD82" s="314">
        <f>AC82/$E82</f>
        <v>0</v>
      </c>
      <c r="AE82" s="313">
        <f>SUM(AE84:AE91)</f>
        <v>0</v>
      </c>
      <c r="AF82" s="314">
        <f>AE82/$E82</f>
        <v>0</v>
      </c>
      <c r="AH82" s="315"/>
      <c r="AJ82" s="316">
        <f>J82+L82+N82+P82+R82+T82+V82+X82+Z82+AB82+AD82+AF82</f>
        <v>0</v>
      </c>
    </row>
    <row r="83" spans="2:36" ht="20.100000000000001" customHeight="1">
      <c r="B83" s="346"/>
      <c r="C83" s="347"/>
      <c r="D83" s="311"/>
      <c r="E83" s="348"/>
      <c r="F83" s="311"/>
      <c r="G83" s="461"/>
      <c r="H83" s="311"/>
      <c r="I83" s="320"/>
      <c r="J83" s="321"/>
      <c r="K83" s="320"/>
      <c r="L83" s="321"/>
      <c r="M83" s="320"/>
      <c r="N83" s="321"/>
      <c r="O83" s="320"/>
      <c r="P83" s="321"/>
      <c r="Q83" s="320"/>
      <c r="R83" s="321"/>
      <c r="S83" s="320"/>
      <c r="T83" s="321"/>
      <c r="U83" s="320"/>
      <c r="V83" s="321"/>
      <c r="W83" s="320"/>
      <c r="X83" s="321"/>
      <c r="Y83" s="320"/>
      <c r="Z83" s="321"/>
      <c r="AA83" s="320"/>
      <c r="AB83" s="321"/>
      <c r="AC83" s="320"/>
      <c r="AD83" s="321"/>
      <c r="AE83" s="320"/>
      <c r="AF83" s="321"/>
      <c r="AH83" s="322">
        <f>SUM(I83:AF83)</f>
        <v>0</v>
      </c>
      <c r="AJ83" s="316"/>
    </row>
    <row r="84" spans="2:36" ht="20.100000000000001" customHeight="1">
      <c r="B84" s="349" t="s">
        <v>8</v>
      </c>
      <c r="C84" s="337" t="str">
        <f>VLOOKUP($B84,Planilha!$B$14:$J$412,4,FALSE)</f>
        <v>ÁGUA DE REUSO</v>
      </c>
      <c r="D84" s="311"/>
      <c r="E84" s="325">
        <f>INDEX(Planilha!$B:$AC,MATCH(Cronograma!$B84,Planilha!$B:$B,0),27)</f>
        <v>4751.3</v>
      </c>
      <c r="F84" s="311"/>
      <c r="G84" s="460">
        <f>SUM(I84:AF84)</f>
        <v>0</v>
      </c>
      <c r="H84" s="311"/>
      <c r="I84" s="326">
        <f>J84*$E84</f>
        <v>0</v>
      </c>
      <c r="J84" s="327"/>
      <c r="K84" s="326">
        <f>L84*$E84</f>
        <v>0</v>
      </c>
      <c r="L84" s="327"/>
      <c r="M84" s="326">
        <f>N84*$E84</f>
        <v>0</v>
      </c>
      <c r="N84" s="327"/>
      <c r="O84" s="326">
        <f>P84*$E84</f>
        <v>0</v>
      </c>
      <c r="P84" s="327"/>
      <c r="Q84" s="326">
        <f>R84*$E84</f>
        <v>0</v>
      </c>
      <c r="R84" s="327"/>
      <c r="S84" s="326">
        <f>T84*$E84</f>
        <v>0</v>
      </c>
      <c r="T84" s="327"/>
      <c r="U84" s="326">
        <f>V84*$E84</f>
        <v>0</v>
      </c>
      <c r="V84" s="327"/>
      <c r="W84" s="326">
        <f>X84*$E84</f>
        <v>0</v>
      </c>
      <c r="X84" s="327"/>
      <c r="Y84" s="326">
        <f>Z84*$E84</f>
        <v>0</v>
      </c>
      <c r="Z84" s="327"/>
      <c r="AA84" s="326">
        <f>AB84*$E84</f>
        <v>0</v>
      </c>
      <c r="AB84" s="327"/>
      <c r="AC84" s="326">
        <f>AD84*$E84</f>
        <v>0</v>
      </c>
      <c r="AD84" s="327"/>
      <c r="AE84" s="326">
        <f>AF84*$E84</f>
        <v>0</v>
      </c>
      <c r="AF84" s="327"/>
      <c r="AH84" s="315"/>
      <c r="AJ84" s="316">
        <f>J84+L84+N84+P84+R84+T84+V84+X84+Z84+AB84+AD84+AF84</f>
        <v>0</v>
      </c>
    </row>
    <row r="85" spans="2:36" ht="20.100000000000001" customHeight="1">
      <c r="B85" s="328"/>
      <c r="C85" s="342"/>
      <c r="D85" s="311"/>
      <c r="E85" s="343"/>
      <c r="F85" s="311"/>
      <c r="G85" s="461"/>
      <c r="H85" s="311"/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H85" s="322">
        <f>SUM(I85:AF85)</f>
        <v>0</v>
      </c>
      <c r="AI85" s="311">
        <f>E84-AH85</f>
        <v>4751.3</v>
      </c>
      <c r="AJ85" s="316"/>
    </row>
    <row r="86" spans="2:36" ht="20.100000000000001" customHeight="1">
      <c r="B86" s="349" t="s">
        <v>9</v>
      </c>
      <c r="C86" s="337" t="str">
        <f>VLOOKUP($B86,Planilha!$B$14:$J$412,4,FALSE)</f>
        <v>ÁGUAS PLUVIAIS</v>
      </c>
      <c r="D86" s="311"/>
      <c r="E86" s="325">
        <f>INDEX(Planilha!$B:$AC,MATCH(Cronograma!$B86,Planilha!$B:$B,0),27)</f>
        <v>1847.22</v>
      </c>
      <c r="F86" s="311"/>
      <c r="G86" s="460">
        <f>SUM(I86:AF86)</f>
        <v>0</v>
      </c>
      <c r="H86" s="311"/>
      <c r="I86" s="326">
        <f>J86*$E86</f>
        <v>0</v>
      </c>
      <c r="J86" s="327">
        <v>0</v>
      </c>
      <c r="K86" s="326">
        <f>L86*$E86</f>
        <v>0</v>
      </c>
      <c r="L86" s="327">
        <v>0</v>
      </c>
      <c r="M86" s="326">
        <f>N86*$E86</f>
        <v>0</v>
      </c>
      <c r="N86" s="327">
        <v>0</v>
      </c>
      <c r="O86" s="326">
        <f>P86*$E86</f>
        <v>0</v>
      </c>
      <c r="P86" s="327"/>
      <c r="Q86" s="326">
        <f>R86*$E86</f>
        <v>0</v>
      </c>
      <c r="R86" s="327"/>
      <c r="S86" s="326">
        <f>T86*$E86</f>
        <v>0</v>
      </c>
      <c r="T86" s="327"/>
      <c r="U86" s="326">
        <f>V86*$E86</f>
        <v>0</v>
      </c>
      <c r="V86" s="327"/>
      <c r="W86" s="326">
        <f>X86*$E86</f>
        <v>0</v>
      </c>
      <c r="X86" s="327"/>
      <c r="Y86" s="326">
        <f>Z86*$E86</f>
        <v>0</v>
      </c>
      <c r="Z86" s="327"/>
      <c r="AA86" s="326">
        <f>AB86*$E86</f>
        <v>0</v>
      </c>
      <c r="AB86" s="327"/>
      <c r="AC86" s="326">
        <f>AD86*$E86</f>
        <v>0</v>
      </c>
      <c r="AD86" s="327"/>
      <c r="AE86" s="326">
        <f>AF86*$E86</f>
        <v>0</v>
      </c>
      <c r="AF86" s="327"/>
      <c r="AH86" s="315"/>
      <c r="AJ86" s="316">
        <f>J86+L86+N86+P86+R86+T86+V86+X86+Z86+AB86+AD86+AF86</f>
        <v>0</v>
      </c>
    </row>
    <row r="87" spans="2:36" ht="20.100000000000001" customHeight="1">
      <c r="B87" s="328"/>
      <c r="C87" s="342"/>
      <c r="D87" s="311"/>
      <c r="E87" s="343"/>
      <c r="F87" s="311"/>
      <c r="G87" s="461"/>
      <c r="H87" s="311"/>
      <c r="I87" s="326"/>
      <c r="J87" s="326"/>
      <c r="K87" s="326"/>
      <c r="L87" s="326"/>
      <c r="M87" s="326"/>
      <c r="N87" s="326"/>
      <c r="O87" s="326"/>
      <c r="P87" s="326"/>
      <c r="Q87" s="326"/>
      <c r="R87" s="326"/>
      <c r="S87" s="326"/>
      <c r="T87" s="326"/>
      <c r="U87" s="326"/>
      <c r="V87" s="326"/>
      <c r="W87" s="326"/>
      <c r="X87" s="326"/>
      <c r="Y87" s="326"/>
      <c r="Z87" s="326"/>
      <c r="AA87" s="326"/>
      <c r="AB87" s="326"/>
      <c r="AC87" s="326"/>
      <c r="AD87" s="326"/>
      <c r="AE87" s="326"/>
      <c r="AF87" s="326"/>
      <c r="AH87" s="322">
        <f>SUM(I87:AF87)</f>
        <v>0</v>
      </c>
      <c r="AI87" s="311">
        <f>E86-AH87</f>
        <v>1847.22</v>
      </c>
      <c r="AJ87" s="316"/>
    </row>
    <row r="88" spans="2:36" ht="20.100000000000001" customHeight="1">
      <c r="B88" s="349" t="s">
        <v>10</v>
      </c>
      <c r="C88" s="337" t="str">
        <f>VLOOKUP($B88,Planilha!$B$14:$J$412,4,FALSE)</f>
        <v>BOMBAS E ACESSÓRIOS</v>
      </c>
      <c r="D88" s="311"/>
      <c r="E88" s="325">
        <f>INDEX(Planilha!$B:$AC,MATCH(Cronograma!$B88,Planilha!$B:$B,0),27)</f>
        <v>68138.81</v>
      </c>
      <c r="F88" s="311"/>
      <c r="G88" s="460">
        <f>SUM(I88:AF88)</f>
        <v>0</v>
      </c>
      <c r="H88" s="311"/>
      <c r="I88" s="326">
        <f>J88*$E88</f>
        <v>0</v>
      </c>
      <c r="J88" s="327"/>
      <c r="K88" s="326">
        <f>L88*$E88</f>
        <v>0</v>
      </c>
      <c r="L88" s="327"/>
      <c r="M88" s="326">
        <f>N88*$E88</f>
        <v>0</v>
      </c>
      <c r="N88" s="327"/>
      <c r="O88" s="326">
        <f>P88*$E88</f>
        <v>0</v>
      </c>
      <c r="P88" s="327"/>
      <c r="Q88" s="326">
        <f>R88*$E88</f>
        <v>0</v>
      </c>
      <c r="R88" s="327"/>
      <c r="S88" s="326">
        <f>T88*$E88</f>
        <v>0</v>
      </c>
      <c r="T88" s="327"/>
      <c r="U88" s="326">
        <f>V88*$E88</f>
        <v>0</v>
      </c>
      <c r="V88" s="327"/>
      <c r="W88" s="326">
        <f>X88*$E88</f>
        <v>0</v>
      </c>
      <c r="X88" s="327"/>
      <c r="Y88" s="326">
        <f>Z88*$E88</f>
        <v>0</v>
      </c>
      <c r="Z88" s="327"/>
      <c r="AA88" s="326">
        <f>AB88*$E88</f>
        <v>0</v>
      </c>
      <c r="AB88" s="327"/>
      <c r="AC88" s="326">
        <f>AD88*$E88</f>
        <v>0</v>
      </c>
      <c r="AD88" s="327"/>
      <c r="AE88" s="326">
        <f>AF88*$E88</f>
        <v>0</v>
      </c>
      <c r="AF88" s="327"/>
      <c r="AH88" s="315"/>
      <c r="AJ88" s="316">
        <f>J88+L88+N88+P88+R88+T88+V88+X88+Z88+AB88+AD88+AF88</f>
        <v>0</v>
      </c>
    </row>
    <row r="89" spans="2:36" ht="20.100000000000001" customHeight="1">
      <c r="B89" s="328"/>
      <c r="C89" s="342"/>
      <c r="D89" s="311"/>
      <c r="E89" s="343"/>
      <c r="F89" s="311"/>
      <c r="G89" s="461"/>
      <c r="H89" s="311"/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  <c r="X89" s="326"/>
      <c r="Y89" s="326"/>
      <c r="Z89" s="326"/>
      <c r="AA89" s="326"/>
      <c r="AB89" s="326"/>
      <c r="AC89" s="326"/>
      <c r="AD89" s="326"/>
      <c r="AE89" s="326"/>
      <c r="AF89" s="326"/>
      <c r="AH89" s="322">
        <f>SUM(I89:AF89)</f>
        <v>0</v>
      </c>
      <c r="AI89" s="311">
        <f>E88-AH89</f>
        <v>68138.81</v>
      </c>
      <c r="AJ89" s="316"/>
    </row>
    <row r="90" spans="2:36" ht="20.100000000000001" customHeight="1">
      <c r="B90" s="349" t="s">
        <v>11</v>
      </c>
      <c r="C90" s="337" t="str">
        <f>VLOOKUP($B90,Planilha!$B$14:$J$412,4,FALSE)</f>
        <v>SERVIÇOS DIVERSOS</v>
      </c>
      <c r="D90" s="311"/>
      <c r="E90" s="325">
        <f>INDEX(Planilha!$B:$AC,MATCH(Cronograma!$B90,Planilha!$B:$B,0),27)</f>
        <v>1742.64</v>
      </c>
      <c r="F90" s="311"/>
      <c r="G90" s="460">
        <f>SUM(I90:AF90)</f>
        <v>0</v>
      </c>
      <c r="H90" s="311"/>
      <c r="I90" s="326">
        <f>J90*$E90</f>
        <v>0</v>
      </c>
      <c r="J90" s="327"/>
      <c r="K90" s="326">
        <f>L90*$E90</f>
        <v>0</v>
      </c>
      <c r="L90" s="327"/>
      <c r="M90" s="326">
        <f>N90*$E90</f>
        <v>0</v>
      </c>
      <c r="N90" s="327"/>
      <c r="O90" s="326">
        <f>P90*$E90</f>
        <v>0</v>
      </c>
      <c r="P90" s="327"/>
      <c r="Q90" s="326">
        <f>R90*$E90</f>
        <v>0</v>
      </c>
      <c r="R90" s="327"/>
      <c r="S90" s="326">
        <f>T90*$E90</f>
        <v>0</v>
      </c>
      <c r="T90" s="327"/>
      <c r="U90" s="326">
        <f>V90*$E90</f>
        <v>0</v>
      </c>
      <c r="V90" s="327"/>
      <c r="W90" s="326">
        <f>X90*$E90</f>
        <v>0</v>
      </c>
      <c r="X90" s="327"/>
      <c r="Y90" s="326">
        <f>Z90*$E90</f>
        <v>0</v>
      </c>
      <c r="Z90" s="327"/>
      <c r="AA90" s="326">
        <f>AB90*$E90</f>
        <v>0</v>
      </c>
      <c r="AB90" s="327"/>
      <c r="AC90" s="326">
        <f>AD90*$E90</f>
        <v>0</v>
      </c>
      <c r="AD90" s="327"/>
      <c r="AE90" s="326">
        <f>AF90*$E90</f>
        <v>0</v>
      </c>
      <c r="AF90" s="327"/>
      <c r="AH90" s="315"/>
      <c r="AJ90" s="316">
        <f>J90+L90+N90+P90+R90+T90+V90+X90+Z90+AB90+AD90+AF90</f>
        <v>0</v>
      </c>
    </row>
    <row r="91" spans="2:36" ht="20.100000000000001" customHeight="1">
      <c r="B91" s="350"/>
      <c r="C91" s="329"/>
      <c r="D91" s="311"/>
      <c r="E91" s="343"/>
      <c r="F91" s="311"/>
      <c r="G91" s="461"/>
      <c r="H91" s="311"/>
      <c r="I91" s="326"/>
      <c r="J91" s="326"/>
      <c r="K91" s="326"/>
      <c r="L91" s="326"/>
      <c r="M91" s="326"/>
      <c r="N91" s="326"/>
      <c r="O91" s="326"/>
      <c r="P91" s="326"/>
      <c r="Q91" s="326"/>
      <c r="R91" s="326"/>
      <c r="S91" s="326"/>
      <c r="T91" s="326"/>
      <c r="U91" s="326"/>
      <c r="V91" s="326"/>
      <c r="W91" s="326"/>
      <c r="X91" s="326"/>
      <c r="Y91" s="326"/>
      <c r="Z91" s="326"/>
      <c r="AA91" s="326"/>
      <c r="AB91" s="326"/>
      <c r="AC91" s="326"/>
      <c r="AD91" s="326"/>
      <c r="AE91" s="326"/>
      <c r="AF91" s="326"/>
      <c r="AH91" s="322">
        <f>SUM(I91:AF91)</f>
        <v>0</v>
      </c>
      <c r="AI91" s="311">
        <f>E90-AH91</f>
        <v>1742.64</v>
      </c>
      <c r="AJ91" s="316"/>
    </row>
    <row r="92" spans="2:36" ht="20.100000000000001" customHeight="1">
      <c r="B92" s="351">
        <v>13</v>
      </c>
      <c r="C92" s="333" t="str">
        <f>VLOOKUP($B92,Planilha!$B$14:$J$412,4,FALSE)</f>
        <v>IMPERMEABILIZAÇÃO, ISOLAÇÃO TÉRMICA E ACÚSTICA</v>
      </c>
      <c r="D92" s="311"/>
      <c r="E92" s="334">
        <f>INDEX(Planilha!$B:$AC,MATCH(Cronograma!$B92,Planilha!$B:$B,0),27)</f>
        <v>15234.18</v>
      </c>
      <c r="F92" s="311"/>
      <c r="G92" s="460">
        <f>SUM(I92:AF92)</f>
        <v>0</v>
      </c>
      <c r="H92" s="311"/>
      <c r="I92" s="313">
        <f>SUM(I94:I95)</f>
        <v>0</v>
      </c>
      <c r="J92" s="314">
        <f>I92/$E92</f>
        <v>0</v>
      </c>
      <c r="K92" s="313">
        <f>SUM(K94:K95)</f>
        <v>0</v>
      </c>
      <c r="L92" s="314">
        <f>K92/$E92</f>
        <v>0</v>
      </c>
      <c r="M92" s="313">
        <f>SUM(M94:M95)</f>
        <v>0</v>
      </c>
      <c r="N92" s="314">
        <f>M92/$E92</f>
        <v>0</v>
      </c>
      <c r="O92" s="313">
        <f>SUM(O94:O95)</f>
        <v>0</v>
      </c>
      <c r="P92" s="314">
        <f>O92/$E92</f>
        <v>0</v>
      </c>
      <c r="Q92" s="313">
        <f>SUM(Q94:Q95)</f>
        <v>0</v>
      </c>
      <c r="R92" s="314">
        <f>Q92/$E92</f>
        <v>0</v>
      </c>
      <c r="S92" s="313">
        <f>SUM(S94:S95)</f>
        <v>0</v>
      </c>
      <c r="T92" s="314">
        <f>S92/$E92</f>
        <v>0</v>
      </c>
      <c r="U92" s="313">
        <f>SUM(U94:U95)</f>
        <v>0</v>
      </c>
      <c r="V92" s="314">
        <f>U92/$E92</f>
        <v>0</v>
      </c>
      <c r="W92" s="313">
        <f>SUM(W94:W95)</f>
        <v>0</v>
      </c>
      <c r="X92" s="314">
        <f>W92/$E92</f>
        <v>0</v>
      </c>
      <c r="Y92" s="313">
        <f>SUM(Y94:Y95)</f>
        <v>0</v>
      </c>
      <c r="Z92" s="314">
        <f>Y92/$E92</f>
        <v>0</v>
      </c>
      <c r="AA92" s="313">
        <f>SUM(AA94:AA95)</f>
        <v>0</v>
      </c>
      <c r="AB92" s="314">
        <f>AA92/$E92</f>
        <v>0</v>
      </c>
      <c r="AC92" s="313">
        <f>SUM(AC94:AC95)</f>
        <v>0</v>
      </c>
      <c r="AD92" s="314">
        <f>AC92/$E92</f>
        <v>0</v>
      </c>
      <c r="AE92" s="313">
        <f>SUM(AE94:AE95)</f>
        <v>0</v>
      </c>
      <c r="AF92" s="314">
        <f>AE92/$E92</f>
        <v>0</v>
      </c>
      <c r="AH92" s="315"/>
      <c r="AJ92" s="316">
        <f>J92+L92+N92+P92+R92+T92+V92+X92+Z92+AB92+AD92+AF92</f>
        <v>0</v>
      </c>
    </row>
    <row r="93" spans="2:36" ht="20.100000000000001" customHeight="1">
      <c r="B93" s="352"/>
      <c r="C93" s="353"/>
      <c r="D93" s="311"/>
      <c r="E93" s="348"/>
      <c r="F93" s="311"/>
      <c r="G93" s="461"/>
      <c r="H93" s="311"/>
      <c r="I93" s="320"/>
      <c r="J93" s="321"/>
      <c r="K93" s="320"/>
      <c r="L93" s="321"/>
      <c r="M93" s="320"/>
      <c r="N93" s="321"/>
      <c r="O93" s="320"/>
      <c r="P93" s="321"/>
      <c r="Q93" s="320"/>
      <c r="R93" s="321"/>
      <c r="S93" s="320"/>
      <c r="T93" s="321"/>
      <c r="U93" s="320"/>
      <c r="V93" s="321"/>
      <c r="W93" s="320"/>
      <c r="X93" s="321"/>
      <c r="Y93" s="320"/>
      <c r="Z93" s="321"/>
      <c r="AA93" s="320"/>
      <c r="AB93" s="321"/>
      <c r="AC93" s="320"/>
      <c r="AD93" s="321"/>
      <c r="AE93" s="320"/>
      <c r="AF93" s="321"/>
      <c r="AH93" s="322">
        <f>SUM(I93:AF93)</f>
        <v>0</v>
      </c>
      <c r="AJ93" s="316"/>
    </row>
    <row r="94" spans="2:36" ht="20.100000000000001" customHeight="1">
      <c r="B94" s="350" t="s">
        <v>227</v>
      </c>
      <c r="C94" s="337" t="str">
        <f>VLOOKUP($B94,Planilha!$B$14:$J$412,4,FALSE)</f>
        <v>IMPERMEABILIZAÇÃO</v>
      </c>
      <c r="D94" s="311"/>
      <c r="E94" s="325">
        <f>INDEX(Planilha!$B:$AC,MATCH(Cronograma!$B94,Planilha!$B:$B,0),27)</f>
        <v>15234.18</v>
      </c>
      <c r="F94" s="311"/>
      <c r="G94" s="460">
        <f>SUM(I94:AF94)</f>
        <v>0</v>
      </c>
      <c r="H94" s="311"/>
      <c r="I94" s="326">
        <f>J94*$E94</f>
        <v>0</v>
      </c>
      <c r="J94" s="327"/>
      <c r="K94" s="326">
        <f>L94*$E94</f>
        <v>0</v>
      </c>
      <c r="L94" s="327"/>
      <c r="M94" s="326">
        <f>N94*$E94</f>
        <v>0</v>
      </c>
      <c r="N94" s="327"/>
      <c r="O94" s="326">
        <f>P94*$E94</f>
        <v>0</v>
      </c>
      <c r="P94" s="327"/>
      <c r="Q94" s="326">
        <f>R94*$E94</f>
        <v>0</v>
      </c>
      <c r="R94" s="327"/>
      <c r="S94" s="326">
        <f>T94*$E94</f>
        <v>0</v>
      </c>
      <c r="T94" s="327"/>
      <c r="U94" s="326">
        <f>V94*$E94</f>
        <v>0</v>
      </c>
      <c r="V94" s="327"/>
      <c r="W94" s="326">
        <f>X94*$E94</f>
        <v>0</v>
      </c>
      <c r="X94" s="327"/>
      <c r="Y94" s="326">
        <f>Z94*$E94</f>
        <v>0</v>
      </c>
      <c r="Z94" s="327"/>
      <c r="AA94" s="326">
        <f>AB94*$E94</f>
        <v>0</v>
      </c>
      <c r="AB94" s="327"/>
      <c r="AC94" s="326">
        <f>AD94*$E94</f>
        <v>0</v>
      </c>
      <c r="AD94" s="327"/>
      <c r="AE94" s="326">
        <f>AF94*$E94</f>
        <v>0</v>
      </c>
      <c r="AF94" s="327"/>
      <c r="AH94" s="315"/>
      <c r="AJ94" s="316">
        <f>J94+L94+N94+P94+R94+T94+V94+X94+Z94+AB94+AD94+AF94</f>
        <v>0</v>
      </c>
    </row>
    <row r="95" spans="2:36" ht="20.100000000000001" customHeight="1">
      <c r="B95" s="350"/>
      <c r="C95" s="329"/>
      <c r="D95" s="311"/>
      <c r="E95" s="343"/>
      <c r="F95" s="311"/>
      <c r="G95" s="461"/>
      <c r="H95" s="311"/>
      <c r="I95" s="326"/>
      <c r="J95" s="326"/>
      <c r="K95" s="326"/>
      <c r="L95" s="326"/>
      <c r="M95" s="326"/>
      <c r="N95" s="326"/>
      <c r="O95" s="326"/>
      <c r="P95" s="326"/>
      <c r="Q95" s="326"/>
      <c r="R95" s="326"/>
      <c r="S95" s="326"/>
      <c r="T95" s="326"/>
      <c r="U95" s="326"/>
      <c r="V95" s="326"/>
      <c r="W95" s="326"/>
      <c r="X95" s="326"/>
      <c r="Y95" s="326"/>
      <c r="Z95" s="326"/>
      <c r="AA95" s="326"/>
      <c r="AB95" s="326"/>
      <c r="AC95" s="326"/>
      <c r="AD95" s="326"/>
      <c r="AE95" s="326"/>
      <c r="AF95" s="326"/>
      <c r="AH95" s="322">
        <f>SUM(I95:AF95)</f>
        <v>0</v>
      </c>
      <c r="AI95" s="311">
        <f>E94-AH95</f>
        <v>15234.18</v>
      </c>
      <c r="AJ95" s="316"/>
    </row>
    <row r="96" spans="2:36" ht="20.100000000000001" customHeight="1">
      <c r="B96" s="351">
        <v>14</v>
      </c>
      <c r="C96" s="333" t="str">
        <f>VLOOKUP($B96,Planilha!$B$14:$J$412,4,FALSE)</f>
        <v>INSTALAÇÕES DE COMBATE A INCÊNDIO</v>
      </c>
      <c r="D96" s="311"/>
      <c r="E96" s="334">
        <f>INDEX(Planilha!$B:$AC,MATCH(Cronograma!$B96,Planilha!$B:$B,0),27)</f>
        <v>250266.87</v>
      </c>
      <c r="F96" s="311"/>
      <c r="G96" s="460">
        <f>SUM(I96:AF96)</f>
        <v>0</v>
      </c>
      <c r="H96" s="311"/>
      <c r="I96" s="313">
        <f>SUM(I98:I101)</f>
        <v>0</v>
      </c>
      <c r="J96" s="314">
        <f>I96/$E96</f>
        <v>0</v>
      </c>
      <c r="K96" s="313">
        <f>SUM(K98:K101)</f>
        <v>0</v>
      </c>
      <c r="L96" s="314">
        <f>K96/$E96</f>
        <v>0</v>
      </c>
      <c r="M96" s="313">
        <f>SUM(M98:M101)</f>
        <v>0</v>
      </c>
      <c r="N96" s="314">
        <f>M96/$E96</f>
        <v>0</v>
      </c>
      <c r="O96" s="313">
        <f>SUM(O98:O101)</f>
        <v>0</v>
      </c>
      <c r="P96" s="314">
        <f>O96/$E96</f>
        <v>0</v>
      </c>
      <c r="Q96" s="313">
        <f>SUM(Q98:Q101)</f>
        <v>0</v>
      </c>
      <c r="R96" s="314">
        <f>Q96/$E96</f>
        <v>0</v>
      </c>
      <c r="S96" s="313">
        <f>SUM(S98:S101)</f>
        <v>0</v>
      </c>
      <c r="T96" s="314">
        <f>S96/$E96</f>
        <v>0</v>
      </c>
      <c r="U96" s="313">
        <f>SUM(U98:U101)</f>
        <v>0</v>
      </c>
      <c r="V96" s="314">
        <f>U96/$E96</f>
        <v>0</v>
      </c>
      <c r="W96" s="313">
        <f>SUM(W98:W101)</f>
        <v>0</v>
      </c>
      <c r="X96" s="314">
        <f>W96/$E96</f>
        <v>0</v>
      </c>
      <c r="Y96" s="313">
        <f>SUM(Y98:Y101)</f>
        <v>0</v>
      </c>
      <c r="Z96" s="314">
        <f>Y96/$E96</f>
        <v>0</v>
      </c>
      <c r="AA96" s="313">
        <f>SUM(AA98:AA101)</f>
        <v>0</v>
      </c>
      <c r="AB96" s="314">
        <f>AA96/$E96</f>
        <v>0</v>
      </c>
      <c r="AC96" s="313">
        <f>SUM(AC98:AC101)</f>
        <v>0</v>
      </c>
      <c r="AD96" s="314">
        <f>AC96/$E96</f>
        <v>0</v>
      </c>
      <c r="AE96" s="313">
        <f>SUM(AE98:AE101)</f>
        <v>0</v>
      </c>
      <c r="AF96" s="314">
        <f>AE96/$E96</f>
        <v>0</v>
      </c>
      <c r="AH96" s="315"/>
      <c r="AJ96" s="316">
        <f>J96+L96+N96+P96+R96+T96+V96+X96+Z96+AB96+AD96+AF96</f>
        <v>0</v>
      </c>
    </row>
    <row r="97" spans="2:36" ht="20.100000000000001" customHeight="1">
      <c r="B97" s="352"/>
      <c r="C97" s="353"/>
      <c r="D97" s="311"/>
      <c r="E97" s="348"/>
      <c r="F97" s="311"/>
      <c r="G97" s="461"/>
      <c r="H97" s="311"/>
      <c r="I97" s="320"/>
      <c r="J97" s="321"/>
      <c r="K97" s="320"/>
      <c r="L97" s="321"/>
      <c r="M97" s="320"/>
      <c r="N97" s="321"/>
      <c r="O97" s="320"/>
      <c r="P97" s="321"/>
      <c r="Q97" s="320"/>
      <c r="R97" s="321"/>
      <c r="S97" s="320"/>
      <c r="T97" s="321"/>
      <c r="U97" s="320"/>
      <c r="V97" s="321"/>
      <c r="W97" s="320"/>
      <c r="X97" s="321"/>
      <c r="Y97" s="320"/>
      <c r="Z97" s="321"/>
      <c r="AA97" s="320"/>
      <c r="AB97" s="321"/>
      <c r="AC97" s="320"/>
      <c r="AD97" s="321"/>
      <c r="AE97" s="320"/>
      <c r="AF97" s="321"/>
      <c r="AH97" s="322">
        <f>SUM(I97:AF97)</f>
        <v>0</v>
      </c>
      <c r="AJ97" s="316"/>
    </row>
    <row r="98" spans="2:36" ht="20.100000000000001" customHeight="1">
      <c r="B98" s="350" t="s">
        <v>228</v>
      </c>
      <c r="C98" s="337" t="str">
        <f>VLOOKUP($B98,Planilha!$B$14:$J$412,4,FALSE)</f>
        <v>REDE DE HIDRANTES</v>
      </c>
      <c r="D98" s="311"/>
      <c r="E98" s="325">
        <f>INDEX(Planilha!$B:$AC,MATCH(Cronograma!$B98,Planilha!$B:$B,0),27)</f>
        <v>243979.95</v>
      </c>
      <c r="F98" s="311"/>
      <c r="G98" s="460">
        <f>SUM(I98:AF98)</f>
        <v>0</v>
      </c>
      <c r="H98" s="311"/>
      <c r="I98" s="326">
        <f>J98*$E98</f>
        <v>0</v>
      </c>
      <c r="J98" s="327"/>
      <c r="K98" s="326">
        <f>L98*$E98</f>
        <v>0</v>
      </c>
      <c r="L98" s="327"/>
      <c r="M98" s="326">
        <f>N98*$E98</f>
        <v>0</v>
      </c>
      <c r="N98" s="327"/>
      <c r="O98" s="326">
        <f>P98*$E98</f>
        <v>0</v>
      </c>
      <c r="P98" s="327"/>
      <c r="Q98" s="326">
        <f>R98*$E98</f>
        <v>0</v>
      </c>
      <c r="R98" s="327"/>
      <c r="S98" s="326">
        <f>T98*$E98</f>
        <v>0</v>
      </c>
      <c r="T98" s="327"/>
      <c r="U98" s="326">
        <f>V98*$E98</f>
        <v>0</v>
      </c>
      <c r="V98" s="327"/>
      <c r="W98" s="326">
        <f>X98*$E98</f>
        <v>0</v>
      </c>
      <c r="X98" s="327"/>
      <c r="Y98" s="326">
        <f>Z98*$E98</f>
        <v>0</v>
      </c>
      <c r="Z98" s="327"/>
      <c r="AA98" s="326">
        <f>AB98*$E98</f>
        <v>0</v>
      </c>
      <c r="AB98" s="327"/>
      <c r="AC98" s="326">
        <f>AD98*$E98</f>
        <v>0</v>
      </c>
      <c r="AD98" s="327"/>
      <c r="AE98" s="326">
        <f>AF98*$E98</f>
        <v>0</v>
      </c>
      <c r="AF98" s="327"/>
      <c r="AH98" s="315"/>
      <c r="AJ98" s="316">
        <f>J98+L98+N98+P98+R98+T98+V98+X98+Z98+AB98+AD98+AF98</f>
        <v>0</v>
      </c>
    </row>
    <row r="99" spans="2:36" ht="20.100000000000001" customHeight="1">
      <c r="B99" s="328"/>
      <c r="C99" s="329"/>
      <c r="D99" s="311"/>
      <c r="E99" s="343"/>
      <c r="F99" s="311"/>
      <c r="G99" s="461"/>
      <c r="H99" s="311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6"/>
      <c r="X99" s="326"/>
      <c r="Y99" s="326"/>
      <c r="Z99" s="326"/>
      <c r="AA99" s="326"/>
      <c r="AB99" s="326"/>
      <c r="AC99" s="326"/>
      <c r="AD99" s="326"/>
      <c r="AE99" s="326"/>
      <c r="AF99" s="326"/>
      <c r="AH99" s="322">
        <f>SUM(I99:AF99)</f>
        <v>0</v>
      </c>
      <c r="AI99" s="311">
        <f>E98-AH99</f>
        <v>243979.95</v>
      </c>
      <c r="AJ99" s="316"/>
    </row>
    <row r="100" spans="2:36" ht="20.100000000000001" customHeight="1">
      <c r="B100" s="349" t="s">
        <v>229</v>
      </c>
      <c r="C100" s="337" t="str">
        <f>VLOOKUP($B100,Planilha!$B$14:$J$412,4,FALSE)</f>
        <v>SINALIZAÇÃO</v>
      </c>
      <c r="D100" s="311"/>
      <c r="E100" s="325">
        <f>INDEX(Planilha!$B:$AC,MATCH(Cronograma!$B100,Planilha!$B:$B,0),27)</f>
        <v>6286.92</v>
      </c>
      <c r="F100" s="311"/>
      <c r="G100" s="460">
        <f>SUM(I100:AF100)</f>
        <v>0</v>
      </c>
      <c r="H100" s="311"/>
      <c r="I100" s="326">
        <f>J100*$E100</f>
        <v>0</v>
      </c>
      <c r="J100" s="327"/>
      <c r="K100" s="326">
        <f>L100*$E100</f>
        <v>0</v>
      </c>
      <c r="L100" s="327"/>
      <c r="M100" s="326">
        <f>N100*$E100</f>
        <v>0</v>
      </c>
      <c r="N100" s="327"/>
      <c r="O100" s="326">
        <f>P100*$E100</f>
        <v>0</v>
      </c>
      <c r="P100" s="327"/>
      <c r="Q100" s="326">
        <f>R100*$E100</f>
        <v>0</v>
      </c>
      <c r="R100" s="327"/>
      <c r="S100" s="326">
        <f>T100*$E100</f>
        <v>0</v>
      </c>
      <c r="T100" s="327"/>
      <c r="U100" s="326">
        <f>V100*$E100</f>
        <v>0</v>
      </c>
      <c r="V100" s="327"/>
      <c r="W100" s="326">
        <f>X100*$E100</f>
        <v>0</v>
      </c>
      <c r="X100" s="327"/>
      <c r="Y100" s="326">
        <f>Z100*$E100</f>
        <v>0</v>
      </c>
      <c r="Z100" s="327"/>
      <c r="AA100" s="326">
        <f>AB100*$E100</f>
        <v>0</v>
      </c>
      <c r="AB100" s="327"/>
      <c r="AC100" s="326">
        <f>AD100*$E100</f>
        <v>0</v>
      </c>
      <c r="AD100" s="327"/>
      <c r="AE100" s="326">
        <f>AF100*$E100</f>
        <v>0</v>
      </c>
      <c r="AF100" s="327"/>
      <c r="AH100" s="315"/>
      <c r="AJ100" s="316">
        <f>J100+L100+N100+P100+R100+T100+V100+X100+Z100+AB100+AD100+AF100</f>
        <v>0</v>
      </c>
    </row>
    <row r="101" spans="2:36" ht="20.100000000000001" customHeight="1">
      <c r="B101" s="350"/>
      <c r="C101" s="329"/>
      <c r="D101" s="311"/>
      <c r="E101" s="343"/>
      <c r="F101" s="311"/>
      <c r="G101" s="461"/>
      <c r="H101" s="311"/>
      <c r="I101" s="326"/>
      <c r="J101" s="326"/>
      <c r="K101" s="326"/>
      <c r="L101" s="326"/>
      <c r="M101" s="326"/>
      <c r="N101" s="326"/>
      <c r="O101" s="326"/>
      <c r="P101" s="326"/>
      <c r="Q101" s="326"/>
      <c r="R101" s="326"/>
      <c r="S101" s="326"/>
      <c r="T101" s="326"/>
      <c r="U101" s="326"/>
      <c r="V101" s="326"/>
      <c r="W101" s="326"/>
      <c r="X101" s="326"/>
      <c r="Y101" s="326"/>
      <c r="Z101" s="326"/>
      <c r="AA101" s="326"/>
      <c r="AB101" s="326"/>
      <c r="AC101" s="326"/>
      <c r="AD101" s="326"/>
      <c r="AE101" s="326"/>
      <c r="AF101" s="326"/>
      <c r="AH101" s="322">
        <f>SUM(I101:AF101)</f>
        <v>0</v>
      </c>
      <c r="AI101" s="311">
        <f>E100-AH101</f>
        <v>6286.92</v>
      </c>
      <c r="AJ101" s="316"/>
    </row>
    <row r="102" spans="2:36" ht="20.100000000000001" customHeight="1">
      <c r="B102" s="351">
        <v>15</v>
      </c>
      <c r="C102" s="333" t="str">
        <f>VLOOKUP($B102,Planilha!$B$14:$J$412,4,FALSE)</f>
        <v>REVESTIMENTOS</v>
      </c>
      <c r="D102" s="311"/>
      <c r="E102" s="334">
        <f>INDEX(Planilha!$B:$AC,MATCH(Cronograma!$B102,Planilha!$B:$B,0),27)</f>
        <v>556306.9</v>
      </c>
      <c r="F102" s="311"/>
      <c r="G102" s="460">
        <f>SUM(I102:AF102)</f>
        <v>0</v>
      </c>
      <c r="H102" s="311"/>
      <c r="I102" s="313">
        <f>SUM(I104:I109)</f>
        <v>0</v>
      </c>
      <c r="J102" s="314">
        <f>I102/$E102</f>
        <v>0</v>
      </c>
      <c r="K102" s="313">
        <f>SUM(K104:K109)</f>
        <v>0</v>
      </c>
      <c r="L102" s="314">
        <f>K102/$E102</f>
        <v>0</v>
      </c>
      <c r="M102" s="313">
        <f>SUM(M104:M109)</f>
        <v>0</v>
      </c>
      <c r="N102" s="314">
        <f>M102/$E102</f>
        <v>0</v>
      </c>
      <c r="O102" s="313">
        <f>SUM(O104:O109)</f>
        <v>0</v>
      </c>
      <c r="P102" s="314">
        <f>O102/$E102</f>
        <v>0</v>
      </c>
      <c r="Q102" s="313">
        <f>SUM(Q104:Q109)</f>
        <v>0</v>
      </c>
      <c r="R102" s="314">
        <f>Q102/$E102</f>
        <v>0</v>
      </c>
      <c r="S102" s="313">
        <f>SUM(S104:S109)</f>
        <v>0</v>
      </c>
      <c r="T102" s="314">
        <f>S102/$E102</f>
        <v>0</v>
      </c>
      <c r="U102" s="313">
        <f>SUM(U104:U109)</f>
        <v>0</v>
      </c>
      <c r="V102" s="314">
        <f>U102/$E102</f>
        <v>0</v>
      </c>
      <c r="W102" s="313">
        <f>SUM(W104:W109)</f>
        <v>0</v>
      </c>
      <c r="X102" s="314">
        <f>W102/$E102</f>
        <v>0</v>
      </c>
      <c r="Y102" s="313">
        <f>SUM(Y104:Y109)</f>
        <v>0</v>
      </c>
      <c r="Z102" s="314">
        <f>Y102/$E102</f>
        <v>0</v>
      </c>
      <c r="AA102" s="313">
        <f>SUM(AA104:AA109)</f>
        <v>0</v>
      </c>
      <c r="AB102" s="314">
        <f>AA102/$E102</f>
        <v>0</v>
      </c>
      <c r="AC102" s="313">
        <f>SUM(AC104:AC109)</f>
        <v>0</v>
      </c>
      <c r="AD102" s="314">
        <f>AC102/$E102</f>
        <v>0</v>
      </c>
      <c r="AE102" s="313">
        <f>SUM(AE104:AE109)</f>
        <v>0</v>
      </c>
      <c r="AF102" s="314">
        <f>AE102/$E102</f>
        <v>0</v>
      </c>
      <c r="AH102" s="315"/>
      <c r="AJ102" s="316">
        <f>J102+L102+N102+P102+R102+T102+V102+X102+Z102+AB102+AD102+AF102</f>
        <v>0</v>
      </c>
    </row>
    <row r="103" spans="2:36" ht="20.100000000000001" customHeight="1">
      <c r="B103" s="352"/>
      <c r="C103" s="353"/>
      <c r="D103" s="311"/>
      <c r="E103" s="354"/>
      <c r="F103" s="311"/>
      <c r="G103" s="461"/>
      <c r="H103" s="311"/>
      <c r="I103" s="320"/>
      <c r="J103" s="321"/>
      <c r="K103" s="320"/>
      <c r="L103" s="321"/>
      <c r="M103" s="320"/>
      <c r="N103" s="321"/>
      <c r="O103" s="320"/>
      <c r="P103" s="321"/>
      <c r="Q103" s="320"/>
      <c r="R103" s="321"/>
      <c r="S103" s="320"/>
      <c r="T103" s="321"/>
      <c r="U103" s="320"/>
      <c r="V103" s="321"/>
      <c r="W103" s="320"/>
      <c r="X103" s="321"/>
      <c r="Y103" s="320"/>
      <c r="Z103" s="321"/>
      <c r="AA103" s="320"/>
      <c r="AB103" s="321"/>
      <c r="AC103" s="320"/>
      <c r="AD103" s="321"/>
      <c r="AE103" s="320"/>
      <c r="AF103" s="321"/>
      <c r="AH103" s="322">
        <f>SUM(I103:AF103)</f>
        <v>0</v>
      </c>
      <c r="AJ103" s="316"/>
    </row>
    <row r="104" spans="2:36" ht="20.100000000000001" customHeight="1">
      <c r="B104" s="350" t="s">
        <v>230</v>
      </c>
      <c r="C104" s="337" t="str">
        <f>VLOOKUP($B104,Planilha!$B$14:$J$412,4,FALSE)</f>
        <v>REVESTIMENTOS DE PISOS</v>
      </c>
      <c r="D104" s="311"/>
      <c r="E104" s="325">
        <f>INDEX(Planilha!$B:$AC,MATCH(Cronograma!$B104,Planilha!$B:$B,0),27)</f>
        <v>37400.53</v>
      </c>
      <c r="F104" s="311"/>
      <c r="G104" s="460">
        <f>SUM(I104:AF104)</f>
        <v>0</v>
      </c>
      <c r="H104" s="311"/>
      <c r="I104" s="326">
        <f>J104*$E104</f>
        <v>0</v>
      </c>
      <c r="J104" s="327"/>
      <c r="K104" s="326">
        <f>L104*$E104</f>
        <v>0</v>
      </c>
      <c r="L104" s="327"/>
      <c r="M104" s="326">
        <f>N104*$E104</f>
        <v>0</v>
      </c>
      <c r="N104" s="327"/>
      <c r="O104" s="326">
        <f>P104*$E104</f>
        <v>0</v>
      </c>
      <c r="P104" s="327"/>
      <c r="Q104" s="326">
        <f>R104*$E104</f>
        <v>0</v>
      </c>
      <c r="R104" s="327"/>
      <c r="S104" s="326">
        <f>T104*$E104</f>
        <v>0</v>
      </c>
      <c r="T104" s="327"/>
      <c r="U104" s="326">
        <f>V104*$E104</f>
        <v>0</v>
      </c>
      <c r="V104" s="327"/>
      <c r="W104" s="326">
        <f>X104*$E104</f>
        <v>0</v>
      </c>
      <c r="X104" s="327"/>
      <c r="Y104" s="326">
        <f>Z104*$E104</f>
        <v>0</v>
      </c>
      <c r="Z104" s="327"/>
      <c r="AA104" s="326">
        <f>AB104*$E104</f>
        <v>0</v>
      </c>
      <c r="AB104" s="327"/>
      <c r="AC104" s="326">
        <f>AD104*$E104</f>
        <v>0</v>
      </c>
      <c r="AD104" s="327"/>
      <c r="AE104" s="326">
        <f>AF104*$E104</f>
        <v>0</v>
      </c>
      <c r="AF104" s="327"/>
      <c r="AH104" s="315"/>
      <c r="AJ104" s="316">
        <f>J104+L104+N104+P104+R104+T104+V104+X104+Z104+AB104+AD104+AF104</f>
        <v>0</v>
      </c>
    </row>
    <row r="105" spans="2:36" ht="20.100000000000001" customHeight="1">
      <c r="B105" s="328"/>
      <c r="C105" s="342"/>
      <c r="D105" s="311"/>
      <c r="E105" s="343"/>
      <c r="F105" s="311"/>
      <c r="G105" s="461"/>
      <c r="H105" s="311"/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  <c r="X105" s="326"/>
      <c r="Y105" s="326"/>
      <c r="Z105" s="326"/>
      <c r="AA105" s="326"/>
      <c r="AB105" s="326"/>
      <c r="AC105" s="326"/>
      <c r="AD105" s="326"/>
      <c r="AE105" s="326"/>
      <c r="AF105" s="326"/>
      <c r="AH105" s="322">
        <f>SUM(I105:AF105)</f>
        <v>0</v>
      </c>
      <c r="AI105" s="311">
        <f>E104-AH105</f>
        <v>37400.53</v>
      </c>
      <c r="AJ105" s="316"/>
    </row>
    <row r="106" spans="2:36" ht="20.100000000000001" customHeight="1">
      <c r="B106" s="350" t="s">
        <v>241</v>
      </c>
      <c r="C106" s="337" t="str">
        <f>VLOOKUP($B106,Planilha!$B$14:$J$412,4,FALSE)</f>
        <v>REVESTIMENTOS DE PAREDES</v>
      </c>
      <c r="D106" s="311"/>
      <c r="E106" s="325">
        <f>INDEX(Planilha!$B:$AC,MATCH(Cronograma!$B106,Planilha!$B:$B,0),27)</f>
        <v>18652.28</v>
      </c>
      <c r="F106" s="311"/>
      <c r="G106" s="460">
        <f>SUM(I106:AF106)</f>
        <v>0</v>
      </c>
      <c r="H106" s="311"/>
      <c r="I106" s="326">
        <f>J106*$E106</f>
        <v>0</v>
      </c>
      <c r="J106" s="327"/>
      <c r="K106" s="326">
        <f>L106*$E106</f>
        <v>0</v>
      </c>
      <c r="L106" s="327"/>
      <c r="M106" s="326">
        <f>N106*$E106</f>
        <v>0</v>
      </c>
      <c r="N106" s="327"/>
      <c r="O106" s="326">
        <f>P106*$E106</f>
        <v>0</v>
      </c>
      <c r="P106" s="327"/>
      <c r="Q106" s="326">
        <f>R106*$E106</f>
        <v>0</v>
      </c>
      <c r="R106" s="327"/>
      <c r="S106" s="326">
        <f>T106*$E106</f>
        <v>0</v>
      </c>
      <c r="T106" s="327"/>
      <c r="U106" s="326">
        <f>V106*$E106</f>
        <v>0</v>
      </c>
      <c r="V106" s="327"/>
      <c r="W106" s="326">
        <f>X106*$E106</f>
        <v>0</v>
      </c>
      <c r="X106" s="327"/>
      <c r="Y106" s="326">
        <f>Z106*$E106</f>
        <v>0</v>
      </c>
      <c r="Z106" s="327"/>
      <c r="AA106" s="326">
        <f>AB106*$E106</f>
        <v>0</v>
      </c>
      <c r="AB106" s="327"/>
      <c r="AC106" s="326">
        <f>AD106*$E106</f>
        <v>0</v>
      </c>
      <c r="AD106" s="327"/>
      <c r="AE106" s="326">
        <f>AF106*$E106</f>
        <v>0</v>
      </c>
      <c r="AF106" s="327"/>
      <c r="AH106" s="315"/>
      <c r="AJ106" s="316">
        <f>J106+L106+N106+P106+R106+T106+V106+X106+Z106+AB106+AD106+AF106</f>
        <v>0</v>
      </c>
    </row>
    <row r="107" spans="2:36" ht="20.100000000000001" customHeight="1">
      <c r="B107" s="328"/>
      <c r="C107" s="342"/>
      <c r="D107" s="311"/>
      <c r="E107" s="343"/>
      <c r="F107" s="311"/>
      <c r="G107" s="461"/>
      <c r="H107" s="311"/>
      <c r="I107" s="326"/>
      <c r="J107" s="326"/>
      <c r="K107" s="326"/>
      <c r="L107" s="326"/>
      <c r="M107" s="326"/>
      <c r="N107" s="326"/>
      <c r="O107" s="326"/>
      <c r="P107" s="326"/>
      <c r="Q107" s="326"/>
      <c r="R107" s="326"/>
      <c r="S107" s="326"/>
      <c r="T107" s="326"/>
      <c r="U107" s="326"/>
      <c r="V107" s="326"/>
      <c r="W107" s="326"/>
      <c r="X107" s="326"/>
      <c r="Y107" s="326"/>
      <c r="Z107" s="326"/>
      <c r="AA107" s="326"/>
      <c r="AB107" s="326"/>
      <c r="AC107" s="326"/>
      <c r="AD107" s="326"/>
      <c r="AE107" s="326"/>
      <c r="AF107" s="326"/>
      <c r="AH107" s="322">
        <f>SUM(I107:AF107)</f>
        <v>0</v>
      </c>
      <c r="AI107" s="311">
        <f>E106-AH107</f>
        <v>18652.28</v>
      </c>
      <c r="AJ107" s="316"/>
    </row>
    <row r="108" spans="2:36" ht="20.100000000000001" customHeight="1">
      <c r="B108" s="350" t="s">
        <v>244</v>
      </c>
      <c r="C108" s="337" t="str">
        <f>VLOOKUP($B108,Planilha!$B$14:$J$412,4,FALSE)</f>
        <v>REVESTIMENTOS DE FORROS</v>
      </c>
      <c r="D108" s="311"/>
      <c r="E108" s="325">
        <f>INDEX(Planilha!$B:$AC,MATCH(Cronograma!$B108,Planilha!$B:$B,0),27)</f>
        <v>500254.09</v>
      </c>
      <c r="F108" s="311"/>
      <c r="G108" s="460">
        <f>SUM(I108:AF108)</f>
        <v>0</v>
      </c>
      <c r="H108" s="311"/>
      <c r="I108" s="326">
        <f>J108*$E108</f>
        <v>0</v>
      </c>
      <c r="J108" s="327"/>
      <c r="K108" s="326">
        <f>L108*$E108</f>
        <v>0</v>
      </c>
      <c r="L108" s="327"/>
      <c r="M108" s="326">
        <f>N108*$E108</f>
        <v>0</v>
      </c>
      <c r="N108" s="327"/>
      <c r="O108" s="326">
        <f>P108*$E108</f>
        <v>0</v>
      </c>
      <c r="P108" s="327"/>
      <c r="Q108" s="326">
        <f>R108*$E108</f>
        <v>0</v>
      </c>
      <c r="R108" s="327"/>
      <c r="S108" s="326">
        <f>T108*$E108</f>
        <v>0</v>
      </c>
      <c r="T108" s="327"/>
      <c r="U108" s="326">
        <f>V108*$E108</f>
        <v>0</v>
      </c>
      <c r="V108" s="327"/>
      <c r="W108" s="326">
        <f>X108*$E108</f>
        <v>0</v>
      </c>
      <c r="X108" s="327"/>
      <c r="Y108" s="326">
        <f>Z108*$E108</f>
        <v>0</v>
      </c>
      <c r="Z108" s="327"/>
      <c r="AA108" s="326">
        <f>AB108*$E108</f>
        <v>0</v>
      </c>
      <c r="AB108" s="327"/>
      <c r="AC108" s="326">
        <f>AD108*$E108</f>
        <v>0</v>
      </c>
      <c r="AD108" s="327"/>
      <c r="AE108" s="326">
        <f>AF108*$E108</f>
        <v>0</v>
      </c>
      <c r="AF108" s="327"/>
      <c r="AH108" s="315"/>
      <c r="AJ108" s="316">
        <f>J108+L108+N108+P108+R108+T108+V108+X108+Z108+AB108+AD108+AF108</f>
        <v>0</v>
      </c>
    </row>
    <row r="109" spans="2:36" ht="20.100000000000001" customHeight="1">
      <c r="B109" s="350"/>
      <c r="C109" s="329"/>
      <c r="D109" s="311"/>
      <c r="E109" s="343"/>
      <c r="F109" s="311"/>
      <c r="G109" s="461"/>
      <c r="H109" s="311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6"/>
      <c r="X109" s="326"/>
      <c r="Y109" s="326"/>
      <c r="Z109" s="326"/>
      <c r="AA109" s="326"/>
      <c r="AB109" s="326"/>
      <c r="AC109" s="326"/>
      <c r="AD109" s="326"/>
      <c r="AE109" s="326"/>
      <c r="AF109" s="326"/>
      <c r="AH109" s="322">
        <f>SUM(I109:AF109)</f>
        <v>0</v>
      </c>
      <c r="AI109" s="311">
        <f>E108-AH109</f>
        <v>500254.09</v>
      </c>
      <c r="AJ109" s="316"/>
    </row>
    <row r="110" spans="2:36" ht="20.100000000000001" customHeight="1">
      <c r="B110" s="351">
        <v>16</v>
      </c>
      <c r="C110" s="333" t="str">
        <f>VLOOKUP($B110,Planilha!$B$14:$J$412,4,FALSE)</f>
        <v>VIDROS</v>
      </c>
      <c r="D110" s="311"/>
      <c r="E110" s="334">
        <f>INDEX(Planilha!$B:$AC,MATCH(Cronograma!$B110,Planilha!$B:$B,0),27)</f>
        <v>4391.8500000000004</v>
      </c>
      <c r="F110" s="311"/>
      <c r="G110" s="460">
        <f>SUM(I110:AF110)</f>
        <v>0</v>
      </c>
      <c r="H110" s="311"/>
      <c r="I110" s="313">
        <f>SUM(I112:I113)</f>
        <v>0</v>
      </c>
      <c r="J110" s="314">
        <f>I110/$E110</f>
        <v>0</v>
      </c>
      <c r="K110" s="313">
        <f>SUM(K112:K113)</f>
        <v>0</v>
      </c>
      <c r="L110" s="314">
        <f>K110/$E110</f>
        <v>0</v>
      </c>
      <c r="M110" s="313">
        <f>SUM(M112:M113)</f>
        <v>0</v>
      </c>
      <c r="N110" s="314">
        <f>M110/$E110</f>
        <v>0</v>
      </c>
      <c r="O110" s="313">
        <f>SUM(O112:O113)</f>
        <v>0</v>
      </c>
      <c r="P110" s="314">
        <f>O110/$E110</f>
        <v>0</v>
      </c>
      <c r="Q110" s="313">
        <f>SUM(Q112:Q113)</f>
        <v>0</v>
      </c>
      <c r="R110" s="314">
        <f>Q110/$E110</f>
        <v>0</v>
      </c>
      <c r="S110" s="313">
        <f>SUM(S112:S113)</f>
        <v>0</v>
      </c>
      <c r="T110" s="314">
        <f>S110/$E110</f>
        <v>0</v>
      </c>
      <c r="U110" s="313">
        <f>SUM(U112:U113)</f>
        <v>0</v>
      </c>
      <c r="V110" s="314">
        <f>U110/$E110</f>
        <v>0</v>
      </c>
      <c r="W110" s="313">
        <f>SUM(W112:W113)</f>
        <v>0</v>
      </c>
      <c r="X110" s="314">
        <f>W110/$E110</f>
        <v>0</v>
      </c>
      <c r="Y110" s="313">
        <f>SUM(Y112:Y113)</f>
        <v>0</v>
      </c>
      <c r="Z110" s="314">
        <f>Y110/$E110</f>
        <v>0</v>
      </c>
      <c r="AA110" s="313">
        <f>SUM(AA112:AA113)</f>
        <v>0</v>
      </c>
      <c r="AB110" s="314">
        <f>AA110/$E110</f>
        <v>0</v>
      </c>
      <c r="AC110" s="313">
        <f>SUM(AC112:AC113)</f>
        <v>0</v>
      </c>
      <c r="AD110" s="314">
        <f>AC110/$E110</f>
        <v>0</v>
      </c>
      <c r="AE110" s="313">
        <f>SUM(AE112:AE113)</f>
        <v>0</v>
      </c>
      <c r="AF110" s="314">
        <f>AE110/$E110</f>
        <v>0</v>
      </c>
      <c r="AH110" s="315"/>
      <c r="AJ110" s="316">
        <f>J110+L110+N110+P110+R110+T110+V110+X110+Z110+AB110+AD110+AF110</f>
        <v>0</v>
      </c>
    </row>
    <row r="111" spans="2:36" ht="20.100000000000001" customHeight="1">
      <c r="B111" s="352"/>
      <c r="C111" s="353"/>
      <c r="D111" s="311"/>
      <c r="E111" s="348"/>
      <c r="F111" s="311"/>
      <c r="G111" s="461"/>
      <c r="H111" s="311"/>
      <c r="I111" s="320"/>
      <c r="J111" s="321"/>
      <c r="K111" s="320"/>
      <c r="L111" s="321"/>
      <c r="M111" s="320"/>
      <c r="N111" s="321"/>
      <c r="O111" s="320"/>
      <c r="P111" s="321"/>
      <c r="Q111" s="320"/>
      <c r="R111" s="321"/>
      <c r="S111" s="320"/>
      <c r="T111" s="321"/>
      <c r="U111" s="320"/>
      <c r="V111" s="321"/>
      <c r="W111" s="320"/>
      <c r="X111" s="321"/>
      <c r="Y111" s="320"/>
      <c r="Z111" s="321"/>
      <c r="AA111" s="320"/>
      <c r="AB111" s="321"/>
      <c r="AC111" s="320"/>
      <c r="AD111" s="321"/>
      <c r="AE111" s="320"/>
      <c r="AF111" s="321"/>
      <c r="AH111" s="322">
        <f>SUM(I111:AF111)</f>
        <v>0</v>
      </c>
      <c r="AJ111" s="316"/>
    </row>
    <row r="112" spans="2:36" ht="20.100000000000001" customHeight="1">
      <c r="B112" s="350"/>
      <c r="C112" s="329"/>
      <c r="D112" s="311"/>
      <c r="E112" s="325">
        <f>INDEX(Planilha!$B:$AC,MATCH(Cronograma!$B110,Planilha!$B:$B,0),27)</f>
        <v>4391.8500000000004</v>
      </c>
      <c r="F112" s="311"/>
      <c r="G112" s="460">
        <f>SUM(I112:AF112)</f>
        <v>0</v>
      </c>
      <c r="H112" s="311"/>
      <c r="I112" s="326">
        <f>J112*$E112</f>
        <v>0</v>
      </c>
      <c r="J112" s="327"/>
      <c r="K112" s="326">
        <f>L112*$E112</f>
        <v>0</v>
      </c>
      <c r="L112" s="327"/>
      <c r="M112" s="326">
        <f>N112*$E112</f>
        <v>0</v>
      </c>
      <c r="N112" s="327"/>
      <c r="O112" s="326">
        <f>P112*$E112</f>
        <v>0</v>
      </c>
      <c r="P112" s="327"/>
      <c r="Q112" s="326">
        <f>R112*$E112</f>
        <v>0</v>
      </c>
      <c r="R112" s="327"/>
      <c r="S112" s="326">
        <f>T112*$E112</f>
        <v>0</v>
      </c>
      <c r="T112" s="327"/>
      <c r="U112" s="326">
        <f>V112*$E112</f>
        <v>0</v>
      </c>
      <c r="V112" s="327"/>
      <c r="W112" s="326">
        <f>X112*$E112</f>
        <v>0</v>
      </c>
      <c r="X112" s="327"/>
      <c r="Y112" s="326">
        <f>Z112*$E112</f>
        <v>0</v>
      </c>
      <c r="Z112" s="327"/>
      <c r="AA112" s="326">
        <f>AB112*$E112</f>
        <v>0</v>
      </c>
      <c r="AB112" s="327"/>
      <c r="AC112" s="326">
        <f>AD112*$E112</f>
        <v>0</v>
      </c>
      <c r="AD112" s="327"/>
      <c r="AE112" s="326">
        <f>AF112*$E112</f>
        <v>0</v>
      </c>
      <c r="AF112" s="327"/>
      <c r="AH112" s="315"/>
      <c r="AJ112" s="316">
        <f>J112+L112+N112+P112+R112+T112+V112+X112+Z112+AB112+AD112+AF112</f>
        <v>0</v>
      </c>
    </row>
    <row r="113" spans="2:36" ht="20.100000000000001" customHeight="1">
      <c r="B113" s="350"/>
      <c r="C113" s="329"/>
      <c r="D113" s="311"/>
      <c r="E113" s="343"/>
      <c r="F113" s="311"/>
      <c r="G113" s="461"/>
      <c r="H113" s="311"/>
      <c r="I113" s="326"/>
      <c r="J113" s="326"/>
      <c r="K113" s="326"/>
      <c r="L113" s="326"/>
      <c r="M113" s="326"/>
      <c r="N113" s="326"/>
      <c r="O113" s="326"/>
      <c r="P113" s="326"/>
      <c r="Q113" s="326"/>
      <c r="R113" s="326"/>
      <c r="S113" s="326"/>
      <c r="T113" s="326"/>
      <c r="U113" s="326"/>
      <c r="V113" s="326"/>
      <c r="W113" s="326"/>
      <c r="X113" s="326"/>
      <c r="Y113" s="326"/>
      <c r="Z113" s="326"/>
      <c r="AA113" s="326"/>
      <c r="AB113" s="326"/>
      <c r="AC113" s="326"/>
      <c r="AD113" s="326"/>
      <c r="AE113" s="326"/>
      <c r="AF113" s="326"/>
      <c r="AH113" s="322">
        <f>SUM(I113:AF113)</f>
        <v>0</v>
      </c>
      <c r="AI113" s="311">
        <f>E112-AH113</f>
        <v>4391.8500000000004</v>
      </c>
      <c r="AJ113" s="316"/>
    </row>
    <row r="114" spans="2:36" ht="20.100000000000001" customHeight="1">
      <c r="B114" s="351">
        <v>17</v>
      </c>
      <c r="C114" s="333" t="str">
        <f>VLOOKUP($B114,Planilha!$B$14:$J$412,4,FALSE)</f>
        <v>PINTURAS</v>
      </c>
      <c r="D114" s="311"/>
      <c r="E114" s="334">
        <f>INDEX(Planilha!$B:$AC,MATCH(Cronograma!$B114,Planilha!$B:$B,0),27)</f>
        <v>265558.59000000003</v>
      </c>
      <c r="F114" s="311"/>
      <c r="G114" s="460">
        <f>SUM(I114:AF114)</f>
        <v>0</v>
      </c>
      <c r="H114" s="311"/>
      <c r="I114" s="313">
        <f>SUM(I116:I117)</f>
        <v>0</v>
      </c>
      <c r="J114" s="314">
        <f>I114/$E114</f>
        <v>0</v>
      </c>
      <c r="K114" s="313">
        <f>SUM(K116:K117)</f>
        <v>0</v>
      </c>
      <c r="L114" s="314">
        <f>K114/$E114</f>
        <v>0</v>
      </c>
      <c r="M114" s="313">
        <f>SUM(M116:M117)</f>
        <v>0</v>
      </c>
      <c r="N114" s="314">
        <f>M114/$E114</f>
        <v>0</v>
      </c>
      <c r="O114" s="313">
        <f>SUM(O116:O117)</f>
        <v>0</v>
      </c>
      <c r="P114" s="314">
        <f>O114/$E114</f>
        <v>0</v>
      </c>
      <c r="Q114" s="313">
        <f>SUM(Q116:Q117)</f>
        <v>0</v>
      </c>
      <c r="R114" s="314">
        <f>Q114/$E114</f>
        <v>0</v>
      </c>
      <c r="S114" s="313">
        <f>SUM(S116:S117)</f>
        <v>0</v>
      </c>
      <c r="T114" s="314">
        <f>S114/$E114</f>
        <v>0</v>
      </c>
      <c r="U114" s="313">
        <f>SUM(U116:U117)</f>
        <v>0</v>
      </c>
      <c r="V114" s="314">
        <f>U114/$E114</f>
        <v>0</v>
      </c>
      <c r="W114" s="313">
        <f>SUM(W116:W117)</f>
        <v>0</v>
      </c>
      <c r="X114" s="314">
        <f>W114/$E114</f>
        <v>0</v>
      </c>
      <c r="Y114" s="313">
        <f>SUM(Y116:Y117)</f>
        <v>0</v>
      </c>
      <c r="Z114" s="314">
        <f>Y114/$E114</f>
        <v>0</v>
      </c>
      <c r="AA114" s="313">
        <f>SUM(AA116:AA117)</f>
        <v>0</v>
      </c>
      <c r="AB114" s="314">
        <f>AA114/$E114</f>
        <v>0</v>
      </c>
      <c r="AC114" s="313">
        <f>SUM(AC116:AC117)</f>
        <v>0</v>
      </c>
      <c r="AD114" s="314">
        <f>AC114/$E114</f>
        <v>0</v>
      </c>
      <c r="AE114" s="313">
        <f>SUM(AE116:AE117)</f>
        <v>0</v>
      </c>
      <c r="AF114" s="314">
        <f>AE114/$E114</f>
        <v>0</v>
      </c>
      <c r="AH114" s="315"/>
      <c r="AJ114" s="316">
        <f>J114+L114+N114+P114+R114+T114+V114+X114+Z114+AB114+AD114+AF114</f>
        <v>0</v>
      </c>
    </row>
    <row r="115" spans="2:36" ht="20.100000000000001" customHeight="1">
      <c r="B115" s="352"/>
      <c r="C115" s="353"/>
      <c r="D115" s="311"/>
      <c r="E115" s="348"/>
      <c r="F115" s="311"/>
      <c r="G115" s="461"/>
      <c r="H115" s="311"/>
      <c r="I115" s="320"/>
      <c r="J115" s="321"/>
      <c r="K115" s="320"/>
      <c r="L115" s="321"/>
      <c r="M115" s="320"/>
      <c r="N115" s="321"/>
      <c r="O115" s="320"/>
      <c r="P115" s="321"/>
      <c r="Q115" s="320"/>
      <c r="R115" s="321"/>
      <c r="S115" s="320"/>
      <c r="T115" s="321"/>
      <c r="U115" s="320"/>
      <c r="V115" s="321"/>
      <c r="W115" s="320"/>
      <c r="X115" s="321"/>
      <c r="Y115" s="320"/>
      <c r="Z115" s="321"/>
      <c r="AA115" s="320"/>
      <c r="AB115" s="321"/>
      <c r="AC115" s="320"/>
      <c r="AD115" s="321"/>
      <c r="AE115" s="320"/>
      <c r="AF115" s="321"/>
      <c r="AH115" s="322">
        <f>SUM(I115:AF115)</f>
        <v>0</v>
      </c>
      <c r="AJ115" s="316"/>
    </row>
    <row r="116" spans="2:36" ht="20.100000000000001" customHeight="1">
      <c r="B116" s="350"/>
      <c r="C116" s="329"/>
      <c r="D116" s="311"/>
      <c r="E116" s="325">
        <f>INDEX(Planilha!$B:$AC,MATCH(Cronograma!$B114,Planilha!$B:$B,0),27)</f>
        <v>265558.59000000003</v>
      </c>
      <c r="F116" s="311"/>
      <c r="G116" s="460">
        <f>SUM(I116:AF116)</f>
        <v>0</v>
      </c>
      <c r="H116" s="311"/>
      <c r="I116" s="326">
        <f>J116*$E116</f>
        <v>0</v>
      </c>
      <c r="J116" s="327"/>
      <c r="K116" s="326">
        <f>L116*$E116</f>
        <v>0</v>
      </c>
      <c r="L116" s="327"/>
      <c r="M116" s="326">
        <f>N116*$E116</f>
        <v>0</v>
      </c>
      <c r="N116" s="327"/>
      <c r="O116" s="326">
        <f>P116*$E116</f>
        <v>0</v>
      </c>
      <c r="P116" s="327"/>
      <c r="Q116" s="326">
        <f>R116*$E116</f>
        <v>0</v>
      </c>
      <c r="R116" s="327"/>
      <c r="S116" s="326">
        <f>T116*$E116</f>
        <v>0</v>
      </c>
      <c r="T116" s="327"/>
      <c r="U116" s="326">
        <f>V116*$E116</f>
        <v>0</v>
      </c>
      <c r="V116" s="327"/>
      <c r="W116" s="326">
        <f>X116*$E116</f>
        <v>0</v>
      </c>
      <c r="X116" s="327"/>
      <c r="Y116" s="326">
        <f>Z116*$E116</f>
        <v>0</v>
      </c>
      <c r="Z116" s="327"/>
      <c r="AA116" s="326">
        <f>AB116*$E116</f>
        <v>0</v>
      </c>
      <c r="AB116" s="327"/>
      <c r="AC116" s="326">
        <f>AD116*$E116</f>
        <v>0</v>
      </c>
      <c r="AD116" s="327"/>
      <c r="AE116" s="326">
        <f>AF116*$E116</f>
        <v>0</v>
      </c>
      <c r="AF116" s="327"/>
      <c r="AH116" s="315"/>
      <c r="AJ116" s="316">
        <f>J116+L116+N116+P116+R116+T116+V116+X116+Z116+AB116+AD116+AF116</f>
        <v>0</v>
      </c>
    </row>
    <row r="117" spans="2:36" ht="20.100000000000001" customHeight="1">
      <c r="B117" s="350"/>
      <c r="C117" s="329"/>
      <c r="D117" s="311"/>
      <c r="E117" s="343"/>
      <c r="F117" s="311"/>
      <c r="G117" s="461"/>
      <c r="H117" s="311"/>
      <c r="I117" s="326"/>
      <c r="J117" s="326"/>
      <c r="K117" s="326"/>
      <c r="L117" s="326"/>
      <c r="M117" s="326"/>
      <c r="N117" s="326"/>
      <c r="O117" s="326"/>
      <c r="P117" s="326"/>
      <c r="Q117" s="326"/>
      <c r="R117" s="326"/>
      <c r="S117" s="326"/>
      <c r="T117" s="326"/>
      <c r="U117" s="326"/>
      <c r="V117" s="326"/>
      <c r="W117" s="326"/>
      <c r="X117" s="326"/>
      <c r="Y117" s="326"/>
      <c r="Z117" s="326"/>
      <c r="AA117" s="326"/>
      <c r="AB117" s="326"/>
      <c r="AC117" s="326"/>
      <c r="AD117" s="326"/>
      <c r="AE117" s="326"/>
      <c r="AF117" s="326"/>
      <c r="AH117" s="322">
        <f>SUM(I117:AF117)</f>
        <v>0</v>
      </c>
      <c r="AI117" s="311">
        <f>E116-AH117</f>
        <v>265558.59000000003</v>
      </c>
      <c r="AJ117" s="316"/>
    </row>
    <row r="118" spans="2:36" ht="20.100000000000001" customHeight="1">
      <c r="B118" s="351">
        <v>18</v>
      </c>
      <c r="C118" s="333" t="str">
        <f>VLOOKUP($B118,Planilha!$B$14:$J$412,4,FALSE)</f>
        <v>SERVIÇOS COMPLEMENTARES</v>
      </c>
      <c r="D118" s="311"/>
      <c r="E118" s="334">
        <f>INDEX(Planilha!$B:$AC,MATCH(Cronograma!$B118,Planilha!$B:$B,0),27)</f>
        <v>77707.19</v>
      </c>
      <c r="F118" s="311"/>
      <c r="G118" s="460">
        <f>SUM(I118:AF118)</f>
        <v>0</v>
      </c>
      <c r="H118" s="311"/>
      <c r="I118" s="313">
        <f>SUM(I120:I121)</f>
        <v>0</v>
      </c>
      <c r="J118" s="314">
        <f>I118/$E118</f>
        <v>0</v>
      </c>
      <c r="K118" s="313">
        <f>SUM(K120:K121)</f>
        <v>0</v>
      </c>
      <c r="L118" s="314">
        <f>K118/$E118</f>
        <v>0</v>
      </c>
      <c r="M118" s="313">
        <f>SUM(M120:M121)</f>
        <v>0</v>
      </c>
      <c r="N118" s="314">
        <f>M118/$E118</f>
        <v>0</v>
      </c>
      <c r="O118" s="313">
        <f>SUM(O120:O121)</f>
        <v>0</v>
      </c>
      <c r="P118" s="314">
        <f>O118/$E118</f>
        <v>0</v>
      </c>
      <c r="Q118" s="313">
        <f>SUM(Q120:Q121)</f>
        <v>0</v>
      </c>
      <c r="R118" s="314">
        <f>Q118/$E118</f>
        <v>0</v>
      </c>
      <c r="S118" s="313">
        <f>SUM(S120:S121)</f>
        <v>0</v>
      </c>
      <c r="T118" s="314">
        <f>S118/$E118</f>
        <v>0</v>
      </c>
      <c r="U118" s="313">
        <f>SUM(U120:U121)</f>
        <v>0</v>
      </c>
      <c r="V118" s="314">
        <f>U118/$E118</f>
        <v>0</v>
      </c>
      <c r="W118" s="313">
        <f>SUM(W120:W121)</f>
        <v>0</v>
      </c>
      <c r="X118" s="314">
        <f>W118/$E118</f>
        <v>0</v>
      </c>
      <c r="Y118" s="313">
        <f>SUM(Y120:Y121)</f>
        <v>0</v>
      </c>
      <c r="Z118" s="314">
        <f>Y118/$E118</f>
        <v>0</v>
      </c>
      <c r="AA118" s="313">
        <f>SUM(AA120:AA121)</f>
        <v>0</v>
      </c>
      <c r="AB118" s="314">
        <f>AA118/$E118</f>
        <v>0</v>
      </c>
      <c r="AC118" s="313">
        <f>SUM(AC120:AC121)</f>
        <v>0</v>
      </c>
      <c r="AD118" s="314">
        <f>AC118/$E118</f>
        <v>0</v>
      </c>
      <c r="AE118" s="313">
        <f>SUM(AE120:AE121)</f>
        <v>0</v>
      </c>
      <c r="AF118" s="314">
        <f>AE118/$E118</f>
        <v>0</v>
      </c>
      <c r="AH118" s="315"/>
      <c r="AJ118" s="316">
        <f>J118+L118+N118+P118+R118+T118+V118+X118+Z118+AB118+AD118+AF118</f>
        <v>0</v>
      </c>
    </row>
    <row r="119" spans="2:36" ht="20.100000000000001" customHeight="1">
      <c r="B119" s="352"/>
      <c r="C119" s="353"/>
      <c r="D119" s="311"/>
      <c r="E119" s="354"/>
      <c r="F119" s="311"/>
      <c r="G119" s="461"/>
      <c r="H119" s="311"/>
      <c r="I119" s="320"/>
      <c r="J119" s="321"/>
      <c r="K119" s="320"/>
      <c r="L119" s="321"/>
      <c r="M119" s="320"/>
      <c r="N119" s="321"/>
      <c r="O119" s="320"/>
      <c r="P119" s="321"/>
      <c r="Q119" s="320"/>
      <c r="R119" s="321"/>
      <c r="S119" s="320"/>
      <c r="T119" s="321"/>
      <c r="U119" s="320"/>
      <c r="V119" s="321"/>
      <c r="W119" s="320"/>
      <c r="X119" s="321"/>
      <c r="Y119" s="320"/>
      <c r="Z119" s="321"/>
      <c r="AA119" s="320"/>
      <c r="AB119" s="321"/>
      <c r="AC119" s="320"/>
      <c r="AD119" s="321"/>
      <c r="AE119" s="320"/>
      <c r="AF119" s="321"/>
      <c r="AH119" s="322">
        <f>SUM(I119:AF119)</f>
        <v>0</v>
      </c>
      <c r="AJ119" s="316"/>
    </row>
    <row r="120" spans="2:36" ht="20.100000000000001" customHeight="1">
      <c r="B120" s="350"/>
      <c r="C120" s="329"/>
      <c r="D120" s="311"/>
      <c r="E120" s="325">
        <f>INDEX(Planilha!$B:$AC,MATCH(Cronograma!$B118,Planilha!$B:$B,0),27)</f>
        <v>77707.19</v>
      </c>
      <c r="F120" s="311"/>
      <c r="G120" s="460">
        <f>SUM(I120:AF120)</f>
        <v>0</v>
      </c>
      <c r="H120" s="311"/>
      <c r="I120" s="326">
        <f>J120*$E120</f>
        <v>0</v>
      </c>
      <c r="J120" s="327"/>
      <c r="K120" s="326">
        <f>L120*$E120</f>
        <v>0</v>
      </c>
      <c r="L120" s="327"/>
      <c r="M120" s="326">
        <f>N120*$E120</f>
        <v>0</v>
      </c>
      <c r="N120" s="327"/>
      <c r="O120" s="326">
        <f>P120*$E120</f>
        <v>0</v>
      </c>
      <c r="P120" s="327"/>
      <c r="Q120" s="326">
        <f>R120*$E120</f>
        <v>0</v>
      </c>
      <c r="R120" s="327"/>
      <c r="S120" s="326">
        <f>T120*$E120</f>
        <v>0</v>
      </c>
      <c r="T120" s="327"/>
      <c r="U120" s="326">
        <f>V120*$E120</f>
        <v>0</v>
      </c>
      <c r="V120" s="327"/>
      <c r="W120" s="326">
        <f>X120*$E120</f>
        <v>0</v>
      </c>
      <c r="X120" s="327"/>
      <c r="Y120" s="326">
        <f>Z120*$E120</f>
        <v>0</v>
      </c>
      <c r="Z120" s="327"/>
      <c r="AA120" s="326">
        <f>AB120*$E120</f>
        <v>0</v>
      </c>
      <c r="AB120" s="327"/>
      <c r="AC120" s="326">
        <f>AD120*$E120</f>
        <v>0</v>
      </c>
      <c r="AD120" s="327"/>
      <c r="AE120" s="326">
        <f>AF120*$E120</f>
        <v>0</v>
      </c>
      <c r="AF120" s="327"/>
      <c r="AH120" s="315"/>
      <c r="AJ120" s="316">
        <f>J120+L120+N120+P120+R120+T120+V120+X120+Z120+AB120+AD120+AF120</f>
        <v>0</v>
      </c>
    </row>
    <row r="121" spans="2:36" ht="20.100000000000001" customHeight="1">
      <c r="B121" s="350"/>
      <c r="C121" s="329"/>
      <c r="D121" s="311"/>
      <c r="E121" s="343"/>
      <c r="F121" s="311"/>
      <c r="G121" s="461"/>
      <c r="H121" s="311"/>
      <c r="I121" s="326"/>
      <c r="J121" s="326"/>
      <c r="K121" s="326"/>
      <c r="L121" s="326"/>
      <c r="M121" s="326"/>
      <c r="N121" s="326"/>
      <c r="O121" s="326"/>
      <c r="P121" s="326"/>
      <c r="Q121" s="326"/>
      <c r="R121" s="326"/>
      <c r="S121" s="326"/>
      <c r="T121" s="326"/>
      <c r="U121" s="326"/>
      <c r="V121" s="326"/>
      <c r="W121" s="326"/>
      <c r="X121" s="326"/>
      <c r="Y121" s="326"/>
      <c r="Z121" s="326"/>
      <c r="AA121" s="326"/>
      <c r="AB121" s="326"/>
      <c r="AC121" s="326"/>
      <c r="AD121" s="326"/>
      <c r="AE121" s="326"/>
      <c r="AF121" s="326"/>
      <c r="AH121" s="322">
        <f>SUM(I121:AF121)</f>
        <v>0</v>
      </c>
      <c r="AI121" s="311">
        <f>E120-AH121</f>
        <v>77707.19</v>
      </c>
      <c r="AJ121" s="316"/>
    </row>
    <row r="122" spans="2:36" ht="20.100000000000001" customHeight="1">
      <c r="B122" s="351">
        <v>19</v>
      </c>
      <c r="C122" s="333" t="str">
        <f>VLOOKUP($B122,Planilha!$B$14:$J$412,4,FALSE)</f>
        <v>PAISAGISMO E URBANIZAÇÃO</v>
      </c>
      <c r="D122" s="311"/>
      <c r="E122" s="334">
        <f>INDEX(Planilha!$B:$AC,MATCH(Cronograma!$B122,Planilha!$B:$B,0),27)</f>
        <v>38568.410000000003</v>
      </c>
      <c r="F122" s="311"/>
      <c r="G122" s="460">
        <f>SUM(I122:AF122)</f>
        <v>0</v>
      </c>
      <c r="H122" s="311"/>
      <c r="I122" s="313">
        <f>SUM(I124:I125)</f>
        <v>0</v>
      </c>
      <c r="J122" s="314">
        <f>I122/$E122</f>
        <v>0</v>
      </c>
      <c r="K122" s="313">
        <f>SUM(K124:K125)</f>
        <v>0</v>
      </c>
      <c r="L122" s="314">
        <f>K122/$E122</f>
        <v>0</v>
      </c>
      <c r="M122" s="313">
        <f>SUM(M124:M125)</f>
        <v>0</v>
      </c>
      <c r="N122" s="314">
        <f>M122/$E122</f>
        <v>0</v>
      </c>
      <c r="O122" s="313">
        <f>SUM(O124:O125)</f>
        <v>0</v>
      </c>
      <c r="P122" s="314">
        <f>O122/$E122</f>
        <v>0</v>
      </c>
      <c r="Q122" s="313">
        <f>SUM(Q124:Q125)</f>
        <v>0</v>
      </c>
      <c r="R122" s="314">
        <f>Q122/$E122</f>
        <v>0</v>
      </c>
      <c r="S122" s="313">
        <f>SUM(S124:S125)</f>
        <v>0</v>
      </c>
      <c r="T122" s="314">
        <f>S122/$E122</f>
        <v>0</v>
      </c>
      <c r="U122" s="313">
        <f>SUM(U124:U125)</f>
        <v>0</v>
      </c>
      <c r="V122" s="314">
        <f>U122/$E122</f>
        <v>0</v>
      </c>
      <c r="W122" s="313">
        <f>SUM(W124:W125)</f>
        <v>0</v>
      </c>
      <c r="X122" s="314">
        <f>W122/$E122</f>
        <v>0</v>
      </c>
      <c r="Y122" s="313">
        <f>SUM(Y124:Y125)</f>
        <v>0</v>
      </c>
      <c r="Z122" s="314">
        <f>Y122/$E122</f>
        <v>0</v>
      </c>
      <c r="AA122" s="313">
        <f>SUM(AA124:AA125)</f>
        <v>0</v>
      </c>
      <c r="AB122" s="314">
        <f>AA122/$E122</f>
        <v>0</v>
      </c>
      <c r="AC122" s="313">
        <f>SUM(AC124:AC125)</f>
        <v>0</v>
      </c>
      <c r="AD122" s="314">
        <f>AC122/$E122</f>
        <v>0</v>
      </c>
      <c r="AE122" s="313">
        <f>SUM(AE124:AE125)</f>
        <v>0</v>
      </c>
      <c r="AF122" s="314">
        <f>AE122/$E122</f>
        <v>0</v>
      </c>
      <c r="AH122" s="315"/>
      <c r="AJ122" s="316">
        <f>J122+L122+N122+P122+R122+T122+V122+X122+Z122+AB122+AD122+AF122</f>
        <v>0</v>
      </c>
    </row>
    <row r="123" spans="2:36" ht="20.100000000000001" customHeight="1">
      <c r="B123" s="352"/>
      <c r="C123" s="353"/>
      <c r="D123" s="311"/>
      <c r="E123" s="354"/>
      <c r="F123" s="311"/>
      <c r="G123" s="461"/>
      <c r="H123" s="311"/>
      <c r="I123" s="320"/>
      <c r="J123" s="321"/>
      <c r="K123" s="320"/>
      <c r="L123" s="321"/>
      <c r="M123" s="320"/>
      <c r="N123" s="321"/>
      <c r="O123" s="320"/>
      <c r="P123" s="321"/>
      <c r="Q123" s="320"/>
      <c r="R123" s="321"/>
      <c r="S123" s="320"/>
      <c r="T123" s="321"/>
      <c r="U123" s="320"/>
      <c r="V123" s="321"/>
      <c r="W123" s="320"/>
      <c r="X123" s="321"/>
      <c r="Y123" s="320"/>
      <c r="Z123" s="321"/>
      <c r="AA123" s="320"/>
      <c r="AB123" s="321"/>
      <c r="AC123" s="320"/>
      <c r="AD123" s="321"/>
      <c r="AE123" s="320"/>
      <c r="AF123" s="321"/>
      <c r="AH123" s="322">
        <f>SUM(I123:AF123)</f>
        <v>0</v>
      </c>
      <c r="AJ123" s="316"/>
    </row>
    <row r="124" spans="2:36" ht="20.100000000000001" customHeight="1">
      <c r="B124" s="350" t="s">
        <v>260</v>
      </c>
      <c r="C124" s="337" t="str">
        <f>VLOOKUP($B124,Planilha!$B$14:$J$412,4,FALSE)</f>
        <v>MOBILIÁRIO E ACESSÓRIOS</v>
      </c>
      <c r="D124" s="311"/>
      <c r="E124" s="325">
        <f>INDEX(Planilha!$B:$AC,MATCH(Cronograma!$B124,Planilha!$B:$B,0),27)</f>
        <v>38568.410000000003</v>
      </c>
      <c r="F124" s="311"/>
      <c r="G124" s="460">
        <f>SUM(I124:AF124)</f>
        <v>0</v>
      </c>
      <c r="H124" s="311"/>
      <c r="I124" s="326">
        <f>J124*$E124</f>
        <v>0</v>
      </c>
      <c r="J124" s="327"/>
      <c r="K124" s="326">
        <f>L124*$E124</f>
        <v>0</v>
      </c>
      <c r="L124" s="327"/>
      <c r="M124" s="326">
        <f>N124*$E124</f>
        <v>0</v>
      </c>
      <c r="N124" s="327"/>
      <c r="O124" s="326">
        <f>P124*$E124</f>
        <v>0</v>
      </c>
      <c r="P124" s="327"/>
      <c r="Q124" s="326">
        <f>R124*$E124</f>
        <v>0</v>
      </c>
      <c r="R124" s="327"/>
      <c r="S124" s="326">
        <f>T124*$E124</f>
        <v>0</v>
      </c>
      <c r="T124" s="327"/>
      <c r="U124" s="326">
        <f>V124*$E124</f>
        <v>0</v>
      </c>
      <c r="V124" s="327"/>
      <c r="W124" s="326">
        <f>X124*$E124</f>
        <v>0</v>
      </c>
      <c r="X124" s="327"/>
      <c r="Y124" s="326">
        <f>Z124*$E124</f>
        <v>0</v>
      </c>
      <c r="Z124" s="327"/>
      <c r="AA124" s="326">
        <f>AB124*$E124</f>
        <v>0</v>
      </c>
      <c r="AB124" s="327"/>
      <c r="AC124" s="326">
        <f>AD124*$E124</f>
        <v>0</v>
      </c>
      <c r="AD124" s="327"/>
      <c r="AE124" s="326">
        <f>AF124*$E124</f>
        <v>0</v>
      </c>
      <c r="AF124" s="327"/>
      <c r="AH124" s="315"/>
      <c r="AJ124" s="316">
        <f>J124+L124+N124+P124+R124+T124+V124+X124+Z124+AB124+AD124+AF124</f>
        <v>0</v>
      </c>
    </row>
    <row r="125" spans="2:36" ht="20.100000000000001" customHeight="1">
      <c r="B125" s="350"/>
      <c r="C125" s="329"/>
      <c r="D125" s="311"/>
      <c r="E125" s="343"/>
      <c r="F125" s="311"/>
      <c r="G125" s="461"/>
      <c r="H125" s="311"/>
      <c r="I125" s="326"/>
      <c r="J125" s="326"/>
      <c r="K125" s="326"/>
      <c r="L125" s="326"/>
      <c r="M125" s="326"/>
      <c r="N125" s="326"/>
      <c r="O125" s="326"/>
      <c r="P125" s="326"/>
      <c r="Q125" s="326"/>
      <c r="R125" s="326"/>
      <c r="S125" s="326"/>
      <c r="T125" s="326"/>
      <c r="U125" s="326"/>
      <c r="V125" s="326"/>
      <c r="W125" s="326"/>
      <c r="X125" s="326"/>
      <c r="Y125" s="326"/>
      <c r="Z125" s="326"/>
      <c r="AA125" s="326"/>
      <c r="AB125" s="326"/>
      <c r="AC125" s="326"/>
      <c r="AD125" s="326"/>
      <c r="AE125" s="326"/>
      <c r="AF125" s="326"/>
      <c r="AH125" s="322">
        <f>SUM(I125:AF125)</f>
        <v>0</v>
      </c>
      <c r="AI125" s="311">
        <f>E124-AH125</f>
        <v>38568.410000000003</v>
      </c>
      <c r="AJ125" s="316"/>
    </row>
    <row r="126" spans="2:36" ht="20.100000000000001" customHeight="1">
      <c r="B126" s="351">
        <v>20</v>
      </c>
      <c r="C126" s="333" t="str">
        <f>VLOOKUP($B126,Planilha!$B$14:$J$412,4,FALSE)</f>
        <v>EQUIPAMENTOS</v>
      </c>
      <c r="D126" s="311"/>
      <c r="E126" s="334">
        <f>INDEX(Planilha!$B:$AC,MATCH(Cronograma!$B126,Planilha!$B:$B,0),27)</f>
        <v>43826.92</v>
      </c>
      <c r="F126" s="311"/>
      <c r="G126" s="460">
        <f>SUM(I126:AF126)</f>
        <v>0</v>
      </c>
      <c r="H126" s="311"/>
      <c r="I126" s="313">
        <f>SUM(I128:I129)</f>
        <v>0</v>
      </c>
      <c r="J126" s="314">
        <f>I126/$E126</f>
        <v>0</v>
      </c>
      <c r="K126" s="313">
        <f>SUM(K128:K129)</f>
        <v>0</v>
      </c>
      <c r="L126" s="314">
        <f>K126/$E126</f>
        <v>0</v>
      </c>
      <c r="M126" s="313">
        <f>SUM(M128:M129)</f>
        <v>0</v>
      </c>
      <c r="N126" s="314">
        <f>M126/$E126</f>
        <v>0</v>
      </c>
      <c r="O126" s="313">
        <f>SUM(O128:O129)</f>
        <v>0</v>
      </c>
      <c r="P126" s="314">
        <f>O126/$E126</f>
        <v>0</v>
      </c>
      <c r="Q126" s="313">
        <f>SUM(Q128:Q129)</f>
        <v>0</v>
      </c>
      <c r="R126" s="314">
        <f>Q126/$E126</f>
        <v>0</v>
      </c>
      <c r="S126" s="313">
        <f>SUM(S128:S129)</f>
        <v>0</v>
      </c>
      <c r="T126" s="314">
        <f>S126/$E126</f>
        <v>0</v>
      </c>
      <c r="U126" s="313">
        <f>SUM(U128:U129)</f>
        <v>0</v>
      </c>
      <c r="V126" s="314">
        <f>U126/$E126</f>
        <v>0</v>
      </c>
      <c r="W126" s="313">
        <f>SUM(W128:W129)</f>
        <v>0</v>
      </c>
      <c r="X126" s="314">
        <f>W126/$E126</f>
        <v>0</v>
      </c>
      <c r="Y126" s="313">
        <f>SUM(Y128:Y129)</f>
        <v>0</v>
      </c>
      <c r="Z126" s="314">
        <f>Y126/$E126</f>
        <v>0</v>
      </c>
      <c r="AA126" s="313">
        <f>SUM(AA128:AA129)</f>
        <v>0</v>
      </c>
      <c r="AB126" s="314">
        <f>AA126/$E126</f>
        <v>0</v>
      </c>
      <c r="AC126" s="313">
        <f>SUM(AC128:AC129)</f>
        <v>0</v>
      </c>
      <c r="AD126" s="314">
        <f>AC126/$E126</f>
        <v>0</v>
      </c>
      <c r="AE126" s="313">
        <f>SUM(AE128:AE129)</f>
        <v>0</v>
      </c>
      <c r="AF126" s="314">
        <f>AE126/$E126</f>
        <v>0</v>
      </c>
      <c r="AH126" s="315"/>
      <c r="AJ126" s="316">
        <f>J126+L126+N126+P126+R126+T126+V126+X126+Z126+AB126+AD126+AF126</f>
        <v>0</v>
      </c>
    </row>
    <row r="127" spans="2:36" ht="20.100000000000001" customHeight="1">
      <c r="B127" s="352"/>
      <c r="C127" s="353"/>
      <c r="D127" s="311"/>
      <c r="E127" s="348"/>
      <c r="F127" s="311"/>
      <c r="G127" s="461"/>
      <c r="H127" s="311"/>
      <c r="I127" s="320"/>
      <c r="J127" s="321"/>
      <c r="K127" s="320"/>
      <c r="L127" s="321"/>
      <c r="M127" s="320"/>
      <c r="N127" s="321"/>
      <c r="O127" s="320"/>
      <c r="P127" s="321"/>
      <c r="Q127" s="320"/>
      <c r="R127" s="321"/>
      <c r="S127" s="320"/>
      <c r="T127" s="321"/>
      <c r="U127" s="320"/>
      <c r="V127" s="321"/>
      <c r="W127" s="320"/>
      <c r="X127" s="321"/>
      <c r="Y127" s="320"/>
      <c r="Z127" s="321"/>
      <c r="AA127" s="320"/>
      <c r="AB127" s="321"/>
      <c r="AC127" s="320"/>
      <c r="AD127" s="321"/>
      <c r="AE127" s="320"/>
      <c r="AF127" s="321"/>
      <c r="AH127" s="322">
        <f>SUM(I127:AF127)</f>
        <v>0</v>
      </c>
      <c r="AJ127" s="316"/>
    </row>
    <row r="128" spans="2:36" ht="20.100000000000001" customHeight="1">
      <c r="B128" s="350" t="s">
        <v>224</v>
      </c>
      <c r="C128" s="337" t="str">
        <f>VLOOKUP($B128,Planilha!$B$14:$J$412,4,FALSE)</f>
        <v>EQUIPAMENTOS DIVERSOS</v>
      </c>
      <c r="D128" s="311"/>
      <c r="E128" s="325">
        <f>INDEX(Planilha!$B:$AC,MATCH(Cronograma!$B128,Planilha!$B:$B,0),27)</f>
        <v>43826.92</v>
      </c>
      <c r="F128" s="311"/>
      <c r="G128" s="460">
        <f>SUM(I128:AF128)</f>
        <v>0</v>
      </c>
      <c r="H128" s="311"/>
      <c r="I128" s="326">
        <f>J128*$E128</f>
        <v>0</v>
      </c>
      <c r="J128" s="327"/>
      <c r="K128" s="326">
        <f>L128*$E128</f>
        <v>0</v>
      </c>
      <c r="L128" s="327"/>
      <c r="M128" s="326">
        <f>N128*$E128</f>
        <v>0</v>
      </c>
      <c r="N128" s="327"/>
      <c r="O128" s="326">
        <f>P128*$E128</f>
        <v>0</v>
      </c>
      <c r="P128" s="327"/>
      <c r="Q128" s="326">
        <f>R128*$E128</f>
        <v>0</v>
      </c>
      <c r="R128" s="327"/>
      <c r="S128" s="326">
        <f>T128*$E128</f>
        <v>0</v>
      </c>
      <c r="T128" s="327"/>
      <c r="U128" s="326">
        <f>V128*$E128</f>
        <v>0</v>
      </c>
      <c r="V128" s="327"/>
      <c r="W128" s="326">
        <f>X128*$E128</f>
        <v>0</v>
      </c>
      <c r="X128" s="327"/>
      <c r="Y128" s="326">
        <f>Z128*$E128</f>
        <v>0</v>
      </c>
      <c r="Z128" s="327"/>
      <c r="AA128" s="326">
        <f>AB128*$E128</f>
        <v>0</v>
      </c>
      <c r="AB128" s="327"/>
      <c r="AC128" s="326">
        <f>AD128*$E128</f>
        <v>0</v>
      </c>
      <c r="AD128" s="327"/>
      <c r="AE128" s="326">
        <f>AF128*$E128</f>
        <v>0</v>
      </c>
      <c r="AF128" s="327"/>
      <c r="AH128" s="315"/>
      <c r="AJ128" s="316">
        <f>J128+L128+N128+P128+R128+T128+V128+X128+Z128+AB128+AD128+AF128</f>
        <v>0</v>
      </c>
    </row>
    <row r="129" spans="2:36" ht="20.100000000000001" customHeight="1">
      <c r="B129" s="350"/>
      <c r="C129" s="329"/>
      <c r="D129" s="311"/>
      <c r="E129" s="343"/>
      <c r="F129" s="311"/>
      <c r="G129" s="461"/>
      <c r="H129" s="311"/>
      <c r="I129" s="326"/>
      <c r="J129" s="326"/>
      <c r="K129" s="326"/>
      <c r="L129" s="326"/>
      <c r="M129" s="326"/>
      <c r="N129" s="326"/>
      <c r="O129" s="326"/>
      <c r="P129" s="326"/>
      <c r="Q129" s="326"/>
      <c r="R129" s="326"/>
      <c r="S129" s="326"/>
      <c r="T129" s="326"/>
      <c r="U129" s="326"/>
      <c r="V129" s="326"/>
      <c r="W129" s="326"/>
      <c r="X129" s="326"/>
      <c r="Y129" s="326"/>
      <c r="Z129" s="326"/>
      <c r="AA129" s="326"/>
      <c r="AB129" s="326"/>
      <c r="AC129" s="326"/>
      <c r="AD129" s="326"/>
      <c r="AE129" s="326"/>
      <c r="AF129" s="326"/>
      <c r="AH129" s="322">
        <f>SUM(I129:AF129)</f>
        <v>0</v>
      </c>
      <c r="AI129" s="311">
        <f>E128-AH129</f>
        <v>43826.92</v>
      </c>
      <c r="AJ129" s="316"/>
    </row>
    <row r="130" spans="2:36" ht="20.100000000000001" customHeight="1">
      <c r="B130" s="351">
        <v>21</v>
      </c>
      <c r="C130" s="333" t="str">
        <f>VLOOKUP($B130,Planilha!$B$14:$J$412,4,FALSE)</f>
        <v>ADMINISTRAÇÃO</v>
      </c>
      <c r="D130" s="311"/>
      <c r="E130" s="334">
        <f>INDEX(Planilha!$B:$AC,MATCH(Cronograma!$B130,Planilha!$B:$B,0),27)</f>
        <v>167476.56</v>
      </c>
      <c r="F130" s="311"/>
      <c r="G130" s="460">
        <f>SUM(I130:AF130)</f>
        <v>167477.56000000003</v>
      </c>
      <c r="H130" s="311"/>
      <c r="I130" s="313">
        <f>SUM(I132:I133)</f>
        <v>13956.38</v>
      </c>
      <c r="J130" s="314">
        <f>I130/$E130</f>
        <v>8.3333333333333329E-2</v>
      </c>
      <c r="K130" s="313">
        <f>SUM(K132:K133)</f>
        <v>13956.38</v>
      </c>
      <c r="L130" s="314">
        <f>K130/$E130</f>
        <v>8.3333333333333329E-2</v>
      </c>
      <c r="M130" s="313">
        <f>SUM(M132:M133)</f>
        <v>13956.38</v>
      </c>
      <c r="N130" s="314">
        <f>M130/$E130</f>
        <v>8.3333333333333329E-2</v>
      </c>
      <c r="O130" s="313">
        <f>SUM(O132:O133)</f>
        <v>13956.38</v>
      </c>
      <c r="P130" s="314">
        <f>O130/$E130</f>
        <v>8.3333333333333329E-2</v>
      </c>
      <c r="Q130" s="313">
        <f>SUM(Q132:Q133)</f>
        <v>13956.38</v>
      </c>
      <c r="R130" s="314">
        <f>Q130/$E130</f>
        <v>8.3333333333333329E-2</v>
      </c>
      <c r="S130" s="313">
        <f>SUM(S132:S133)</f>
        <v>13956.38</v>
      </c>
      <c r="T130" s="314">
        <f>S130/$E130</f>
        <v>8.3333333333333329E-2</v>
      </c>
      <c r="U130" s="313">
        <f>SUM(U132:U133)</f>
        <v>13956.38</v>
      </c>
      <c r="V130" s="314">
        <f>U130/$E130</f>
        <v>8.3333333333333329E-2</v>
      </c>
      <c r="W130" s="313">
        <f>SUM(W132:W133)</f>
        <v>13956.38</v>
      </c>
      <c r="X130" s="314">
        <f>W130/$E130</f>
        <v>8.3333333333333329E-2</v>
      </c>
      <c r="Y130" s="313">
        <f>SUM(Y132:Y133)</f>
        <v>13956.38</v>
      </c>
      <c r="Z130" s="314">
        <f>Y130/$E130</f>
        <v>8.3333333333333329E-2</v>
      </c>
      <c r="AA130" s="313">
        <f>SUM(AA132:AA133)</f>
        <v>13956.38</v>
      </c>
      <c r="AB130" s="314">
        <f>AA130/$E130</f>
        <v>8.3333333333333329E-2</v>
      </c>
      <c r="AC130" s="313">
        <f>SUM(AC132:AC133)</f>
        <v>13956.38</v>
      </c>
      <c r="AD130" s="314">
        <f>AC130/$E130</f>
        <v>8.3333333333333329E-2</v>
      </c>
      <c r="AE130" s="313">
        <f>SUM(AE132:AE133)</f>
        <v>13956.38</v>
      </c>
      <c r="AF130" s="314">
        <f>AE130/$E130</f>
        <v>8.3333333333333329E-2</v>
      </c>
      <c r="AH130" s="315"/>
      <c r="AJ130" s="316">
        <f>J130+L130+N130+P130+R130+T130+V130+X130+Z130+AB130+AD130+AF130</f>
        <v>1</v>
      </c>
    </row>
    <row r="131" spans="2:36" ht="20.100000000000001" customHeight="1">
      <c r="B131" s="352"/>
      <c r="C131" s="353"/>
      <c r="D131" s="311"/>
      <c r="E131" s="348"/>
      <c r="F131" s="311"/>
      <c r="G131" s="461"/>
      <c r="H131" s="311"/>
      <c r="I131" s="320"/>
      <c r="J131" s="321"/>
      <c r="K131" s="320"/>
      <c r="L131" s="321"/>
      <c r="M131" s="320"/>
      <c r="N131" s="321"/>
      <c r="O131" s="320"/>
      <c r="P131" s="321"/>
      <c r="Q131" s="320"/>
      <c r="R131" s="321"/>
      <c r="S131" s="320"/>
      <c r="T131" s="321"/>
      <c r="U131" s="320"/>
      <c r="V131" s="321"/>
      <c r="W131" s="320"/>
      <c r="X131" s="321"/>
      <c r="Y131" s="320"/>
      <c r="Z131" s="321"/>
      <c r="AA131" s="320"/>
      <c r="AB131" s="321"/>
      <c r="AC131" s="320"/>
      <c r="AD131" s="321"/>
      <c r="AE131" s="320"/>
      <c r="AF131" s="321"/>
      <c r="AH131" s="322">
        <f>SUM(I131:AF131)</f>
        <v>0</v>
      </c>
      <c r="AJ131" s="316"/>
    </row>
    <row r="132" spans="2:36" ht="20.100000000000001" customHeight="1">
      <c r="B132" s="350" t="s">
        <v>363</v>
      </c>
      <c r="C132" s="355" t="str">
        <f>VLOOKUP($B132,Planilha!$B$14:$J$412,4,FALSE)</f>
        <v>ADMINISTRAÇÃO LOCAL</v>
      </c>
      <c r="D132" s="311"/>
      <c r="E132" s="325">
        <f>INDEX(Planilha!$B:$AC,MATCH(Cronograma!$B132,Planilha!$B:$B,0),27)</f>
        <v>167476.56</v>
      </c>
      <c r="F132" s="311"/>
      <c r="G132" s="460">
        <f>SUM(I132:AF132)</f>
        <v>167477.56000000003</v>
      </c>
      <c r="H132" s="311"/>
      <c r="I132" s="326">
        <f>J132*$E132</f>
        <v>13956.38</v>
      </c>
      <c r="J132" s="331">
        <f>1/12</f>
        <v>8.3333333333333329E-2</v>
      </c>
      <c r="K132" s="326">
        <f>L132*$E132</f>
        <v>13956.38</v>
      </c>
      <c r="L132" s="331">
        <f>1/12</f>
        <v>8.3333333333333329E-2</v>
      </c>
      <c r="M132" s="326">
        <f>N132*$E132</f>
        <v>13956.38</v>
      </c>
      <c r="N132" s="331">
        <f>1/12</f>
        <v>8.3333333333333329E-2</v>
      </c>
      <c r="O132" s="326">
        <f>P132*$E132</f>
        <v>13956.38</v>
      </c>
      <c r="P132" s="331">
        <f>1/12</f>
        <v>8.3333333333333329E-2</v>
      </c>
      <c r="Q132" s="326">
        <f>R132*$E132</f>
        <v>13956.38</v>
      </c>
      <c r="R132" s="331">
        <f>1/12</f>
        <v>8.3333333333333329E-2</v>
      </c>
      <c r="S132" s="326">
        <f>T132*$E132</f>
        <v>13956.38</v>
      </c>
      <c r="T132" s="331">
        <f>1/12</f>
        <v>8.3333333333333329E-2</v>
      </c>
      <c r="U132" s="326">
        <f>V132*$E132</f>
        <v>13956.38</v>
      </c>
      <c r="V132" s="331">
        <f>1/12</f>
        <v>8.3333333333333329E-2</v>
      </c>
      <c r="W132" s="326">
        <f>X132*$E132</f>
        <v>13956.38</v>
      </c>
      <c r="X132" s="331">
        <f>1/12</f>
        <v>8.3333333333333329E-2</v>
      </c>
      <c r="Y132" s="326">
        <f>Z132*$E132</f>
        <v>13956.38</v>
      </c>
      <c r="Z132" s="331">
        <f>1/12</f>
        <v>8.3333333333333329E-2</v>
      </c>
      <c r="AA132" s="326">
        <f>AB132*$E132</f>
        <v>13956.38</v>
      </c>
      <c r="AB132" s="331">
        <f>1/12</f>
        <v>8.3333333333333329E-2</v>
      </c>
      <c r="AC132" s="326">
        <f>AD132*$E132</f>
        <v>13956.38</v>
      </c>
      <c r="AD132" s="331">
        <f>1/12</f>
        <v>8.3333333333333329E-2</v>
      </c>
      <c r="AE132" s="326">
        <f>AF132*$E132</f>
        <v>13956.38</v>
      </c>
      <c r="AF132" s="331">
        <f>1/12</f>
        <v>8.3333333333333329E-2</v>
      </c>
      <c r="AH132" s="315"/>
      <c r="AJ132" s="316">
        <f>J132+L132+N132+P132+R132+T132+V132+X132+Z132+AB132+AD132+AF132</f>
        <v>1</v>
      </c>
    </row>
    <row r="133" spans="2:36" ht="20.100000000000001" customHeight="1">
      <c r="B133" s="328"/>
      <c r="C133" s="342"/>
      <c r="D133" s="311"/>
      <c r="E133" s="343"/>
      <c r="F133" s="311"/>
      <c r="G133" s="461"/>
      <c r="H133" s="311"/>
      <c r="I133" s="356"/>
      <c r="J133" s="356"/>
      <c r="K133" s="356"/>
      <c r="L133" s="356"/>
      <c r="M133" s="356"/>
      <c r="N133" s="356"/>
      <c r="O133" s="356"/>
      <c r="P133" s="356"/>
      <c r="Q133" s="356"/>
      <c r="R133" s="356"/>
      <c r="S133" s="356"/>
      <c r="T133" s="356"/>
      <c r="U133" s="356"/>
      <c r="V133" s="356"/>
      <c r="W133" s="356"/>
      <c r="X133" s="356"/>
      <c r="Y133" s="356"/>
      <c r="Z133" s="356"/>
      <c r="AA133" s="356"/>
      <c r="AB133" s="356"/>
      <c r="AC133" s="356"/>
      <c r="AD133" s="356"/>
      <c r="AE133" s="356"/>
      <c r="AF133" s="356"/>
      <c r="AH133" s="322">
        <f>SUM(I133:AF133)</f>
        <v>0</v>
      </c>
      <c r="AI133" s="311">
        <f>E132-AH133</f>
        <v>167476.56</v>
      </c>
      <c r="AJ133" s="316"/>
    </row>
    <row r="134" spans="2:36">
      <c r="B134" s="357"/>
      <c r="C134" s="358"/>
      <c r="E134" s="359"/>
    </row>
    <row r="135" spans="2:36" s="248" customFormat="1" ht="30" customHeight="1">
      <c r="B135" s="458" t="s">
        <v>872</v>
      </c>
      <c r="C135" s="458"/>
      <c r="E135" s="361">
        <f>E16+E20+E30+E36+E38+E40+E48+E54+E60+E64+E82+E92+E96+E102+E110+E114+E118+E122+E130</f>
        <v>2811876.9</v>
      </c>
      <c r="G135" s="362">
        <f>SUM(I135:AF135)</f>
        <v>167476.61956041676</v>
      </c>
      <c r="I135" s="363">
        <f>I16+I20+I30+I36+I38+I40+I48+I54+I60+I64+I82+I92+I96+I102+I110+I114+I118+I122+I130</f>
        <v>13956.38</v>
      </c>
      <c r="J135" s="364">
        <f>I135/$E135</f>
        <v>4.963368062094041E-3</v>
      </c>
      <c r="K135" s="363">
        <f>K16+K20+K30+K36+K38+K40+K48+K54+K60+K64+K82+K92+K96+K102+K110+K114+K118+K122+K130</f>
        <v>13956.38</v>
      </c>
      <c r="L135" s="364">
        <f>K135/$E135</f>
        <v>4.963368062094041E-3</v>
      </c>
      <c r="M135" s="363">
        <f>M16+M20+M30+M36+M38+M40+M48+M54+M60+M64+M82+M92+M96+M102+M110+M114+M118+M122+M130</f>
        <v>13956.38</v>
      </c>
      <c r="N135" s="364">
        <f>M135/$E135</f>
        <v>4.963368062094041E-3</v>
      </c>
      <c r="O135" s="363">
        <f>O16+O20+O30+O36+O38+O40+O48+O54+O60+O64+O82+O92+O96+O102+O110+O114+O118+O122+O130</f>
        <v>13956.38</v>
      </c>
      <c r="P135" s="364">
        <f>O135/$E135</f>
        <v>4.963368062094041E-3</v>
      </c>
      <c r="Q135" s="363">
        <f>Q16+Q20+Q30+Q36+Q38+Q40+Q48+Q54+Q60+Q64+Q82+Q92+Q96+Q102+Q110+Q114+Q118+Q122+Q130</f>
        <v>13956.38</v>
      </c>
      <c r="R135" s="364">
        <f>Q135/$E135</f>
        <v>4.963368062094041E-3</v>
      </c>
      <c r="S135" s="363">
        <f>S16+S20+S30+S36+S38+S40+S48+S54+S60+S64+S82+S92+S96+S102+S110+S114+S118+S122+S130</f>
        <v>13956.38</v>
      </c>
      <c r="T135" s="364">
        <f>S135/$E135</f>
        <v>4.963368062094041E-3</v>
      </c>
      <c r="U135" s="363">
        <f>U16+U20+U30+U36+U38+U40+U48+U54+U60+U64+U82+U92+U96+U102+U110+U114+U118+U122+U130</f>
        <v>13956.38</v>
      </c>
      <c r="V135" s="364">
        <f>U135/$E135</f>
        <v>4.963368062094041E-3</v>
      </c>
      <c r="W135" s="363">
        <f>W16+W20+W30+W36+W38+W40+W48+W54+W60+W64+W82+W92+W96+W102+W110+W114+W118+W122+W130</f>
        <v>13956.38</v>
      </c>
      <c r="X135" s="364">
        <f>W135/$E135</f>
        <v>4.963368062094041E-3</v>
      </c>
      <c r="Y135" s="363">
        <f>Y16+Y20+Y30+Y36+Y38+Y40+Y48+Y54+Y60+Y64+Y82+Y92+Y96+Y102+Y110+Y114+Y118+Y122+Y130</f>
        <v>13956.38</v>
      </c>
      <c r="Z135" s="364">
        <f>Y135/$E135</f>
        <v>4.963368062094041E-3</v>
      </c>
      <c r="AA135" s="363">
        <f>AA16+AA20+AA30+AA36+AA38+AA40+AA48+AA54+AA60+AA64+AA82+AA92+AA96+AA102+AA110+AA114+AA118+AA122+AA130</f>
        <v>13956.38</v>
      </c>
      <c r="AB135" s="364">
        <f>AA135/$E135</f>
        <v>4.963368062094041E-3</v>
      </c>
      <c r="AC135" s="363">
        <f>AC16+AC20+AC30+AC36+AC38+AC40+AC48+AC54+AC60+AC64+AC82+AC92+AC96+AC102+AC110+AC114+AC118+AC122+AC130</f>
        <v>13956.38</v>
      </c>
      <c r="AD135" s="364">
        <f>AC135/$E135</f>
        <v>4.963368062094041E-3</v>
      </c>
      <c r="AE135" s="363">
        <f>AE16+AE20+AE30+AE36+AE38+AE40+AE48+AE54+AE60+AE64+AE82+AE92+AE96+AE102+AE110+AE114+AE118+AE122+AE130</f>
        <v>13956.38</v>
      </c>
      <c r="AF135" s="364">
        <f>AE135/$E135</f>
        <v>4.963368062094041E-3</v>
      </c>
      <c r="AG135" s="9"/>
      <c r="AH135" s="283">
        <f>E135-G135</f>
        <v>2644400.2804395831</v>
      </c>
    </row>
    <row r="136" spans="2:36" ht="9.9499999999999993" customHeight="1">
      <c r="B136" s="25"/>
      <c r="C136" s="26"/>
      <c r="E136" s="365"/>
      <c r="G136" s="366"/>
      <c r="I136" s="367"/>
      <c r="J136" s="367"/>
      <c r="K136" s="367"/>
      <c r="L136" s="367"/>
      <c r="M136" s="367"/>
      <c r="N136" s="367"/>
      <c r="O136" s="367"/>
      <c r="P136" s="367"/>
      <c r="Q136" s="367"/>
      <c r="R136" s="367"/>
      <c r="S136" s="367"/>
      <c r="T136" s="367"/>
      <c r="U136" s="367"/>
      <c r="V136" s="367"/>
      <c r="W136" s="367"/>
      <c r="X136" s="367"/>
      <c r="Y136" s="367"/>
      <c r="Z136" s="367"/>
      <c r="AA136" s="367"/>
      <c r="AB136" s="367"/>
      <c r="AC136" s="367"/>
      <c r="AD136" s="367"/>
      <c r="AE136" s="367"/>
      <c r="AF136" s="367"/>
    </row>
    <row r="137" spans="2:36" s="9" customFormat="1" ht="30" customHeight="1">
      <c r="B137" s="360" t="s">
        <v>537</v>
      </c>
      <c r="C137" s="368">
        <v>0.28189999999999998</v>
      </c>
      <c r="E137" s="361">
        <f>ROUND(E135*C137,2)</f>
        <v>792668.1</v>
      </c>
      <c r="G137" s="362">
        <f>SUM(I137:AF137)</f>
        <v>47211.638742000003</v>
      </c>
      <c r="I137" s="363">
        <f>ROUND(I135*$C137,2)</f>
        <v>3934.3</v>
      </c>
      <c r="J137" s="363"/>
      <c r="K137" s="363">
        <f>K135*$C137</f>
        <v>3934.3035219999997</v>
      </c>
      <c r="L137" s="363"/>
      <c r="M137" s="363">
        <f>M135*$C137</f>
        <v>3934.3035219999997</v>
      </c>
      <c r="N137" s="363"/>
      <c r="O137" s="363">
        <f>O135*$C137</f>
        <v>3934.3035219999997</v>
      </c>
      <c r="P137" s="363"/>
      <c r="Q137" s="363">
        <f>Q135*$C137</f>
        <v>3934.3035219999997</v>
      </c>
      <c r="R137" s="363"/>
      <c r="S137" s="363">
        <f>S135*$C137</f>
        <v>3934.3035219999997</v>
      </c>
      <c r="T137" s="363"/>
      <c r="U137" s="363">
        <f>U135*$C137</f>
        <v>3934.3035219999997</v>
      </c>
      <c r="V137" s="363"/>
      <c r="W137" s="363">
        <f>W135*$C137</f>
        <v>3934.3035219999997</v>
      </c>
      <c r="X137" s="363"/>
      <c r="Y137" s="363">
        <f>Y135*$C137</f>
        <v>3934.3035219999997</v>
      </c>
      <c r="Z137" s="363"/>
      <c r="AA137" s="363">
        <f>AA135*$C137</f>
        <v>3934.3035219999997</v>
      </c>
      <c r="AB137" s="363"/>
      <c r="AC137" s="363">
        <f>AC135*$C137</f>
        <v>3934.3035219999997</v>
      </c>
      <c r="AD137" s="363"/>
      <c r="AE137" s="363">
        <f>AE135*$C137</f>
        <v>3934.3035219999997</v>
      </c>
      <c r="AF137" s="363"/>
      <c r="AH137" s="283">
        <f>E137-G137</f>
        <v>745456.461258</v>
      </c>
    </row>
    <row r="138" spans="2:36" ht="9.9499999999999993" customHeight="1">
      <c r="B138" s="25"/>
      <c r="C138" s="26"/>
      <c r="E138" s="365"/>
      <c r="G138" s="369"/>
      <c r="I138" s="367"/>
      <c r="J138" s="367"/>
      <c r="K138" s="367"/>
      <c r="L138" s="367"/>
      <c r="M138" s="367"/>
      <c r="N138" s="367"/>
      <c r="O138" s="367"/>
      <c r="P138" s="367"/>
      <c r="Q138" s="367"/>
      <c r="R138" s="367"/>
      <c r="S138" s="367"/>
      <c r="T138" s="367"/>
      <c r="U138" s="367"/>
      <c r="V138" s="367"/>
      <c r="W138" s="367"/>
      <c r="X138" s="367"/>
      <c r="Y138" s="367"/>
      <c r="Z138" s="367"/>
      <c r="AA138" s="367"/>
      <c r="AB138" s="367"/>
      <c r="AC138" s="367"/>
      <c r="AD138" s="367"/>
      <c r="AE138" s="367"/>
      <c r="AF138" s="367"/>
    </row>
    <row r="139" spans="2:36" s="9" customFormat="1" ht="30" customHeight="1">
      <c r="B139" s="458" t="s">
        <v>882</v>
      </c>
      <c r="C139" s="459"/>
      <c r="E139" s="361">
        <f>E135+E137</f>
        <v>3604545</v>
      </c>
      <c r="G139" s="362">
        <f>SUM(I139:AF139)</f>
        <v>214688.25830241677</v>
      </c>
      <c r="I139" s="363">
        <f>I135+I137</f>
        <v>17890.68</v>
      </c>
      <c r="J139" s="364">
        <f>$J135</f>
        <v>4.963368062094041E-3</v>
      </c>
      <c r="K139" s="363">
        <f>K135+K137</f>
        <v>17890.683521999999</v>
      </c>
      <c r="L139" s="364">
        <f>L135</f>
        <v>4.963368062094041E-3</v>
      </c>
      <c r="M139" s="363">
        <f>M135+M137</f>
        <v>17890.683521999999</v>
      </c>
      <c r="N139" s="364">
        <f>N135</f>
        <v>4.963368062094041E-3</v>
      </c>
      <c r="O139" s="363">
        <f>O135+O137</f>
        <v>17890.683521999999</v>
      </c>
      <c r="P139" s="364">
        <f>P135</f>
        <v>4.963368062094041E-3</v>
      </c>
      <c r="Q139" s="363">
        <f>Q135+Q137</f>
        <v>17890.683521999999</v>
      </c>
      <c r="R139" s="364">
        <f>R135</f>
        <v>4.963368062094041E-3</v>
      </c>
      <c r="S139" s="363">
        <f>S135+S137</f>
        <v>17890.683521999999</v>
      </c>
      <c r="T139" s="364">
        <f>T135</f>
        <v>4.963368062094041E-3</v>
      </c>
      <c r="U139" s="363">
        <f>U135+U137</f>
        <v>17890.683521999999</v>
      </c>
      <c r="V139" s="364">
        <f>V135</f>
        <v>4.963368062094041E-3</v>
      </c>
      <c r="W139" s="363">
        <f>W135+W137</f>
        <v>17890.683521999999</v>
      </c>
      <c r="X139" s="364">
        <f>X135</f>
        <v>4.963368062094041E-3</v>
      </c>
      <c r="Y139" s="363">
        <f>Y135+Y137</f>
        <v>17890.683521999999</v>
      </c>
      <c r="Z139" s="364">
        <f>Z135</f>
        <v>4.963368062094041E-3</v>
      </c>
      <c r="AA139" s="363">
        <f>AA135+AA137</f>
        <v>17890.683521999999</v>
      </c>
      <c r="AB139" s="364">
        <f>AB135</f>
        <v>4.963368062094041E-3</v>
      </c>
      <c r="AC139" s="363">
        <f>AC135+AC137</f>
        <v>17890.683521999999</v>
      </c>
      <c r="AD139" s="364">
        <f>AD135</f>
        <v>4.963368062094041E-3</v>
      </c>
      <c r="AE139" s="363">
        <f>AE135+AE137</f>
        <v>17890.683521999999</v>
      </c>
      <c r="AF139" s="364">
        <f>AF135</f>
        <v>4.963368062094041E-3</v>
      </c>
      <c r="AH139" s="283">
        <f>E139-G139</f>
        <v>3389856.7416975833</v>
      </c>
    </row>
    <row r="140" spans="2:36" ht="30" customHeight="1">
      <c r="B140" s="245"/>
      <c r="C140" s="206"/>
      <c r="E140" s="370"/>
      <c r="G140" s="369"/>
      <c r="I140" s="371"/>
      <c r="J140" s="371"/>
      <c r="K140" s="371"/>
      <c r="L140" s="371"/>
      <c r="M140" s="371"/>
      <c r="N140" s="371"/>
      <c r="O140" s="371"/>
      <c r="P140" s="371"/>
      <c r="Q140" s="371"/>
      <c r="R140" s="371"/>
      <c r="S140" s="371"/>
      <c r="T140" s="371"/>
      <c r="U140" s="371"/>
      <c r="V140" s="371"/>
      <c r="W140" s="371"/>
      <c r="X140" s="371"/>
      <c r="Y140" s="371"/>
      <c r="Z140" s="371"/>
      <c r="AA140" s="371"/>
      <c r="AB140" s="371"/>
      <c r="AC140" s="371"/>
      <c r="AD140" s="371"/>
      <c r="AE140" s="371"/>
      <c r="AF140" s="371"/>
    </row>
    <row r="141" spans="2:36" s="248" customFormat="1" ht="30" customHeight="1">
      <c r="B141" s="458" t="s">
        <v>871</v>
      </c>
      <c r="C141" s="458"/>
      <c r="E141" s="361">
        <f>E126</f>
        <v>43826.92</v>
      </c>
      <c r="G141" s="362">
        <f>SUM(I141:AF141)</f>
        <v>0</v>
      </c>
      <c r="I141" s="363">
        <f>I126</f>
        <v>0</v>
      </c>
      <c r="J141" s="364">
        <f>I141/$E141</f>
        <v>0</v>
      </c>
      <c r="K141" s="363">
        <f>K126</f>
        <v>0</v>
      </c>
      <c r="L141" s="364">
        <f>K141/$E141</f>
        <v>0</v>
      </c>
      <c r="M141" s="363">
        <f>M126</f>
        <v>0</v>
      </c>
      <c r="N141" s="364">
        <f>M141/$E141</f>
        <v>0</v>
      </c>
      <c r="O141" s="363">
        <f>O126</f>
        <v>0</v>
      </c>
      <c r="P141" s="364">
        <f>O141/$E141</f>
        <v>0</v>
      </c>
      <c r="Q141" s="363">
        <f>Q126</f>
        <v>0</v>
      </c>
      <c r="R141" s="364">
        <f>Q141/$E141</f>
        <v>0</v>
      </c>
      <c r="S141" s="363">
        <f>S126</f>
        <v>0</v>
      </c>
      <c r="T141" s="364">
        <f>S141/$E141</f>
        <v>0</v>
      </c>
      <c r="U141" s="363">
        <f>U126</f>
        <v>0</v>
      </c>
      <c r="V141" s="364">
        <f>U141/$E141</f>
        <v>0</v>
      </c>
      <c r="W141" s="363">
        <f>W126</f>
        <v>0</v>
      </c>
      <c r="X141" s="364">
        <f>W141/$E141</f>
        <v>0</v>
      </c>
      <c r="Y141" s="363">
        <f>Y126</f>
        <v>0</v>
      </c>
      <c r="Z141" s="364">
        <f>Y141/$E141</f>
        <v>0</v>
      </c>
      <c r="AA141" s="363">
        <f>AA126</f>
        <v>0</v>
      </c>
      <c r="AB141" s="364">
        <f>AA141/$E141</f>
        <v>0</v>
      </c>
      <c r="AC141" s="363">
        <f>AC126</f>
        <v>0</v>
      </c>
      <c r="AD141" s="364">
        <f>AC141/$E141</f>
        <v>0</v>
      </c>
      <c r="AE141" s="363">
        <f>AE126</f>
        <v>0</v>
      </c>
      <c r="AF141" s="364">
        <f>AE141/$E141</f>
        <v>0</v>
      </c>
      <c r="AG141" s="9"/>
      <c r="AH141" s="283">
        <f>E141-G141</f>
        <v>43826.92</v>
      </c>
    </row>
    <row r="142" spans="2:36" ht="9.9499999999999993" customHeight="1">
      <c r="B142" s="25"/>
      <c r="C142" s="26"/>
      <c r="E142" s="365"/>
      <c r="G142" s="366"/>
      <c r="I142" s="367"/>
      <c r="J142" s="367"/>
      <c r="K142" s="367"/>
      <c r="L142" s="367"/>
      <c r="M142" s="367"/>
      <c r="N142" s="367"/>
      <c r="O142" s="367"/>
      <c r="P142" s="367"/>
      <c r="Q142" s="367"/>
      <c r="R142" s="367"/>
      <c r="S142" s="367"/>
      <c r="T142" s="367"/>
      <c r="U142" s="367"/>
      <c r="V142" s="367"/>
      <c r="W142" s="367"/>
      <c r="X142" s="367"/>
      <c r="Y142" s="367"/>
      <c r="Z142" s="367"/>
      <c r="AA142" s="367"/>
      <c r="AB142" s="367"/>
      <c r="AC142" s="367"/>
      <c r="AD142" s="367"/>
      <c r="AE142" s="367"/>
      <c r="AF142" s="367"/>
    </row>
    <row r="143" spans="2:36" s="9" customFormat="1" ht="30" customHeight="1">
      <c r="B143" s="360" t="s">
        <v>537</v>
      </c>
      <c r="C143" s="368">
        <v>0.23469999999999999</v>
      </c>
      <c r="E143" s="361">
        <f>ROUND(E141*$C143,2)</f>
        <v>10286.18</v>
      </c>
      <c r="G143" s="362">
        <f>SUM(I143:AF143)</f>
        <v>0</v>
      </c>
      <c r="I143" s="363">
        <f>I141*$C143</f>
        <v>0</v>
      </c>
      <c r="J143" s="363"/>
      <c r="K143" s="363">
        <f>K141*$C143</f>
        <v>0</v>
      </c>
      <c r="L143" s="363"/>
      <c r="M143" s="363">
        <f>M141*$C143</f>
        <v>0</v>
      </c>
      <c r="N143" s="363"/>
      <c r="O143" s="363">
        <f>O141*$C143</f>
        <v>0</v>
      </c>
      <c r="P143" s="363"/>
      <c r="Q143" s="363">
        <f>Q141*$C143</f>
        <v>0</v>
      </c>
      <c r="R143" s="363"/>
      <c r="S143" s="363">
        <f>S141*$C143</f>
        <v>0</v>
      </c>
      <c r="T143" s="363"/>
      <c r="U143" s="363">
        <f>U141*$C143</f>
        <v>0</v>
      </c>
      <c r="V143" s="363"/>
      <c r="W143" s="363">
        <f>W141*$C143</f>
        <v>0</v>
      </c>
      <c r="X143" s="363"/>
      <c r="Y143" s="363">
        <f>Y141*$C143</f>
        <v>0</v>
      </c>
      <c r="Z143" s="363"/>
      <c r="AA143" s="363">
        <f>AA141*$C143</f>
        <v>0</v>
      </c>
      <c r="AB143" s="363"/>
      <c r="AC143" s="363">
        <f>AC141*$C143</f>
        <v>0</v>
      </c>
      <c r="AD143" s="363"/>
      <c r="AE143" s="363">
        <f>AE141*$C143</f>
        <v>0</v>
      </c>
      <c r="AF143" s="363"/>
      <c r="AH143" s="283">
        <f>E143-G143</f>
        <v>10286.18</v>
      </c>
    </row>
    <row r="144" spans="2:36" ht="9.9499999999999993" customHeight="1">
      <c r="B144" s="25"/>
      <c r="C144" s="26"/>
      <c r="E144" s="365"/>
      <c r="G144" s="369"/>
      <c r="I144" s="367"/>
      <c r="J144" s="367"/>
      <c r="K144" s="367"/>
      <c r="L144" s="367"/>
      <c r="M144" s="367"/>
      <c r="N144" s="367"/>
      <c r="O144" s="367"/>
      <c r="P144" s="367"/>
      <c r="Q144" s="367"/>
      <c r="R144" s="367"/>
      <c r="S144" s="367"/>
      <c r="T144" s="367"/>
      <c r="U144" s="367"/>
      <c r="V144" s="367"/>
      <c r="W144" s="367"/>
      <c r="X144" s="367"/>
      <c r="Y144" s="367"/>
      <c r="Z144" s="367"/>
      <c r="AA144" s="367"/>
      <c r="AB144" s="367"/>
      <c r="AC144" s="367"/>
      <c r="AD144" s="367"/>
      <c r="AE144" s="367"/>
      <c r="AF144" s="367"/>
    </row>
    <row r="145" spans="2:34" s="9" customFormat="1" ht="30" customHeight="1">
      <c r="B145" s="458" t="s">
        <v>883</v>
      </c>
      <c r="C145" s="459"/>
      <c r="E145" s="361">
        <f>E141+E143</f>
        <v>54113.1</v>
      </c>
      <c r="G145" s="362">
        <f>SUM(I145:AF145)</f>
        <v>0</v>
      </c>
      <c r="I145" s="363">
        <f>I141+I143</f>
        <v>0</v>
      </c>
      <c r="J145" s="364">
        <f>J141</f>
        <v>0</v>
      </c>
      <c r="K145" s="363">
        <f>K141+K143</f>
        <v>0</v>
      </c>
      <c r="L145" s="364">
        <f>L141</f>
        <v>0</v>
      </c>
      <c r="M145" s="363">
        <f>M141+M143</f>
        <v>0</v>
      </c>
      <c r="N145" s="364">
        <f>N141</f>
        <v>0</v>
      </c>
      <c r="O145" s="363">
        <f>O141+O143</f>
        <v>0</v>
      </c>
      <c r="P145" s="364">
        <f>P141</f>
        <v>0</v>
      </c>
      <c r="Q145" s="363">
        <f>Q141+Q143</f>
        <v>0</v>
      </c>
      <c r="R145" s="364">
        <f>R141</f>
        <v>0</v>
      </c>
      <c r="S145" s="363">
        <f>S141+S143</f>
        <v>0</v>
      </c>
      <c r="T145" s="364">
        <f>T141</f>
        <v>0</v>
      </c>
      <c r="U145" s="363">
        <f>U141+U143</f>
        <v>0</v>
      </c>
      <c r="V145" s="364">
        <f>V141</f>
        <v>0</v>
      </c>
      <c r="W145" s="363">
        <f>W141+W143</f>
        <v>0</v>
      </c>
      <c r="X145" s="364">
        <f>X141</f>
        <v>0</v>
      </c>
      <c r="Y145" s="363">
        <f>Y141+Y143</f>
        <v>0</v>
      </c>
      <c r="Z145" s="364">
        <f>Z141</f>
        <v>0</v>
      </c>
      <c r="AA145" s="363">
        <f>AA141+AA143</f>
        <v>0</v>
      </c>
      <c r="AB145" s="364">
        <f>AB141</f>
        <v>0</v>
      </c>
      <c r="AC145" s="363">
        <f>AC141+AC143</f>
        <v>0</v>
      </c>
      <c r="AD145" s="364">
        <f>AD141</f>
        <v>0</v>
      </c>
      <c r="AE145" s="363">
        <f>AE141+AE143</f>
        <v>0</v>
      </c>
      <c r="AF145" s="364">
        <f>AF141</f>
        <v>0</v>
      </c>
      <c r="AH145" s="283">
        <f>E145-G145</f>
        <v>54113.1</v>
      </c>
    </row>
    <row r="146" spans="2:34" ht="30" customHeight="1">
      <c r="B146" s="245"/>
      <c r="C146" s="206"/>
      <c r="E146" s="370"/>
      <c r="G146" s="369"/>
      <c r="I146" s="371"/>
      <c r="J146" s="371"/>
      <c r="K146" s="371"/>
      <c r="L146" s="371"/>
      <c r="M146" s="371"/>
      <c r="N146" s="371"/>
      <c r="O146" s="371"/>
      <c r="P146" s="371"/>
      <c r="Q146" s="371"/>
      <c r="R146" s="371"/>
      <c r="S146" s="371"/>
      <c r="T146" s="371"/>
      <c r="U146" s="371"/>
      <c r="V146" s="371"/>
      <c r="W146" s="371"/>
      <c r="X146" s="371"/>
      <c r="Y146" s="371"/>
      <c r="Z146" s="371"/>
      <c r="AA146" s="371"/>
      <c r="AB146" s="371"/>
      <c r="AC146" s="371"/>
      <c r="AD146" s="371"/>
      <c r="AE146" s="371"/>
      <c r="AF146" s="371"/>
    </row>
    <row r="147" spans="2:34" s="248" customFormat="1" ht="30" customHeight="1">
      <c r="B147" s="458" t="s">
        <v>873</v>
      </c>
      <c r="C147" s="458"/>
      <c r="E147" s="361">
        <f>E135+E141</f>
        <v>2855703.82</v>
      </c>
      <c r="G147" s="362">
        <f>SUM(I147:AF147)</f>
        <v>167476.61864633401</v>
      </c>
      <c r="I147" s="363">
        <f>I135+I141</f>
        <v>13956.38</v>
      </c>
      <c r="J147" s="364">
        <f>I147/$E$147</f>
        <v>4.8871944990429711E-3</v>
      </c>
      <c r="K147" s="363">
        <f>K135+K141</f>
        <v>13956.38</v>
      </c>
      <c r="L147" s="364">
        <f>K147/$E$147</f>
        <v>4.8871944990429711E-3</v>
      </c>
      <c r="M147" s="363">
        <f>M135+M141</f>
        <v>13956.38</v>
      </c>
      <c r="N147" s="364">
        <f>M147/$E$147</f>
        <v>4.8871944990429711E-3</v>
      </c>
      <c r="O147" s="363">
        <f>O135+O141</f>
        <v>13956.38</v>
      </c>
      <c r="P147" s="364">
        <f>O147/$E$147</f>
        <v>4.8871944990429711E-3</v>
      </c>
      <c r="Q147" s="363">
        <f>Q135+Q141</f>
        <v>13956.38</v>
      </c>
      <c r="R147" s="364">
        <f>Q147/$E$147</f>
        <v>4.8871944990429711E-3</v>
      </c>
      <c r="S147" s="363">
        <f>S135+S141</f>
        <v>13956.38</v>
      </c>
      <c r="T147" s="364">
        <f>S147/$E$147</f>
        <v>4.8871944990429711E-3</v>
      </c>
      <c r="U147" s="363">
        <f>U135+U141</f>
        <v>13956.38</v>
      </c>
      <c r="V147" s="364">
        <f>U147/$E$147</f>
        <v>4.8871944990429711E-3</v>
      </c>
      <c r="W147" s="363">
        <f>W135+W141</f>
        <v>13956.38</v>
      </c>
      <c r="X147" s="364">
        <f>W147/$E$147</f>
        <v>4.8871944990429711E-3</v>
      </c>
      <c r="Y147" s="363">
        <f>Y135+Y141</f>
        <v>13956.38</v>
      </c>
      <c r="Z147" s="364">
        <f>Y147/$E$147</f>
        <v>4.8871944990429711E-3</v>
      </c>
      <c r="AA147" s="363">
        <f>AA135+AA141</f>
        <v>13956.38</v>
      </c>
      <c r="AB147" s="364">
        <f>AA147/$E$147</f>
        <v>4.8871944990429711E-3</v>
      </c>
      <c r="AC147" s="363">
        <f>AC135+AC141</f>
        <v>13956.38</v>
      </c>
      <c r="AD147" s="364">
        <f>AC147/$E$147</f>
        <v>4.8871944990429711E-3</v>
      </c>
      <c r="AE147" s="363">
        <f>AE135+AE141</f>
        <v>13956.38</v>
      </c>
      <c r="AF147" s="364">
        <f>AE147/$E$147</f>
        <v>4.8871944990429711E-3</v>
      </c>
      <c r="AG147" s="9"/>
      <c r="AH147" s="283">
        <f>E147-G147</f>
        <v>2688227.2013536659</v>
      </c>
    </row>
    <row r="148" spans="2:34" ht="9.9499999999999993" customHeight="1">
      <c r="B148" s="25"/>
      <c r="C148" s="26"/>
      <c r="E148" s="365"/>
      <c r="G148" s="366"/>
      <c r="I148" s="367"/>
      <c r="J148" s="367"/>
      <c r="K148" s="367"/>
      <c r="L148" s="367"/>
      <c r="M148" s="367"/>
      <c r="N148" s="367"/>
      <c r="O148" s="367"/>
      <c r="P148" s="367"/>
      <c r="Q148" s="367"/>
      <c r="R148" s="367"/>
      <c r="S148" s="367"/>
      <c r="T148" s="367"/>
      <c r="U148" s="367"/>
      <c r="V148" s="367"/>
      <c r="W148" s="367"/>
      <c r="X148" s="367"/>
      <c r="Y148" s="367"/>
      <c r="Z148" s="367"/>
      <c r="AA148" s="367"/>
      <c r="AB148" s="367"/>
      <c r="AC148" s="367"/>
      <c r="AD148" s="367"/>
      <c r="AE148" s="367"/>
      <c r="AF148" s="367"/>
    </row>
    <row r="149" spans="2:34" s="9" customFormat="1" ht="30" customHeight="1">
      <c r="B149" s="458" t="s">
        <v>538</v>
      </c>
      <c r="C149" s="458"/>
      <c r="E149" s="361">
        <f>E137+E143</f>
        <v>802954.28</v>
      </c>
      <c r="G149" s="362">
        <f>SUM(I149:AF149)</f>
        <v>47211.697539418376</v>
      </c>
      <c r="I149" s="363">
        <f>I137+I143</f>
        <v>3934.3</v>
      </c>
      <c r="J149" s="364">
        <f>I149/$E$149</f>
        <v>4.8997808443090934E-3</v>
      </c>
      <c r="K149" s="363">
        <f>K137+K143</f>
        <v>3934.3035219999997</v>
      </c>
      <c r="L149" s="364">
        <f>K149/$E$149</f>
        <v>4.8997852306111372E-3</v>
      </c>
      <c r="M149" s="363">
        <f>M137+M143</f>
        <v>3934.3035219999997</v>
      </c>
      <c r="N149" s="364">
        <f>M149/$E$149</f>
        <v>4.8997852306111372E-3</v>
      </c>
      <c r="O149" s="363">
        <f>O137+O143</f>
        <v>3934.3035219999997</v>
      </c>
      <c r="P149" s="364">
        <f>O149/$E$149</f>
        <v>4.8997852306111372E-3</v>
      </c>
      <c r="Q149" s="363">
        <f>Q137+Q143</f>
        <v>3934.3035219999997</v>
      </c>
      <c r="R149" s="364">
        <f>Q149/$E$149</f>
        <v>4.8997852306111372E-3</v>
      </c>
      <c r="S149" s="363">
        <f>S137+S143</f>
        <v>3934.3035219999997</v>
      </c>
      <c r="T149" s="364">
        <f>S149/$E$149</f>
        <v>4.8997852306111372E-3</v>
      </c>
      <c r="U149" s="363">
        <f>U137+U143</f>
        <v>3934.3035219999997</v>
      </c>
      <c r="V149" s="364">
        <f>U149/$E$149</f>
        <v>4.8997852306111372E-3</v>
      </c>
      <c r="W149" s="363">
        <f>W137+W143</f>
        <v>3934.3035219999997</v>
      </c>
      <c r="X149" s="364">
        <f>W149/$E$149</f>
        <v>4.8997852306111372E-3</v>
      </c>
      <c r="Y149" s="363">
        <f>Y137+Y143</f>
        <v>3934.3035219999997</v>
      </c>
      <c r="Z149" s="364">
        <f>Y149/$E$149</f>
        <v>4.8997852306111372E-3</v>
      </c>
      <c r="AA149" s="363">
        <f>AA137+AA143</f>
        <v>3934.3035219999997</v>
      </c>
      <c r="AB149" s="364">
        <f>AA149/$E$149</f>
        <v>4.8997852306111372E-3</v>
      </c>
      <c r="AC149" s="363">
        <f>AC137+AC143</f>
        <v>3934.3035219999997</v>
      </c>
      <c r="AD149" s="364">
        <f>AC149/$E$149</f>
        <v>4.8997852306111372E-3</v>
      </c>
      <c r="AE149" s="363">
        <f>AE137+AE143</f>
        <v>3934.3035219999997</v>
      </c>
      <c r="AF149" s="364">
        <f>AE149/$E$149</f>
        <v>4.8997852306111372E-3</v>
      </c>
      <c r="AH149" s="283">
        <f>E149-G149</f>
        <v>755742.58246058167</v>
      </c>
    </row>
    <row r="150" spans="2:34" ht="9.9499999999999993" customHeight="1">
      <c r="B150" s="25"/>
      <c r="C150" s="26"/>
      <c r="E150" s="365"/>
      <c r="G150" s="369"/>
      <c r="I150" s="367"/>
      <c r="J150" s="367"/>
      <c r="K150" s="367"/>
      <c r="L150" s="367"/>
      <c r="M150" s="367"/>
      <c r="N150" s="367"/>
      <c r="O150" s="367"/>
      <c r="P150" s="367"/>
      <c r="Q150" s="367"/>
      <c r="R150" s="367"/>
      <c r="S150" s="367"/>
      <c r="T150" s="367"/>
      <c r="U150" s="367"/>
      <c r="V150" s="367"/>
      <c r="W150" s="367"/>
      <c r="X150" s="367"/>
      <c r="Y150" s="367"/>
      <c r="Z150" s="367"/>
      <c r="AA150" s="367"/>
      <c r="AB150" s="367"/>
      <c r="AC150" s="367"/>
      <c r="AD150" s="367"/>
      <c r="AE150" s="367"/>
      <c r="AF150" s="367"/>
    </row>
    <row r="151" spans="2:34" s="9" customFormat="1" ht="30" customHeight="1">
      <c r="B151" s="458" t="s">
        <v>36</v>
      </c>
      <c r="C151" s="459"/>
      <c r="E151" s="361">
        <f>E147+E149</f>
        <v>3658658.0999999996</v>
      </c>
      <c r="G151" s="362">
        <f>SUM(I151:AF151)</f>
        <v>214688.2574214921</v>
      </c>
      <c r="I151" s="363">
        <f>I147+I149</f>
        <v>17890.68</v>
      </c>
      <c r="J151" s="364">
        <f>I151/$E$151</f>
        <v>4.8899567849753443E-3</v>
      </c>
      <c r="K151" s="363">
        <f>K147+K149</f>
        <v>17890.683521999999</v>
      </c>
      <c r="L151" s="364">
        <f>K151/$E$151</f>
        <v>4.8899577476233707E-3</v>
      </c>
      <c r="M151" s="363">
        <f>M147+M149</f>
        <v>17890.683521999999</v>
      </c>
      <c r="N151" s="364">
        <f>M151/$E$151</f>
        <v>4.8899577476233707E-3</v>
      </c>
      <c r="O151" s="363">
        <f>O147+O149</f>
        <v>17890.683521999999</v>
      </c>
      <c r="P151" s="364">
        <f>O151/$E$151</f>
        <v>4.8899577476233707E-3</v>
      </c>
      <c r="Q151" s="363">
        <f>Q147+Q149</f>
        <v>17890.683521999999</v>
      </c>
      <c r="R151" s="364">
        <f>Q151/$E$151</f>
        <v>4.8899577476233707E-3</v>
      </c>
      <c r="S151" s="363">
        <f>S147+S149</f>
        <v>17890.683521999999</v>
      </c>
      <c r="T151" s="364">
        <f>S151/$E$151</f>
        <v>4.8899577476233707E-3</v>
      </c>
      <c r="U151" s="363">
        <f>U147+U149</f>
        <v>17890.683521999999</v>
      </c>
      <c r="V151" s="364">
        <f>U151/$E$151</f>
        <v>4.8899577476233707E-3</v>
      </c>
      <c r="W151" s="363">
        <f>W147+W149</f>
        <v>17890.683521999999</v>
      </c>
      <c r="X151" s="364">
        <f>W151/$E$151</f>
        <v>4.8899577476233707E-3</v>
      </c>
      <c r="Y151" s="363">
        <f>Y147+Y149</f>
        <v>17890.683521999999</v>
      </c>
      <c r="Z151" s="364">
        <f>Y151/$E$151</f>
        <v>4.8899577476233707E-3</v>
      </c>
      <c r="AA151" s="363">
        <f>AA147+AA149</f>
        <v>17890.683521999999</v>
      </c>
      <c r="AB151" s="364">
        <f>AA151/$E$151</f>
        <v>4.8899577476233707E-3</v>
      </c>
      <c r="AC151" s="363">
        <f>AC147+AC149</f>
        <v>17890.683521999999</v>
      </c>
      <c r="AD151" s="364">
        <f>AC151/$E$151</f>
        <v>4.8899577476233707E-3</v>
      </c>
      <c r="AE151" s="363">
        <f>AE147+AE149</f>
        <v>17890.683521999999</v>
      </c>
      <c r="AF151" s="364">
        <f>AE151/$E$151</f>
        <v>4.8899577476233707E-3</v>
      </c>
      <c r="AH151" s="283">
        <f>E151-G151</f>
        <v>3443969.8425785075</v>
      </c>
    </row>
    <row r="152" spans="2:34" ht="20.25" customHeight="1">
      <c r="E152" s="372"/>
    </row>
    <row r="153" spans="2:34">
      <c r="E153" s="292"/>
    </row>
    <row r="154" spans="2:34">
      <c r="E154" s="292"/>
    </row>
    <row r="155" spans="2:34">
      <c r="E155" s="292"/>
    </row>
    <row r="156" spans="2:34">
      <c r="B156" s="12"/>
      <c r="E156" s="292"/>
    </row>
    <row r="157" spans="2:34">
      <c r="B157" s="275"/>
      <c r="C157" s="277"/>
      <c r="E157" s="292"/>
    </row>
    <row r="158" spans="2:34">
      <c r="B158" s="275"/>
      <c r="C158" s="277"/>
      <c r="E158" s="292"/>
    </row>
    <row r="165" spans="2:84" s="281" customFormat="1">
      <c r="B165" s="2"/>
      <c r="C165" s="14"/>
      <c r="D165" s="12"/>
      <c r="E165" s="282"/>
      <c r="F165" s="12"/>
      <c r="G165" s="373"/>
      <c r="H165" s="12"/>
      <c r="AG165" s="374"/>
      <c r="AH165" s="375"/>
      <c r="AI165" s="374"/>
      <c r="AJ165" s="374"/>
      <c r="AK165" s="374"/>
      <c r="AL165" s="374"/>
      <c r="AM165" s="374"/>
      <c r="AN165" s="374"/>
      <c r="AO165" s="374"/>
      <c r="AP165" s="374"/>
      <c r="AQ165" s="374"/>
      <c r="AR165" s="374"/>
      <c r="AS165" s="374"/>
      <c r="AT165" s="374"/>
      <c r="AU165" s="374"/>
      <c r="AV165" s="374"/>
      <c r="AW165" s="374"/>
      <c r="AX165" s="374"/>
      <c r="AY165" s="374"/>
      <c r="AZ165" s="374"/>
      <c r="BA165" s="374"/>
      <c r="BB165" s="374"/>
      <c r="BC165" s="374"/>
      <c r="BD165" s="374"/>
      <c r="BE165" s="374"/>
      <c r="BF165" s="374"/>
      <c r="BG165" s="374"/>
      <c r="BH165" s="374"/>
      <c r="BI165" s="374"/>
      <c r="BJ165" s="374"/>
      <c r="BK165" s="374"/>
      <c r="BL165" s="374"/>
      <c r="BM165" s="374"/>
      <c r="BN165" s="374"/>
      <c r="BO165" s="374"/>
      <c r="BP165" s="374"/>
      <c r="BQ165" s="374"/>
      <c r="BR165" s="374"/>
      <c r="BS165" s="374"/>
      <c r="BT165" s="374"/>
      <c r="BU165" s="374"/>
      <c r="BV165" s="374"/>
      <c r="BW165" s="374"/>
      <c r="BX165" s="374"/>
      <c r="BY165" s="374"/>
      <c r="BZ165" s="374"/>
      <c r="CA165" s="374"/>
      <c r="CB165" s="374"/>
      <c r="CC165" s="374"/>
      <c r="CD165" s="374"/>
      <c r="CE165" s="374"/>
      <c r="CF165" s="374"/>
    </row>
    <row r="166" spans="2:84" s="281" customFormat="1">
      <c r="B166" s="2"/>
      <c r="C166" s="14"/>
      <c r="D166" s="12"/>
      <c r="E166" s="282"/>
      <c r="F166" s="12"/>
      <c r="G166" s="373"/>
      <c r="H166" s="12"/>
      <c r="AG166" s="374"/>
      <c r="AH166" s="375"/>
      <c r="AI166" s="374"/>
      <c r="AJ166" s="374"/>
      <c r="AK166" s="374"/>
      <c r="AL166" s="374"/>
      <c r="AM166" s="374"/>
      <c r="AN166" s="374"/>
      <c r="AO166" s="374"/>
      <c r="AP166" s="374"/>
      <c r="AQ166" s="374"/>
      <c r="AR166" s="374"/>
      <c r="AS166" s="374"/>
      <c r="AT166" s="374"/>
      <c r="AU166" s="374"/>
      <c r="AV166" s="374"/>
      <c r="AW166" s="374"/>
      <c r="AX166" s="374"/>
      <c r="AY166" s="374"/>
      <c r="AZ166" s="374"/>
      <c r="BA166" s="374"/>
      <c r="BB166" s="374"/>
      <c r="BC166" s="374"/>
      <c r="BD166" s="374"/>
      <c r="BE166" s="374"/>
      <c r="BF166" s="374"/>
      <c r="BG166" s="374"/>
      <c r="BH166" s="374"/>
      <c r="BI166" s="374"/>
      <c r="BJ166" s="374"/>
      <c r="BK166" s="374"/>
      <c r="BL166" s="374"/>
      <c r="BM166" s="374"/>
      <c r="BN166" s="374"/>
      <c r="BO166" s="374"/>
      <c r="BP166" s="374"/>
      <c r="BQ166" s="374"/>
      <c r="BR166" s="374"/>
      <c r="BS166" s="374"/>
      <c r="BT166" s="374"/>
      <c r="BU166" s="374"/>
      <c r="BV166" s="374"/>
      <c r="BW166" s="374"/>
      <c r="BX166" s="374"/>
      <c r="BY166" s="374"/>
      <c r="BZ166" s="374"/>
      <c r="CA166" s="374"/>
      <c r="CB166" s="374"/>
      <c r="CC166" s="374"/>
      <c r="CD166" s="374"/>
      <c r="CE166" s="374"/>
      <c r="CF166" s="374"/>
    </row>
    <row r="167" spans="2:84" s="281" customFormat="1">
      <c r="B167" s="2"/>
      <c r="C167" s="14"/>
      <c r="D167" s="12"/>
      <c r="E167" s="282"/>
      <c r="F167" s="12"/>
      <c r="G167" s="373"/>
      <c r="H167" s="12"/>
      <c r="AG167" s="374"/>
      <c r="AH167" s="375"/>
      <c r="AI167" s="374"/>
      <c r="AJ167" s="374"/>
      <c r="AK167" s="374"/>
      <c r="AL167" s="374"/>
      <c r="AM167" s="374"/>
      <c r="AN167" s="374"/>
      <c r="AO167" s="374"/>
      <c r="AP167" s="374"/>
      <c r="AQ167" s="374"/>
      <c r="AR167" s="374"/>
      <c r="AS167" s="374"/>
      <c r="AT167" s="374"/>
      <c r="AU167" s="374"/>
      <c r="AV167" s="374"/>
      <c r="AW167" s="374"/>
      <c r="AX167" s="374"/>
      <c r="AY167" s="374"/>
      <c r="AZ167" s="374"/>
      <c r="BA167" s="374"/>
      <c r="BB167" s="374"/>
      <c r="BC167" s="374"/>
      <c r="BD167" s="374"/>
      <c r="BE167" s="374"/>
      <c r="BF167" s="374"/>
      <c r="BG167" s="374"/>
      <c r="BH167" s="374"/>
      <c r="BI167" s="374"/>
      <c r="BJ167" s="374"/>
      <c r="BK167" s="374"/>
      <c r="BL167" s="374"/>
      <c r="BM167" s="374"/>
      <c r="BN167" s="374"/>
      <c r="BO167" s="374"/>
      <c r="BP167" s="374"/>
      <c r="BQ167" s="374"/>
      <c r="BR167" s="374"/>
      <c r="BS167" s="374"/>
      <c r="BT167" s="374"/>
      <c r="BU167" s="374"/>
      <c r="BV167" s="374"/>
      <c r="BW167" s="374"/>
      <c r="BX167" s="374"/>
      <c r="BY167" s="374"/>
      <c r="BZ167" s="374"/>
      <c r="CA167" s="374"/>
      <c r="CB167" s="374"/>
      <c r="CC167" s="374"/>
      <c r="CD167" s="374"/>
      <c r="CE167" s="374"/>
      <c r="CF167" s="374"/>
    </row>
    <row r="168" spans="2:84" s="281" customFormat="1">
      <c r="B168" s="2"/>
      <c r="C168" s="14"/>
      <c r="D168" s="12"/>
      <c r="E168" s="282"/>
      <c r="F168" s="12"/>
      <c r="G168" s="373"/>
      <c r="H168" s="12"/>
      <c r="AG168" s="374"/>
      <c r="AH168" s="375"/>
      <c r="AI168" s="374"/>
      <c r="AJ168" s="374"/>
      <c r="AK168" s="374"/>
      <c r="AL168" s="374"/>
      <c r="AM168" s="374"/>
      <c r="AN168" s="374"/>
      <c r="AO168" s="374"/>
      <c r="AP168" s="374"/>
      <c r="AQ168" s="374"/>
      <c r="AR168" s="374"/>
      <c r="AS168" s="374"/>
      <c r="AT168" s="374"/>
      <c r="AU168" s="374"/>
      <c r="AV168" s="374"/>
      <c r="AW168" s="374"/>
      <c r="AX168" s="374"/>
      <c r="AY168" s="374"/>
      <c r="AZ168" s="374"/>
      <c r="BA168" s="374"/>
      <c r="BB168" s="374"/>
      <c r="BC168" s="374"/>
      <c r="BD168" s="374"/>
      <c r="BE168" s="374"/>
      <c r="BF168" s="374"/>
      <c r="BG168" s="374"/>
      <c r="BH168" s="374"/>
      <c r="BI168" s="374"/>
      <c r="BJ168" s="374"/>
      <c r="BK168" s="374"/>
      <c r="BL168" s="374"/>
      <c r="BM168" s="374"/>
      <c r="BN168" s="374"/>
      <c r="BO168" s="374"/>
      <c r="BP168" s="374"/>
      <c r="BQ168" s="374"/>
      <c r="BR168" s="374"/>
      <c r="BS168" s="374"/>
      <c r="BT168" s="374"/>
      <c r="BU168" s="374"/>
      <c r="BV168" s="374"/>
      <c r="BW168" s="374"/>
      <c r="BX168" s="374"/>
      <c r="BY168" s="374"/>
      <c r="BZ168" s="374"/>
      <c r="CA168" s="374"/>
      <c r="CB168" s="374"/>
      <c r="CC168" s="374"/>
      <c r="CD168" s="374"/>
      <c r="CE168" s="374"/>
      <c r="CF168" s="374"/>
    </row>
    <row r="169" spans="2:84" s="281" customFormat="1">
      <c r="B169" s="2"/>
      <c r="C169" s="14"/>
      <c r="D169" s="12"/>
      <c r="E169" s="282"/>
      <c r="F169" s="12"/>
      <c r="G169" s="373"/>
      <c r="H169" s="12"/>
      <c r="AG169" s="374"/>
      <c r="AH169" s="375"/>
      <c r="AI169" s="374"/>
      <c r="AJ169" s="374"/>
      <c r="AK169" s="374"/>
      <c r="AL169" s="374"/>
      <c r="AM169" s="374"/>
      <c r="AN169" s="374"/>
      <c r="AO169" s="374"/>
      <c r="AP169" s="374"/>
      <c r="AQ169" s="374"/>
      <c r="AR169" s="374"/>
      <c r="AS169" s="374"/>
      <c r="AT169" s="374"/>
      <c r="AU169" s="374"/>
      <c r="AV169" s="374"/>
      <c r="AW169" s="374"/>
      <c r="AX169" s="374"/>
      <c r="AY169" s="374"/>
      <c r="AZ169" s="374"/>
      <c r="BA169" s="374"/>
      <c r="BB169" s="374"/>
      <c r="BC169" s="374"/>
      <c r="BD169" s="374"/>
      <c r="BE169" s="374"/>
      <c r="BF169" s="374"/>
      <c r="BG169" s="374"/>
      <c r="BH169" s="374"/>
      <c r="BI169" s="374"/>
      <c r="BJ169" s="374"/>
      <c r="BK169" s="374"/>
      <c r="BL169" s="374"/>
      <c r="BM169" s="374"/>
      <c r="BN169" s="374"/>
      <c r="BO169" s="374"/>
      <c r="BP169" s="374"/>
      <c r="BQ169" s="374"/>
      <c r="BR169" s="374"/>
      <c r="BS169" s="374"/>
      <c r="BT169" s="374"/>
      <c r="BU169" s="374"/>
      <c r="BV169" s="374"/>
      <c r="BW169" s="374"/>
      <c r="BX169" s="374"/>
      <c r="BY169" s="374"/>
      <c r="BZ169" s="374"/>
      <c r="CA169" s="374"/>
      <c r="CB169" s="374"/>
      <c r="CC169" s="374"/>
      <c r="CD169" s="374"/>
      <c r="CE169" s="374"/>
      <c r="CF169" s="374"/>
    </row>
    <row r="170" spans="2:84" s="281" customFormat="1">
      <c r="B170" s="2"/>
      <c r="C170" s="14"/>
      <c r="D170" s="12"/>
      <c r="E170" s="282"/>
      <c r="F170" s="12"/>
      <c r="G170" s="373"/>
      <c r="H170" s="12"/>
      <c r="AG170" s="374"/>
      <c r="AH170" s="375"/>
      <c r="AI170" s="374"/>
      <c r="AJ170" s="374"/>
      <c r="AK170" s="374"/>
      <c r="AL170" s="374"/>
      <c r="AM170" s="374"/>
      <c r="AN170" s="374"/>
      <c r="AO170" s="374"/>
      <c r="AP170" s="374"/>
      <c r="AQ170" s="374"/>
      <c r="AR170" s="374"/>
      <c r="AS170" s="374"/>
      <c r="AT170" s="374"/>
      <c r="AU170" s="374"/>
      <c r="AV170" s="374"/>
      <c r="AW170" s="374"/>
      <c r="AX170" s="374"/>
      <c r="AY170" s="374"/>
      <c r="AZ170" s="374"/>
      <c r="BA170" s="374"/>
      <c r="BB170" s="374"/>
      <c r="BC170" s="374"/>
      <c r="BD170" s="374"/>
      <c r="BE170" s="374"/>
      <c r="BF170" s="374"/>
      <c r="BG170" s="374"/>
      <c r="BH170" s="374"/>
      <c r="BI170" s="374"/>
      <c r="BJ170" s="374"/>
      <c r="BK170" s="374"/>
      <c r="BL170" s="374"/>
      <c r="BM170" s="374"/>
      <c r="BN170" s="374"/>
      <c r="BO170" s="374"/>
      <c r="BP170" s="374"/>
      <c r="BQ170" s="374"/>
      <c r="BR170" s="374"/>
      <c r="BS170" s="374"/>
      <c r="BT170" s="374"/>
      <c r="BU170" s="374"/>
      <c r="BV170" s="374"/>
      <c r="BW170" s="374"/>
      <c r="BX170" s="374"/>
      <c r="BY170" s="374"/>
      <c r="BZ170" s="374"/>
      <c r="CA170" s="374"/>
      <c r="CB170" s="374"/>
      <c r="CC170" s="374"/>
      <c r="CD170" s="374"/>
      <c r="CE170" s="374"/>
      <c r="CF170" s="374"/>
    </row>
    <row r="171" spans="2:84" s="281" customFormat="1">
      <c r="B171" s="2"/>
      <c r="C171" s="14"/>
      <c r="D171" s="12"/>
      <c r="E171" s="282"/>
      <c r="F171" s="12"/>
      <c r="G171" s="373"/>
      <c r="H171" s="12"/>
      <c r="AG171" s="374"/>
      <c r="AH171" s="375"/>
      <c r="AI171" s="374"/>
      <c r="AJ171" s="374"/>
      <c r="AK171" s="374"/>
      <c r="AL171" s="374"/>
      <c r="AM171" s="374"/>
      <c r="AN171" s="374"/>
      <c r="AO171" s="374"/>
      <c r="AP171" s="374"/>
      <c r="AQ171" s="374"/>
      <c r="AR171" s="374"/>
      <c r="AS171" s="374"/>
      <c r="AT171" s="374"/>
      <c r="AU171" s="374"/>
      <c r="AV171" s="374"/>
      <c r="AW171" s="374"/>
      <c r="AX171" s="374"/>
      <c r="AY171" s="374"/>
      <c r="AZ171" s="374"/>
      <c r="BA171" s="374"/>
      <c r="BB171" s="374"/>
      <c r="BC171" s="374"/>
      <c r="BD171" s="374"/>
      <c r="BE171" s="374"/>
      <c r="BF171" s="374"/>
      <c r="BG171" s="374"/>
      <c r="BH171" s="374"/>
      <c r="BI171" s="374"/>
      <c r="BJ171" s="374"/>
      <c r="BK171" s="374"/>
      <c r="BL171" s="374"/>
      <c r="BM171" s="374"/>
      <c r="BN171" s="374"/>
      <c r="BO171" s="374"/>
      <c r="BP171" s="374"/>
      <c r="BQ171" s="374"/>
      <c r="BR171" s="374"/>
      <c r="BS171" s="374"/>
      <c r="BT171" s="374"/>
      <c r="BU171" s="374"/>
      <c r="BV171" s="374"/>
      <c r="BW171" s="374"/>
      <c r="BX171" s="374"/>
      <c r="BY171" s="374"/>
      <c r="BZ171" s="374"/>
      <c r="CA171" s="374"/>
      <c r="CB171" s="374"/>
      <c r="CC171" s="374"/>
      <c r="CD171" s="374"/>
      <c r="CE171" s="374"/>
      <c r="CF171" s="374"/>
    </row>
    <row r="172" spans="2:84" s="281" customFormat="1">
      <c r="B172" s="2"/>
      <c r="C172" s="14"/>
      <c r="D172" s="12"/>
      <c r="E172" s="282"/>
      <c r="F172" s="12"/>
      <c r="G172" s="373"/>
      <c r="H172" s="12"/>
      <c r="AG172" s="374"/>
      <c r="AH172" s="375"/>
      <c r="AI172" s="374"/>
      <c r="AJ172" s="374"/>
      <c r="AK172" s="374"/>
      <c r="AL172" s="374"/>
      <c r="AM172" s="374"/>
      <c r="AN172" s="374"/>
      <c r="AO172" s="374"/>
      <c r="AP172" s="374"/>
      <c r="AQ172" s="374"/>
      <c r="AR172" s="374"/>
      <c r="AS172" s="374"/>
      <c r="AT172" s="374"/>
      <c r="AU172" s="374"/>
      <c r="AV172" s="374"/>
      <c r="AW172" s="374"/>
      <c r="AX172" s="374"/>
      <c r="AY172" s="374"/>
      <c r="AZ172" s="374"/>
      <c r="BA172" s="374"/>
      <c r="BB172" s="374"/>
      <c r="BC172" s="374"/>
      <c r="BD172" s="374"/>
      <c r="BE172" s="374"/>
      <c r="BF172" s="374"/>
      <c r="BG172" s="374"/>
      <c r="BH172" s="374"/>
      <c r="BI172" s="374"/>
      <c r="BJ172" s="374"/>
      <c r="BK172" s="374"/>
      <c r="BL172" s="374"/>
      <c r="BM172" s="374"/>
      <c r="BN172" s="374"/>
      <c r="BO172" s="374"/>
      <c r="BP172" s="374"/>
      <c r="BQ172" s="374"/>
      <c r="BR172" s="374"/>
      <c r="BS172" s="374"/>
      <c r="BT172" s="374"/>
      <c r="BU172" s="374"/>
      <c r="BV172" s="374"/>
      <c r="BW172" s="374"/>
      <c r="BX172" s="374"/>
      <c r="BY172" s="374"/>
      <c r="BZ172" s="374"/>
      <c r="CA172" s="374"/>
      <c r="CB172" s="374"/>
      <c r="CC172" s="374"/>
      <c r="CD172" s="374"/>
      <c r="CE172" s="374"/>
      <c r="CF172" s="374"/>
    </row>
    <row r="173" spans="2:84" s="281" customFormat="1">
      <c r="B173" s="2"/>
      <c r="C173" s="14"/>
      <c r="D173" s="12"/>
      <c r="E173" s="282"/>
      <c r="F173" s="12"/>
      <c r="G173" s="373"/>
      <c r="H173" s="12"/>
      <c r="AG173" s="374"/>
      <c r="AH173" s="375"/>
      <c r="AI173" s="374"/>
      <c r="AJ173" s="374"/>
      <c r="AK173" s="374"/>
      <c r="AL173" s="374"/>
      <c r="AM173" s="374"/>
      <c r="AN173" s="374"/>
      <c r="AO173" s="374"/>
      <c r="AP173" s="374"/>
      <c r="AQ173" s="374"/>
      <c r="AR173" s="374"/>
      <c r="AS173" s="374"/>
      <c r="AT173" s="374"/>
      <c r="AU173" s="374"/>
      <c r="AV173" s="374"/>
      <c r="AW173" s="374"/>
      <c r="AX173" s="374"/>
      <c r="AY173" s="374"/>
      <c r="AZ173" s="374"/>
      <c r="BA173" s="374"/>
      <c r="BB173" s="374"/>
      <c r="BC173" s="374"/>
      <c r="BD173" s="374"/>
      <c r="BE173" s="374"/>
      <c r="BF173" s="374"/>
      <c r="BG173" s="374"/>
      <c r="BH173" s="374"/>
      <c r="BI173" s="374"/>
      <c r="BJ173" s="374"/>
      <c r="BK173" s="374"/>
      <c r="BL173" s="374"/>
      <c r="BM173" s="374"/>
      <c r="BN173" s="374"/>
      <c r="BO173" s="374"/>
      <c r="BP173" s="374"/>
      <c r="BQ173" s="374"/>
      <c r="BR173" s="374"/>
      <c r="BS173" s="374"/>
      <c r="BT173" s="374"/>
      <c r="BU173" s="374"/>
      <c r="BV173" s="374"/>
      <c r="BW173" s="374"/>
      <c r="BX173" s="374"/>
      <c r="BY173" s="374"/>
      <c r="BZ173" s="374"/>
      <c r="CA173" s="374"/>
      <c r="CB173" s="374"/>
      <c r="CC173" s="374"/>
      <c r="CD173" s="374"/>
      <c r="CE173" s="374"/>
      <c r="CF173" s="374"/>
    </row>
    <row r="174" spans="2:84" s="281" customFormat="1">
      <c r="B174" s="2"/>
      <c r="C174" s="14"/>
      <c r="D174" s="12"/>
      <c r="E174" s="282"/>
      <c r="F174" s="12"/>
      <c r="G174" s="373"/>
      <c r="H174" s="12"/>
      <c r="AG174" s="374"/>
      <c r="AH174" s="375"/>
      <c r="AI174" s="374"/>
      <c r="AJ174" s="374"/>
      <c r="AK174" s="374"/>
      <c r="AL174" s="374"/>
      <c r="AM174" s="374"/>
      <c r="AN174" s="374"/>
      <c r="AO174" s="374"/>
      <c r="AP174" s="374"/>
      <c r="AQ174" s="374"/>
      <c r="AR174" s="374"/>
      <c r="AS174" s="374"/>
      <c r="AT174" s="374"/>
      <c r="AU174" s="374"/>
      <c r="AV174" s="374"/>
      <c r="AW174" s="374"/>
      <c r="AX174" s="374"/>
      <c r="AY174" s="374"/>
      <c r="AZ174" s="374"/>
      <c r="BA174" s="374"/>
      <c r="BB174" s="374"/>
      <c r="BC174" s="374"/>
      <c r="BD174" s="374"/>
      <c r="BE174" s="374"/>
      <c r="BF174" s="374"/>
      <c r="BG174" s="374"/>
      <c r="BH174" s="374"/>
      <c r="BI174" s="374"/>
      <c r="BJ174" s="374"/>
      <c r="BK174" s="374"/>
      <c r="BL174" s="374"/>
      <c r="BM174" s="374"/>
      <c r="BN174" s="374"/>
      <c r="BO174" s="374"/>
      <c r="BP174" s="374"/>
      <c r="BQ174" s="374"/>
      <c r="BR174" s="374"/>
      <c r="BS174" s="374"/>
      <c r="BT174" s="374"/>
      <c r="BU174" s="374"/>
      <c r="BV174" s="374"/>
      <c r="BW174" s="374"/>
      <c r="BX174" s="374"/>
      <c r="BY174" s="374"/>
      <c r="BZ174" s="374"/>
      <c r="CA174" s="374"/>
      <c r="CB174" s="374"/>
      <c r="CC174" s="374"/>
      <c r="CD174" s="374"/>
      <c r="CE174" s="374"/>
      <c r="CF174" s="374"/>
    </row>
    <row r="175" spans="2:84" s="281" customFormat="1">
      <c r="B175" s="2"/>
      <c r="C175" s="14"/>
      <c r="D175" s="12"/>
      <c r="E175" s="282"/>
      <c r="F175" s="12"/>
      <c r="G175" s="373"/>
      <c r="H175" s="12"/>
      <c r="AG175" s="374"/>
      <c r="AH175" s="375"/>
      <c r="AI175" s="374"/>
      <c r="AJ175" s="374"/>
      <c r="AK175" s="374"/>
      <c r="AL175" s="374"/>
      <c r="AM175" s="374"/>
      <c r="AN175" s="374"/>
      <c r="AO175" s="374"/>
      <c r="AP175" s="374"/>
      <c r="AQ175" s="374"/>
      <c r="AR175" s="374"/>
      <c r="AS175" s="374"/>
      <c r="AT175" s="374"/>
      <c r="AU175" s="374"/>
      <c r="AV175" s="374"/>
      <c r="AW175" s="374"/>
      <c r="AX175" s="374"/>
      <c r="AY175" s="374"/>
      <c r="AZ175" s="374"/>
      <c r="BA175" s="374"/>
      <c r="BB175" s="374"/>
      <c r="BC175" s="374"/>
      <c r="BD175" s="374"/>
      <c r="BE175" s="374"/>
      <c r="BF175" s="374"/>
      <c r="BG175" s="374"/>
      <c r="BH175" s="374"/>
      <c r="BI175" s="374"/>
      <c r="BJ175" s="374"/>
      <c r="BK175" s="374"/>
      <c r="BL175" s="374"/>
      <c r="BM175" s="374"/>
      <c r="BN175" s="374"/>
      <c r="BO175" s="374"/>
      <c r="BP175" s="374"/>
      <c r="BQ175" s="374"/>
      <c r="BR175" s="374"/>
      <c r="BS175" s="374"/>
      <c r="BT175" s="374"/>
      <c r="BU175" s="374"/>
      <c r="BV175" s="374"/>
      <c r="BW175" s="374"/>
      <c r="BX175" s="374"/>
      <c r="BY175" s="374"/>
      <c r="BZ175" s="374"/>
      <c r="CA175" s="374"/>
      <c r="CB175" s="374"/>
      <c r="CC175" s="374"/>
      <c r="CD175" s="374"/>
      <c r="CE175" s="374"/>
      <c r="CF175" s="374"/>
    </row>
    <row r="176" spans="2:84" s="281" customFormat="1">
      <c r="B176" s="2"/>
      <c r="C176" s="14"/>
      <c r="D176" s="12"/>
      <c r="E176" s="282"/>
      <c r="F176" s="12"/>
      <c r="G176" s="373"/>
      <c r="H176" s="12"/>
      <c r="AG176" s="374"/>
      <c r="AH176" s="375"/>
      <c r="AI176" s="374"/>
      <c r="AJ176" s="374"/>
      <c r="AK176" s="374"/>
      <c r="AL176" s="374"/>
      <c r="AM176" s="374"/>
      <c r="AN176" s="374"/>
      <c r="AO176" s="374"/>
      <c r="AP176" s="374"/>
      <c r="AQ176" s="374"/>
      <c r="AR176" s="374"/>
      <c r="AS176" s="374"/>
      <c r="AT176" s="374"/>
      <c r="AU176" s="374"/>
      <c r="AV176" s="374"/>
      <c r="AW176" s="374"/>
      <c r="AX176" s="374"/>
      <c r="AY176" s="374"/>
      <c r="AZ176" s="374"/>
      <c r="BA176" s="374"/>
      <c r="BB176" s="374"/>
      <c r="BC176" s="374"/>
      <c r="BD176" s="374"/>
      <c r="BE176" s="374"/>
      <c r="BF176" s="374"/>
      <c r="BG176" s="374"/>
      <c r="BH176" s="374"/>
      <c r="BI176" s="374"/>
      <c r="BJ176" s="374"/>
      <c r="BK176" s="374"/>
      <c r="BL176" s="374"/>
      <c r="BM176" s="374"/>
      <c r="BN176" s="374"/>
      <c r="BO176" s="374"/>
      <c r="BP176" s="374"/>
      <c r="BQ176" s="374"/>
      <c r="BR176" s="374"/>
      <c r="BS176" s="374"/>
      <c r="BT176" s="374"/>
      <c r="BU176" s="374"/>
      <c r="BV176" s="374"/>
      <c r="BW176" s="374"/>
      <c r="BX176" s="374"/>
      <c r="BY176" s="374"/>
      <c r="BZ176" s="374"/>
      <c r="CA176" s="374"/>
      <c r="CB176" s="374"/>
      <c r="CC176" s="374"/>
      <c r="CD176" s="374"/>
      <c r="CE176" s="374"/>
      <c r="CF176" s="374"/>
    </row>
    <row r="177" spans="2:84" s="281" customFormat="1">
      <c r="B177" s="2"/>
      <c r="C177" s="14"/>
      <c r="D177" s="12"/>
      <c r="E177" s="282"/>
      <c r="F177" s="12"/>
      <c r="G177" s="373"/>
      <c r="H177" s="12"/>
      <c r="AG177" s="374"/>
      <c r="AH177" s="375"/>
      <c r="AI177" s="374"/>
      <c r="AJ177" s="374"/>
      <c r="AK177" s="374"/>
      <c r="AL177" s="374"/>
      <c r="AM177" s="374"/>
      <c r="AN177" s="374"/>
      <c r="AO177" s="374"/>
      <c r="AP177" s="374"/>
      <c r="AQ177" s="374"/>
      <c r="AR177" s="374"/>
      <c r="AS177" s="374"/>
      <c r="AT177" s="374"/>
      <c r="AU177" s="374"/>
      <c r="AV177" s="374"/>
      <c r="AW177" s="374"/>
      <c r="AX177" s="374"/>
      <c r="AY177" s="374"/>
      <c r="AZ177" s="374"/>
      <c r="BA177" s="374"/>
      <c r="BB177" s="374"/>
      <c r="BC177" s="374"/>
      <c r="BD177" s="374"/>
      <c r="BE177" s="374"/>
      <c r="BF177" s="374"/>
      <c r="BG177" s="374"/>
      <c r="BH177" s="374"/>
      <c r="BI177" s="374"/>
      <c r="BJ177" s="374"/>
      <c r="BK177" s="374"/>
      <c r="BL177" s="374"/>
      <c r="BM177" s="374"/>
      <c r="BN177" s="374"/>
      <c r="BO177" s="374"/>
      <c r="BP177" s="374"/>
      <c r="BQ177" s="374"/>
      <c r="BR177" s="374"/>
      <c r="BS177" s="374"/>
      <c r="BT177" s="374"/>
      <c r="BU177" s="374"/>
      <c r="BV177" s="374"/>
      <c r="BW177" s="374"/>
      <c r="BX177" s="374"/>
      <c r="BY177" s="374"/>
      <c r="BZ177" s="374"/>
      <c r="CA177" s="374"/>
      <c r="CB177" s="374"/>
      <c r="CC177" s="374"/>
      <c r="CD177" s="374"/>
      <c r="CE177" s="374"/>
      <c r="CF177" s="374"/>
    </row>
    <row r="178" spans="2:84" s="281" customFormat="1">
      <c r="B178" s="2"/>
      <c r="C178" s="14"/>
      <c r="D178" s="12"/>
      <c r="E178" s="282"/>
      <c r="F178" s="12"/>
      <c r="G178" s="373"/>
      <c r="H178" s="12"/>
      <c r="AG178" s="374"/>
      <c r="AH178" s="375"/>
      <c r="AI178" s="374"/>
      <c r="AJ178" s="374"/>
      <c r="AK178" s="374"/>
      <c r="AL178" s="374"/>
      <c r="AM178" s="374"/>
      <c r="AN178" s="374"/>
      <c r="AO178" s="374"/>
      <c r="AP178" s="374"/>
      <c r="AQ178" s="374"/>
      <c r="AR178" s="374"/>
      <c r="AS178" s="374"/>
      <c r="AT178" s="374"/>
      <c r="AU178" s="374"/>
      <c r="AV178" s="374"/>
      <c r="AW178" s="374"/>
      <c r="AX178" s="374"/>
      <c r="AY178" s="374"/>
      <c r="AZ178" s="374"/>
      <c r="BA178" s="374"/>
      <c r="BB178" s="374"/>
      <c r="BC178" s="374"/>
      <c r="BD178" s="374"/>
      <c r="BE178" s="374"/>
      <c r="BF178" s="374"/>
      <c r="BG178" s="374"/>
      <c r="BH178" s="374"/>
      <c r="BI178" s="374"/>
      <c r="BJ178" s="374"/>
      <c r="BK178" s="374"/>
      <c r="BL178" s="374"/>
      <c r="BM178" s="374"/>
      <c r="BN178" s="374"/>
      <c r="BO178" s="374"/>
      <c r="BP178" s="374"/>
      <c r="BQ178" s="374"/>
      <c r="BR178" s="374"/>
      <c r="BS178" s="374"/>
      <c r="BT178" s="374"/>
      <c r="BU178" s="374"/>
      <c r="BV178" s="374"/>
      <c r="BW178" s="374"/>
      <c r="BX178" s="374"/>
      <c r="BY178" s="374"/>
      <c r="BZ178" s="374"/>
      <c r="CA178" s="374"/>
      <c r="CB178" s="374"/>
      <c r="CC178" s="374"/>
      <c r="CD178" s="374"/>
      <c r="CE178" s="374"/>
      <c r="CF178" s="374"/>
    </row>
    <row r="179" spans="2:84" s="281" customFormat="1">
      <c r="B179" s="2"/>
      <c r="C179" s="14"/>
      <c r="D179" s="12"/>
      <c r="E179" s="282"/>
      <c r="F179" s="12"/>
      <c r="G179" s="373"/>
      <c r="H179" s="12"/>
      <c r="AG179" s="374"/>
      <c r="AH179" s="375"/>
      <c r="AI179" s="374"/>
      <c r="AJ179" s="374"/>
      <c r="AK179" s="374"/>
      <c r="AL179" s="374"/>
      <c r="AM179" s="374"/>
      <c r="AN179" s="374"/>
      <c r="AO179" s="374"/>
      <c r="AP179" s="374"/>
      <c r="AQ179" s="374"/>
      <c r="AR179" s="374"/>
      <c r="AS179" s="374"/>
      <c r="AT179" s="374"/>
      <c r="AU179" s="374"/>
      <c r="AV179" s="374"/>
      <c r="AW179" s="374"/>
      <c r="AX179" s="374"/>
      <c r="AY179" s="374"/>
      <c r="AZ179" s="374"/>
      <c r="BA179" s="374"/>
      <c r="BB179" s="374"/>
      <c r="BC179" s="374"/>
      <c r="BD179" s="374"/>
      <c r="BE179" s="374"/>
      <c r="BF179" s="374"/>
      <c r="BG179" s="374"/>
      <c r="BH179" s="374"/>
      <c r="BI179" s="374"/>
      <c r="BJ179" s="374"/>
      <c r="BK179" s="374"/>
      <c r="BL179" s="374"/>
      <c r="BM179" s="374"/>
      <c r="BN179" s="374"/>
      <c r="BO179" s="374"/>
      <c r="BP179" s="374"/>
      <c r="BQ179" s="374"/>
      <c r="BR179" s="374"/>
      <c r="BS179" s="374"/>
      <c r="BT179" s="374"/>
      <c r="BU179" s="374"/>
      <c r="BV179" s="374"/>
      <c r="BW179" s="374"/>
      <c r="BX179" s="374"/>
      <c r="BY179" s="374"/>
      <c r="BZ179" s="374"/>
      <c r="CA179" s="374"/>
      <c r="CB179" s="374"/>
      <c r="CC179" s="374"/>
      <c r="CD179" s="374"/>
      <c r="CE179" s="374"/>
      <c r="CF179" s="374"/>
    </row>
    <row r="180" spans="2:84" s="281" customFormat="1">
      <c r="B180" s="2"/>
      <c r="C180" s="14"/>
      <c r="D180" s="12"/>
      <c r="E180" s="282"/>
      <c r="F180" s="12"/>
      <c r="G180" s="373"/>
      <c r="H180" s="12"/>
      <c r="AG180" s="374"/>
      <c r="AH180" s="375"/>
      <c r="AI180" s="374"/>
      <c r="AJ180" s="374"/>
      <c r="AK180" s="374"/>
      <c r="AL180" s="374"/>
      <c r="AM180" s="374"/>
      <c r="AN180" s="374"/>
      <c r="AO180" s="374"/>
      <c r="AP180" s="374"/>
      <c r="AQ180" s="374"/>
      <c r="AR180" s="374"/>
      <c r="AS180" s="374"/>
      <c r="AT180" s="374"/>
      <c r="AU180" s="374"/>
      <c r="AV180" s="374"/>
      <c r="AW180" s="374"/>
      <c r="AX180" s="374"/>
      <c r="AY180" s="374"/>
      <c r="AZ180" s="374"/>
      <c r="BA180" s="374"/>
      <c r="BB180" s="374"/>
      <c r="BC180" s="374"/>
      <c r="BD180" s="374"/>
      <c r="BE180" s="374"/>
      <c r="BF180" s="374"/>
      <c r="BG180" s="374"/>
      <c r="BH180" s="374"/>
      <c r="BI180" s="374"/>
      <c r="BJ180" s="374"/>
      <c r="BK180" s="374"/>
      <c r="BL180" s="374"/>
      <c r="BM180" s="374"/>
      <c r="BN180" s="374"/>
      <c r="BO180" s="374"/>
      <c r="BP180" s="374"/>
      <c r="BQ180" s="374"/>
      <c r="BR180" s="374"/>
      <c r="BS180" s="374"/>
      <c r="BT180" s="374"/>
      <c r="BU180" s="374"/>
      <c r="BV180" s="374"/>
      <c r="BW180" s="374"/>
      <c r="BX180" s="374"/>
      <c r="BY180" s="374"/>
      <c r="BZ180" s="374"/>
      <c r="CA180" s="374"/>
      <c r="CB180" s="374"/>
      <c r="CC180" s="374"/>
      <c r="CD180" s="374"/>
      <c r="CE180" s="374"/>
      <c r="CF180" s="374"/>
    </row>
    <row r="181" spans="2:84" s="281" customFormat="1">
      <c r="B181" s="2"/>
      <c r="C181" s="14"/>
      <c r="D181" s="12"/>
      <c r="E181" s="282"/>
      <c r="F181" s="12"/>
      <c r="G181" s="373"/>
      <c r="H181" s="12"/>
      <c r="AG181" s="374"/>
      <c r="AH181" s="375"/>
      <c r="AI181" s="374"/>
      <c r="AJ181" s="374"/>
      <c r="AK181" s="374"/>
      <c r="AL181" s="374"/>
      <c r="AM181" s="374"/>
      <c r="AN181" s="374"/>
      <c r="AO181" s="374"/>
      <c r="AP181" s="374"/>
      <c r="AQ181" s="374"/>
      <c r="AR181" s="374"/>
      <c r="AS181" s="374"/>
      <c r="AT181" s="374"/>
      <c r="AU181" s="374"/>
      <c r="AV181" s="374"/>
      <c r="AW181" s="374"/>
      <c r="AX181" s="374"/>
      <c r="AY181" s="374"/>
      <c r="AZ181" s="374"/>
      <c r="BA181" s="374"/>
      <c r="BB181" s="374"/>
      <c r="BC181" s="374"/>
      <c r="BD181" s="374"/>
      <c r="BE181" s="374"/>
      <c r="BF181" s="374"/>
      <c r="BG181" s="374"/>
      <c r="BH181" s="374"/>
      <c r="BI181" s="374"/>
      <c r="BJ181" s="374"/>
      <c r="BK181" s="374"/>
      <c r="BL181" s="374"/>
      <c r="BM181" s="374"/>
      <c r="BN181" s="374"/>
      <c r="BO181" s="374"/>
      <c r="BP181" s="374"/>
      <c r="BQ181" s="374"/>
      <c r="BR181" s="374"/>
      <c r="BS181" s="374"/>
      <c r="BT181" s="374"/>
      <c r="BU181" s="374"/>
      <c r="BV181" s="374"/>
      <c r="BW181" s="374"/>
      <c r="BX181" s="374"/>
      <c r="BY181" s="374"/>
      <c r="BZ181" s="374"/>
      <c r="CA181" s="374"/>
      <c r="CB181" s="374"/>
      <c r="CC181" s="374"/>
      <c r="CD181" s="374"/>
      <c r="CE181" s="374"/>
      <c r="CF181" s="374"/>
    </row>
    <row r="182" spans="2:84" s="281" customFormat="1">
      <c r="B182" s="2"/>
      <c r="C182" s="14"/>
      <c r="D182" s="12"/>
      <c r="E182" s="282"/>
      <c r="F182" s="12"/>
      <c r="G182" s="373"/>
      <c r="H182" s="12"/>
      <c r="AG182" s="374"/>
      <c r="AH182" s="375"/>
      <c r="AI182" s="374"/>
      <c r="AJ182" s="374"/>
      <c r="AK182" s="374"/>
      <c r="AL182" s="374"/>
      <c r="AM182" s="374"/>
      <c r="AN182" s="374"/>
      <c r="AO182" s="374"/>
      <c r="AP182" s="374"/>
      <c r="AQ182" s="374"/>
      <c r="AR182" s="374"/>
      <c r="AS182" s="374"/>
      <c r="AT182" s="374"/>
      <c r="AU182" s="374"/>
      <c r="AV182" s="374"/>
      <c r="AW182" s="374"/>
      <c r="AX182" s="374"/>
      <c r="AY182" s="374"/>
      <c r="AZ182" s="374"/>
      <c r="BA182" s="374"/>
      <c r="BB182" s="374"/>
      <c r="BC182" s="374"/>
      <c r="BD182" s="374"/>
      <c r="BE182" s="374"/>
      <c r="BF182" s="374"/>
      <c r="BG182" s="374"/>
      <c r="BH182" s="374"/>
      <c r="BI182" s="374"/>
      <c r="BJ182" s="374"/>
      <c r="BK182" s="374"/>
      <c r="BL182" s="374"/>
      <c r="BM182" s="374"/>
      <c r="BN182" s="374"/>
      <c r="BO182" s="374"/>
      <c r="BP182" s="374"/>
      <c r="BQ182" s="374"/>
      <c r="BR182" s="374"/>
      <c r="BS182" s="374"/>
      <c r="BT182" s="374"/>
      <c r="BU182" s="374"/>
      <c r="BV182" s="374"/>
      <c r="BW182" s="374"/>
      <c r="BX182" s="374"/>
      <c r="BY182" s="374"/>
      <c r="BZ182" s="374"/>
      <c r="CA182" s="374"/>
      <c r="CB182" s="374"/>
      <c r="CC182" s="374"/>
      <c r="CD182" s="374"/>
      <c r="CE182" s="374"/>
      <c r="CF182" s="374"/>
    </row>
    <row r="183" spans="2:84" s="281" customFormat="1">
      <c r="B183" s="2"/>
      <c r="C183" s="14"/>
      <c r="D183" s="12"/>
      <c r="E183" s="282"/>
      <c r="F183" s="12"/>
      <c r="G183" s="373"/>
      <c r="H183" s="12"/>
      <c r="AG183" s="374"/>
      <c r="AH183" s="375"/>
      <c r="AI183" s="374"/>
      <c r="AJ183" s="374"/>
      <c r="AK183" s="374"/>
      <c r="AL183" s="374"/>
      <c r="AM183" s="374"/>
      <c r="AN183" s="374"/>
      <c r="AO183" s="374"/>
      <c r="AP183" s="374"/>
      <c r="AQ183" s="374"/>
      <c r="AR183" s="374"/>
      <c r="AS183" s="374"/>
      <c r="AT183" s="374"/>
      <c r="AU183" s="374"/>
      <c r="AV183" s="374"/>
      <c r="AW183" s="374"/>
      <c r="AX183" s="374"/>
      <c r="AY183" s="374"/>
      <c r="AZ183" s="374"/>
      <c r="BA183" s="374"/>
      <c r="BB183" s="374"/>
      <c r="BC183" s="374"/>
      <c r="BD183" s="374"/>
      <c r="BE183" s="374"/>
      <c r="BF183" s="374"/>
      <c r="BG183" s="374"/>
      <c r="BH183" s="374"/>
      <c r="BI183" s="374"/>
      <c r="BJ183" s="374"/>
      <c r="BK183" s="374"/>
      <c r="BL183" s="374"/>
      <c r="BM183" s="374"/>
      <c r="BN183" s="374"/>
      <c r="BO183" s="374"/>
      <c r="BP183" s="374"/>
      <c r="BQ183" s="374"/>
      <c r="BR183" s="374"/>
      <c r="BS183" s="374"/>
      <c r="BT183" s="374"/>
      <c r="BU183" s="374"/>
      <c r="BV183" s="374"/>
      <c r="BW183" s="374"/>
      <c r="BX183" s="374"/>
      <c r="BY183" s="374"/>
      <c r="BZ183" s="374"/>
      <c r="CA183" s="374"/>
      <c r="CB183" s="374"/>
      <c r="CC183" s="374"/>
      <c r="CD183" s="374"/>
      <c r="CE183" s="374"/>
      <c r="CF183" s="374"/>
    </row>
    <row r="184" spans="2:84" s="281" customFormat="1">
      <c r="B184" s="2"/>
      <c r="C184" s="14"/>
      <c r="D184" s="12"/>
      <c r="E184" s="282"/>
      <c r="F184" s="12"/>
      <c r="G184" s="373"/>
      <c r="H184" s="12"/>
      <c r="AG184" s="374"/>
      <c r="AH184" s="375"/>
      <c r="AI184" s="374"/>
      <c r="AJ184" s="374"/>
      <c r="AK184" s="374"/>
      <c r="AL184" s="374"/>
      <c r="AM184" s="374"/>
      <c r="AN184" s="374"/>
      <c r="AO184" s="374"/>
      <c r="AP184" s="374"/>
      <c r="AQ184" s="374"/>
      <c r="AR184" s="374"/>
      <c r="AS184" s="374"/>
      <c r="AT184" s="374"/>
      <c r="AU184" s="374"/>
      <c r="AV184" s="374"/>
      <c r="AW184" s="374"/>
      <c r="AX184" s="374"/>
      <c r="AY184" s="374"/>
      <c r="AZ184" s="374"/>
      <c r="BA184" s="374"/>
      <c r="BB184" s="374"/>
      <c r="BC184" s="374"/>
      <c r="BD184" s="374"/>
      <c r="BE184" s="374"/>
      <c r="BF184" s="374"/>
      <c r="BG184" s="374"/>
      <c r="BH184" s="374"/>
      <c r="BI184" s="374"/>
      <c r="BJ184" s="374"/>
      <c r="BK184" s="374"/>
      <c r="BL184" s="374"/>
      <c r="BM184" s="374"/>
      <c r="BN184" s="374"/>
      <c r="BO184" s="374"/>
      <c r="BP184" s="374"/>
      <c r="BQ184" s="374"/>
      <c r="BR184" s="374"/>
      <c r="BS184" s="374"/>
      <c r="BT184" s="374"/>
      <c r="BU184" s="374"/>
      <c r="BV184" s="374"/>
      <c r="BW184" s="374"/>
      <c r="BX184" s="374"/>
      <c r="BY184" s="374"/>
      <c r="BZ184" s="374"/>
      <c r="CA184" s="374"/>
      <c r="CB184" s="374"/>
      <c r="CC184" s="374"/>
      <c r="CD184" s="374"/>
      <c r="CE184" s="374"/>
      <c r="CF184" s="374"/>
    </row>
    <row r="185" spans="2:84" s="281" customFormat="1">
      <c r="B185" s="2"/>
      <c r="C185" s="14"/>
      <c r="D185" s="12"/>
      <c r="E185" s="282"/>
      <c r="F185" s="12"/>
      <c r="G185" s="373"/>
      <c r="H185" s="12"/>
      <c r="AG185" s="374"/>
      <c r="AH185" s="375"/>
      <c r="AI185" s="374"/>
      <c r="AJ185" s="374"/>
      <c r="AK185" s="374"/>
      <c r="AL185" s="374"/>
      <c r="AM185" s="374"/>
      <c r="AN185" s="374"/>
      <c r="AO185" s="374"/>
      <c r="AP185" s="374"/>
      <c r="AQ185" s="374"/>
      <c r="AR185" s="374"/>
      <c r="AS185" s="374"/>
      <c r="AT185" s="374"/>
      <c r="AU185" s="374"/>
      <c r="AV185" s="374"/>
      <c r="AW185" s="374"/>
      <c r="AX185" s="374"/>
      <c r="AY185" s="374"/>
      <c r="AZ185" s="374"/>
      <c r="BA185" s="374"/>
      <c r="BB185" s="374"/>
      <c r="BC185" s="374"/>
      <c r="BD185" s="374"/>
      <c r="BE185" s="374"/>
      <c r="BF185" s="374"/>
      <c r="BG185" s="374"/>
      <c r="BH185" s="374"/>
      <c r="BI185" s="374"/>
      <c r="BJ185" s="374"/>
      <c r="BK185" s="374"/>
      <c r="BL185" s="374"/>
      <c r="BM185" s="374"/>
      <c r="BN185" s="374"/>
      <c r="BO185" s="374"/>
      <c r="BP185" s="374"/>
      <c r="BQ185" s="374"/>
      <c r="BR185" s="374"/>
      <c r="BS185" s="374"/>
      <c r="BT185" s="374"/>
      <c r="BU185" s="374"/>
      <c r="BV185" s="374"/>
      <c r="BW185" s="374"/>
      <c r="BX185" s="374"/>
      <c r="BY185" s="374"/>
      <c r="BZ185" s="374"/>
      <c r="CA185" s="374"/>
      <c r="CB185" s="374"/>
      <c r="CC185" s="374"/>
      <c r="CD185" s="374"/>
      <c r="CE185" s="374"/>
      <c r="CF185" s="374"/>
    </row>
    <row r="186" spans="2:84" s="281" customFormat="1">
      <c r="B186" s="2"/>
      <c r="C186" s="14"/>
      <c r="D186" s="12"/>
      <c r="E186" s="282"/>
      <c r="F186" s="12"/>
      <c r="G186" s="373"/>
      <c r="H186" s="12"/>
      <c r="AG186" s="374"/>
      <c r="AH186" s="375"/>
      <c r="AI186" s="374"/>
      <c r="AJ186" s="374"/>
      <c r="AK186" s="374"/>
      <c r="AL186" s="374"/>
      <c r="AM186" s="374"/>
      <c r="AN186" s="374"/>
      <c r="AO186" s="374"/>
      <c r="AP186" s="374"/>
      <c r="AQ186" s="374"/>
      <c r="AR186" s="374"/>
      <c r="AS186" s="374"/>
      <c r="AT186" s="374"/>
      <c r="AU186" s="374"/>
      <c r="AV186" s="374"/>
      <c r="AW186" s="374"/>
      <c r="AX186" s="374"/>
      <c r="AY186" s="374"/>
      <c r="AZ186" s="374"/>
      <c r="BA186" s="374"/>
      <c r="BB186" s="374"/>
      <c r="BC186" s="374"/>
      <c r="BD186" s="374"/>
      <c r="BE186" s="374"/>
      <c r="BF186" s="374"/>
      <c r="BG186" s="374"/>
      <c r="BH186" s="374"/>
      <c r="BI186" s="374"/>
      <c r="BJ186" s="374"/>
      <c r="BK186" s="374"/>
      <c r="BL186" s="374"/>
      <c r="BM186" s="374"/>
      <c r="BN186" s="374"/>
      <c r="BO186" s="374"/>
      <c r="BP186" s="374"/>
      <c r="BQ186" s="374"/>
      <c r="BR186" s="374"/>
      <c r="BS186" s="374"/>
      <c r="BT186" s="374"/>
      <c r="BU186" s="374"/>
      <c r="BV186" s="374"/>
      <c r="BW186" s="374"/>
      <c r="BX186" s="374"/>
      <c r="BY186" s="374"/>
      <c r="BZ186" s="374"/>
      <c r="CA186" s="374"/>
      <c r="CB186" s="374"/>
      <c r="CC186" s="374"/>
      <c r="CD186" s="374"/>
      <c r="CE186" s="374"/>
      <c r="CF186" s="374"/>
    </row>
    <row r="187" spans="2:84" s="281" customFormat="1">
      <c r="B187" s="2"/>
      <c r="C187" s="14"/>
      <c r="D187" s="12"/>
      <c r="E187" s="282"/>
      <c r="F187" s="12"/>
      <c r="G187" s="373"/>
      <c r="H187" s="12"/>
      <c r="AG187" s="374"/>
      <c r="AH187" s="375"/>
      <c r="AI187" s="374"/>
      <c r="AJ187" s="374"/>
      <c r="AK187" s="374"/>
      <c r="AL187" s="374"/>
      <c r="AM187" s="374"/>
      <c r="AN187" s="374"/>
      <c r="AO187" s="374"/>
      <c r="AP187" s="374"/>
      <c r="AQ187" s="374"/>
      <c r="AR187" s="374"/>
      <c r="AS187" s="374"/>
      <c r="AT187" s="374"/>
      <c r="AU187" s="374"/>
      <c r="AV187" s="374"/>
      <c r="AW187" s="374"/>
      <c r="AX187" s="374"/>
      <c r="AY187" s="374"/>
      <c r="AZ187" s="374"/>
      <c r="BA187" s="374"/>
      <c r="BB187" s="374"/>
      <c r="BC187" s="374"/>
      <c r="BD187" s="374"/>
      <c r="BE187" s="374"/>
      <c r="BF187" s="374"/>
      <c r="BG187" s="374"/>
      <c r="BH187" s="374"/>
      <c r="BI187" s="374"/>
      <c r="BJ187" s="374"/>
      <c r="BK187" s="374"/>
      <c r="BL187" s="374"/>
      <c r="BM187" s="374"/>
      <c r="BN187" s="374"/>
      <c r="BO187" s="374"/>
      <c r="BP187" s="374"/>
      <c r="BQ187" s="374"/>
      <c r="BR187" s="374"/>
      <c r="BS187" s="374"/>
      <c r="BT187" s="374"/>
      <c r="BU187" s="374"/>
      <c r="BV187" s="374"/>
      <c r="BW187" s="374"/>
      <c r="BX187" s="374"/>
      <c r="BY187" s="374"/>
      <c r="BZ187" s="374"/>
      <c r="CA187" s="374"/>
      <c r="CB187" s="374"/>
      <c r="CC187" s="374"/>
      <c r="CD187" s="374"/>
      <c r="CE187" s="374"/>
      <c r="CF187" s="374"/>
    </row>
    <row r="188" spans="2:84" s="281" customFormat="1">
      <c r="B188" s="2"/>
      <c r="C188" s="14"/>
      <c r="D188" s="12"/>
      <c r="E188" s="282"/>
      <c r="F188" s="12"/>
      <c r="G188" s="373"/>
      <c r="H188" s="12"/>
      <c r="AG188" s="374"/>
      <c r="AH188" s="375"/>
      <c r="AI188" s="374"/>
      <c r="AJ188" s="374"/>
      <c r="AK188" s="374"/>
      <c r="AL188" s="374"/>
      <c r="AM188" s="374"/>
      <c r="AN188" s="374"/>
      <c r="AO188" s="374"/>
      <c r="AP188" s="374"/>
      <c r="AQ188" s="374"/>
      <c r="AR188" s="374"/>
      <c r="AS188" s="374"/>
      <c r="AT188" s="374"/>
      <c r="AU188" s="374"/>
      <c r="AV188" s="374"/>
      <c r="AW188" s="374"/>
      <c r="AX188" s="374"/>
      <c r="AY188" s="374"/>
      <c r="AZ188" s="374"/>
      <c r="BA188" s="374"/>
      <c r="BB188" s="374"/>
      <c r="BC188" s="374"/>
      <c r="BD188" s="374"/>
      <c r="BE188" s="374"/>
      <c r="BF188" s="374"/>
      <c r="BG188" s="374"/>
      <c r="BH188" s="374"/>
      <c r="BI188" s="374"/>
      <c r="BJ188" s="374"/>
      <c r="BK188" s="374"/>
      <c r="BL188" s="374"/>
      <c r="BM188" s="374"/>
      <c r="BN188" s="374"/>
      <c r="BO188" s="374"/>
      <c r="BP188" s="374"/>
      <c r="BQ188" s="374"/>
      <c r="BR188" s="374"/>
      <c r="BS188" s="374"/>
      <c r="BT188" s="374"/>
      <c r="BU188" s="374"/>
      <c r="BV188" s="374"/>
      <c r="BW188" s="374"/>
      <c r="BX188" s="374"/>
      <c r="BY188" s="374"/>
      <c r="BZ188" s="374"/>
      <c r="CA188" s="374"/>
      <c r="CB188" s="374"/>
      <c r="CC188" s="374"/>
      <c r="CD188" s="374"/>
      <c r="CE188" s="374"/>
      <c r="CF188" s="374"/>
    </row>
    <row r="189" spans="2:84" s="281" customFormat="1">
      <c r="B189" s="2"/>
      <c r="C189" s="14"/>
      <c r="D189" s="12"/>
      <c r="E189" s="282"/>
      <c r="F189" s="12"/>
      <c r="G189" s="373"/>
      <c r="H189" s="12"/>
      <c r="AG189" s="374"/>
      <c r="AH189" s="375"/>
      <c r="AI189" s="374"/>
      <c r="AJ189" s="374"/>
      <c r="AK189" s="374"/>
      <c r="AL189" s="374"/>
      <c r="AM189" s="374"/>
      <c r="AN189" s="374"/>
      <c r="AO189" s="374"/>
      <c r="AP189" s="374"/>
      <c r="AQ189" s="374"/>
      <c r="AR189" s="374"/>
      <c r="AS189" s="374"/>
      <c r="AT189" s="374"/>
      <c r="AU189" s="374"/>
      <c r="AV189" s="374"/>
      <c r="AW189" s="374"/>
      <c r="AX189" s="374"/>
      <c r="AY189" s="374"/>
      <c r="AZ189" s="374"/>
      <c r="BA189" s="374"/>
      <c r="BB189" s="374"/>
      <c r="BC189" s="374"/>
      <c r="BD189" s="374"/>
      <c r="BE189" s="374"/>
      <c r="BF189" s="374"/>
      <c r="BG189" s="374"/>
      <c r="BH189" s="374"/>
      <c r="BI189" s="374"/>
      <c r="BJ189" s="374"/>
      <c r="BK189" s="374"/>
      <c r="BL189" s="374"/>
      <c r="BM189" s="374"/>
      <c r="BN189" s="374"/>
      <c r="BO189" s="374"/>
      <c r="BP189" s="374"/>
      <c r="BQ189" s="374"/>
      <c r="BR189" s="374"/>
      <c r="BS189" s="374"/>
      <c r="BT189" s="374"/>
      <c r="BU189" s="374"/>
      <c r="BV189" s="374"/>
      <c r="BW189" s="374"/>
      <c r="BX189" s="374"/>
      <c r="BY189" s="374"/>
      <c r="BZ189" s="374"/>
      <c r="CA189" s="374"/>
      <c r="CB189" s="374"/>
      <c r="CC189" s="374"/>
      <c r="CD189" s="374"/>
      <c r="CE189" s="374"/>
      <c r="CF189" s="374"/>
    </row>
    <row r="190" spans="2:84" s="281" customFormat="1">
      <c r="B190" s="2"/>
      <c r="C190" s="14"/>
      <c r="D190" s="12"/>
      <c r="E190" s="282"/>
      <c r="F190" s="12"/>
      <c r="G190" s="373"/>
      <c r="H190" s="12"/>
      <c r="AG190" s="374"/>
      <c r="AH190" s="375"/>
      <c r="AI190" s="374"/>
      <c r="AJ190" s="374"/>
      <c r="AK190" s="374"/>
      <c r="AL190" s="374"/>
      <c r="AM190" s="374"/>
      <c r="AN190" s="374"/>
      <c r="AO190" s="374"/>
      <c r="AP190" s="374"/>
      <c r="AQ190" s="374"/>
      <c r="AR190" s="374"/>
      <c r="AS190" s="374"/>
      <c r="AT190" s="374"/>
      <c r="AU190" s="374"/>
      <c r="AV190" s="374"/>
      <c r="AW190" s="374"/>
      <c r="AX190" s="374"/>
      <c r="AY190" s="374"/>
      <c r="AZ190" s="374"/>
      <c r="BA190" s="374"/>
      <c r="BB190" s="374"/>
      <c r="BC190" s="374"/>
      <c r="BD190" s="374"/>
      <c r="BE190" s="374"/>
      <c r="BF190" s="374"/>
      <c r="BG190" s="374"/>
      <c r="BH190" s="374"/>
      <c r="BI190" s="374"/>
      <c r="BJ190" s="374"/>
      <c r="BK190" s="374"/>
      <c r="BL190" s="374"/>
      <c r="BM190" s="374"/>
      <c r="BN190" s="374"/>
      <c r="BO190" s="374"/>
      <c r="BP190" s="374"/>
      <c r="BQ190" s="374"/>
      <c r="BR190" s="374"/>
      <c r="BS190" s="374"/>
      <c r="BT190" s="374"/>
      <c r="BU190" s="374"/>
      <c r="BV190" s="374"/>
      <c r="BW190" s="374"/>
      <c r="BX190" s="374"/>
      <c r="BY190" s="374"/>
      <c r="BZ190" s="374"/>
      <c r="CA190" s="374"/>
      <c r="CB190" s="374"/>
      <c r="CC190" s="374"/>
      <c r="CD190" s="374"/>
      <c r="CE190" s="374"/>
      <c r="CF190" s="374"/>
    </row>
    <row r="191" spans="2:84" s="281" customFormat="1">
      <c r="B191" s="2"/>
      <c r="C191" s="14"/>
      <c r="D191" s="12"/>
      <c r="E191" s="282"/>
      <c r="F191" s="12"/>
      <c r="G191" s="373"/>
      <c r="H191" s="12"/>
      <c r="AG191" s="374"/>
      <c r="AH191" s="375"/>
      <c r="AI191" s="374"/>
      <c r="AJ191" s="374"/>
      <c r="AK191" s="374"/>
      <c r="AL191" s="374"/>
      <c r="AM191" s="374"/>
      <c r="AN191" s="374"/>
      <c r="AO191" s="374"/>
      <c r="AP191" s="374"/>
      <c r="AQ191" s="374"/>
      <c r="AR191" s="374"/>
      <c r="AS191" s="374"/>
      <c r="AT191" s="374"/>
      <c r="AU191" s="374"/>
      <c r="AV191" s="374"/>
      <c r="AW191" s="374"/>
      <c r="AX191" s="374"/>
      <c r="AY191" s="374"/>
      <c r="AZ191" s="374"/>
      <c r="BA191" s="374"/>
      <c r="BB191" s="374"/>
      <c r="BC191" s="374"/>
      <c r="BD191" s="374"/>
      <c r="BE191" s="374"/>
      <c r="BF191" s="374"/>
      <c r="BG191" s="374"/>
      <c r="BH191" s="374"/>
      <c r="BI191" s="374"/>
      <c r="BJ191" s="374"/>
      <c r="BK191" s="374"/>
      <c r="BL191" s="374"/>
      <c r="BM191" s="374"/>
      <c r="BN191" s="374"/>
      <c r="BO191" s="374"/>
      <c r="BP191" s="374"/>
      <c r="BQ191" s="374"/>
      <c r="BR191" s="374"/>
      <c r="BS191" s="374"/>
      <c r="BT191" s="374"/>
      <c r="BU191" s="374"/>
      <c r="BV191" s="374"/>
      <c r="BW191" s="374"/>
      <c r="BX191" s="374"/>
      <c r="BY191" s="374"/>
      <c r="BZ191" s="374"/>
      <c r="CA191" s="374"/>
      <c r="CB191" s="374"/>
      <c r="CC191" s="374"/>
      <c r="CD191" s="374"/>
      <c r="CE191" s="374"/>
      <c r="CF191" s="374"/>
    </row>
    <row r="192" spans="2:84" s="281" customFormat="1">
      <c r="B192" s="2"/>
      <c r="C192" s="14"/>
      <c r="D192" s="12"/>
      <c r="E192" s="282"/>
      <c r="F192" s="12"/>
      <c r="G192" s="373"/>
      <c r="H192" s="12"/>
      <c r="AG192" s="374"/>
      <c r="AH192" s="375"/>
      <c r="AI192" s="374"/>
      <c r="AJ192" s="374"/>
      <c r="AK192" s="374"/>
      <c r="AL192" s="374"/>
      <c r="AM192" s="374"/>
      <c r="AN192" s="374"/>
      <c r="AO192" s="374"/>
      <c r="AP192" s="374"/>
      <c r="AQ192" s="374"/>
      <c r="AR192" s="374"/>
      <c r="AS192" s="374"/>
      <c r="AT192" s="374"/>
      <c r="AU192" s="374"/>
      <c r="AV192" s="374"/>
      <c r="AW192" s="374"/>
      <c r="AX192" s="374"/>
      <c r="AY192" s="374"/>
      <c r="AZ192" s="374"/>
      <c r="BA192" s="374"/>
      <c r="BB192" s="374"/>
      <c r="BC192" s="374"/>
      <c r="BD192" s="374"/>
      <c r="BE192" s="374"/>
      <c r="BF192" s="374"/>
      <c r="BG192" s="374"/>
      <c r="BH192" s="374"/>
      <c r="BI192" s="374"/>
      <c r="BJ192" s="374"/>
      <c r="BK192" s="374"/>
      <c r="BL192" s="374"/>
      <c r="BM192" s="374"/>
      <c r="BN192" s="374"/>
      <c r="BO192" s="374"/>
      <c r="BP192" s="374"/>
      <c r="BQ192" s="374"/>
      <c r="BR192" s="374"/>
      <c r="BS192" s="374"/>
      <c r="BT192" s="374"/>
      <c r="BU192" s="374"/>
      <c r="BV192" s="374"/>
      <c r="BW192" s="374"/>
      <c r="BX192" s="374"/>
      <c r="BY192" s="374"/>
      <c r="BZ192" s="374"/>
      <c r="CA192" s="374"/>
      <c r="CB192" s="374"/>
      <c r="CC192" s="374"/>
      <c r="CD192" s="374"/>
      <c r="CE192" s="374"/>
      <c r="CF192" s="374"/>
    </row>
    <row r="193" spans="2:84" s="281" customFormat="1">
      <c r="B193" s="2"/>
      <c r="C193" s="14"/>
      <c r="D193" s="12"/>
      <c r="E193" s="282"/>
      <c r="F193" s="12"/>
      <c r="G193" s="373"/>
      <c r="H193" s="12"/>
      <c r="AG193" s="374"/>
      <c r="AH193" s="375"/>
      <c r="AI193" s="374"/>
      <c r="AJ193" s="374"/>
      <c r="AK193" s="374"/>
      <c r="AL193" s="374"/>
      <c r="AM193" s="374"/>
      <c r="AN193" s="374"/>
      <c r="AO193" s="374"/>
      <c r="AP193" s="374"/>
      <c r="AQ193" s="374"/>
      <c r="AR193" s="374"/>
      <c r="AS193" s="374"/>
      <c r="AT193" s="374"/>
      <c r="AU193" s="374"/>
      <c r="AV193" s="374"/>
      <c r="AW193" s="374"/>
      <c r="AX193" s="374"/>
      <c r="AY193" s="374"/>
      <c r="AZ193" s="374"/>
      <c r="BA193" s="374"/>
      <c r="BB193" s="374"/>
      <c r="BC193" s="374"/>
      <c r="BD193" s="374"/>
      <c r="BE193" s="374"/>
      <c r="BF193" s="374"/>
      <c r="BG193" s="374"/>
      <c r="BH193" s="374"/>
      <c r="BI193" s="374"/>
      <c r="BJ193" s="374"/>
      <c r="BK193" s="374"/>
      <c r="BL193" s="374"/>
      <c r="BM193" s="374"/>
      <c r="BN193" s="374"/>
      <c r="BO193" s="374"/>
      <c r="BP193" s="374"/>
      <c r="BQ193" s="374"/>
      <c r="BR193" s="374"/>
      <c r="BS193" s="374"/>
      <c r="BT193" s="374"/>
      <c r="BU193" s="374"/>
      <c r="BV193" s="374"/>
      <c r="BW193" s="374"/>
      <c r="BX193" s="374"/>
      <c r="BY193" s="374"/>
      <c r="BZ193" s="374"/>
      <c r="CA193" s="374"/>
      <c r="CB193" s="374"/>
      <c r="CC193" s="374"/>
      <c r="CD193" s="374"/>
      <c r="CE193" s="374"/>
      <c r="CF193" s="374"/>
    </row>
    <row r="194" spans="2:84" s="281" customFormat="1">
      <c r="B194" s="2"/>
      <c r="C194" s="14"/>
      <c r="D194" s="12"/>
      <c r="E194" s="282"/>
      <c r="F194" s="12"/>
      <c r="G194" s="373"/>
      <c r="H194" s="12"/>
      <c r="AG194" s="374"/>
      <c r="AH194" s="375"/>
      <c r="AI194" s="374"/>
      <c r="AJ194" s="374"/>
      <c r="AK194" s="374"/>
      <c r="AL194" s="374"/>
      <c r="AM194" s="374"/>
      <c r="AN194" s="374"/>
      <c r="AO194" s="374"/>
      <c r="AP194" s="374"/>
      <c r="AQ194" s="374"/>
      <c r="AR194" s="374"/>
      <c r="AS194" s="374"/>
      <c r="AT194" s="374"/>
      <c r="AU194" s="374"/>
      <c r="AV194" s="374"/>
      <c r="AW194" s="374"/>
      <c r="AX194" s="374"/>
      <c r="AY194" s="374"/>
      <c r="AZ194" s="374"/>
      <c r="BA194" s="374"/>
      <c r="BB194" s="374"/>
      <c r="BC194" s="374"/>
      <c r="BD194" s="374"/>
      <c r="BE194" s="374"/>
      <c r="BF194" s="374"/>
      <c r="BG194" s="374"/>
      <c r="BH194" s="374"/>
      <c r="BI194" s="374"/>
      <c r="BJ194" s="374"/>
      <c r="BK194" s="374"/>
      <c r="BL194" s="374"/>
      <c r="BM194" s="374"/>
      <c r="BN194" s="374"/>
      <c r="BO194" s="374"/>
      <c r="BP194" s="374"/>
      <c r="BQ194" s="374"/>
      <c r="BR194" s="374"/>
      <c r="BS194" s="374"/>
      <c r="BT194" s="374"/>
      <c r="BU194" s="374"/>
      <c r="BV194" s="374"/>
      <c r="BW194" s="374"/>
      <c r="BX194" s="374"/>
      <c r="BY194" s="374"/>
      <c r="BZ194" s="374"/>
      <c r="CA194" s="374"/>
      <c r="CB194" s="374"/>
      <c r="CC194" s="374"/>
      <c r="CD194" s="374"/>
      <c r="CE194" s="374"/>
      <c r="CF194" s="374"/>
    </row>
    <row r="195" spans="2:84" s="281" customFormat="1">
      <c r="B195" s="2"/>
      <c r="C195" s="14"/>
      <c r="D195" s="12"/>
      <c r="E195" s="282"/>
      <c r="F195" s="12"/>
      <c r="G195" s="373"/>
      <c r="H195" s="12"/>
      <c r="AG195" s="374"/>
      <c r="AH195" s="375"/>
      <c r="AI195" s="374"/>
      <c r="AJ195" s="374"/>
      <c r="AK195" s="374"/>
      <c r="AL195" s="374"/>
      <c r="AM195" s="374"/>
      <c r="AN195" s="374"/>
      <c r="AO195" s="374"/>
      <c r="AP195" s="374"/>
      <c r="AQ195" s="374"/>
      <c r="AR195" s="374"/>
      <c r="AS195" s="374"/>
      <c r="AT195" s="374"/>
      <c r="AU195" s="374"/>
      <c r="AV195" s="374"/>
      <c r="AW195" s="374"/>
      <c r="AX195" s="374"/>
      <c r="AY195" s="374"/>
      <c r="AZ195" s="374"/>
      <c r="BA195" s="374"/>
      <c r="BB195" s="374"/>
      <c r="BC195" s="374"/>
      <c r="BD195" s="374"/>
      <c r="BE195" s="374"/>
      <c r="BF195" s="374"/>
      <c r="BG195" s="374"/>
      <c r="BH195" s="374"/>
      <c r="BI195" s="374"/>
      <c r="BJ195" s="374"/>
      <c r="BK195" s="374"/>
      <c r="BL195" s="374"/>
      <c r="BM195" s="374"/>
      <c r="BN195" s="374"/>
      <c r="BO195" s="374"/>
      <c r="BP195" s="374"/>
      <c r="BQ195" s="374"/>
      <c r="BR195" s="374"/>
      <c r="BS195" s="374"/>
      <c r="BT195" s="374"/>
      <c r="BU195" s="374"/>
      <c r="BV195" s="374"/>
      <c r="BW195" s="374"/>
      <c r="BX195" s="374"/>
      <c r="BY195" s="374"/>
      <c r="BZ195" s="374"/>
      <c r="CA195" s="374"/>
      <c r="CB195" s="374"/>
      <c r="CC195" s="374"/>
      <c r="CD195" s="374"/>
      <c r="CE195" s="374"/>
      <c r="CF195" s="374"/>
    </row>
    <row r="196" spans="2:84" s="281" customFormat="1">
      <c r="B196" s="2"/>
      <c r="C196" s="14"/>
      <c r="D196" s="12"/>
      <c r="E196" s="282"/>
      <c r="F196" s="12"/>
      <c r="G196" s="373"/>
      <c r="H196" s="12"/>
      <c r="AG196" s="374"/>
      <c r="AH196" s="375"/>
      <c r="AI196" s="374"/>
      <c r="AJ196" s="374"/>
      <c r="AK196" s="374"/>
      <c r="AL196" s="374"/>
      <c r="AM196" s="374"/>
      <c r="AN196" s="374"/>
      <c r="AO196" s="374"/>
      <c r="AP196" s="374"/>
      <c r="AQ196" s="374"/>
      <c r="AR196" s="374"/>
      <c r="AS196" s="374"/>
      <c r="AT196" s="374"/>
      <c r="AU196" s="374"/>
      <c r="AV196" s="374"/>
      <c r="AW196" s="374"/>
      <c r="AX196" s="374"/>
      <c r="AY196" s="374"/>
      <c r="AZ196" s="374"/>
      <c r="BA196" s="374"/>
      <c r="BB196" s="374"/>
      <c r="BC196" s="374"/>
      <c r="BD196" s="374"/>
      <c r="BE196" s="374"/>
      <c r="BF196" s="374"/>
      <c r="BG196" s="374"/>
      <c r="BH196" s="374"/>
      <c r="BI196" s="374"/>
      <c r="BJ196" s="374"/>
      <c r="BK196" s="374"/>
      <c r="BL196" s="374"/>
      <c r="BM196" s="374"/>
      <c r="BN196" s="374"/>
      <c r="BO196" s="374"/>
      <c r="BP196" s="374"/>
      <c r="BQ196" s="374"/>
      <c r="BR196" s="374"/>
      <c r="BS196" s="374"/>
      <c r="BT196" s="374"/>
      <c r="BU196" s="374"/>
      <c r="BV196" s="374"/>
      <c r="BW196" s="374"/>
      <c r="BX196" s="374"/>
      <c r="BY196" s="374"/>
      <c r="BZ196" s="374"/>
      <c r="CA196" s="374"/>
      <c r="CB196" s="374"/>
      <c r="CC196" s="374"/>
      <c r="CD196" s="374"/>
      <c r="CE196" s="374"/>
      <c r="CF196" s="374"/>
    </row>
  </sheetData>
  <sheetProtection algorithmName="SHA-512" hashValue="6xAOBqmmeBO61FYQPqAG06J28HaKeMn2omkUTDxbxcwUWjvFyvdpzfNkrJeXFykFeyTQb1b7Q/8kE0k8UshRJQ==" saltValue="5oE318y2sjtsJGbvneTxOA==" spinCount="100000" sheet="1" objects="1" scenarios="1"/>
  <mergeCells count="86">
    <mergeCell ref="G100:G101"/>
    <mergeCell ref="G106:G107"/>
    <mergeCell ref="G108:G109"/>
    <mergeCell ref="G126:G127"/>
    <mergeCell ref="G128:G129"/>
    <mergeCell ref="G120:G121"/>
    <mergeCell ref="G122:G123"/>
    <mergeCell ref="G124:G125"/>
    <mergeCell ref="G102:G103"/>
    <mergeCell ref="G104:G105"/>
    <mergeCell ref="G110:G111"/>
    <mergeCell ref="G112:G113"/>
    <mergeCell ref="G114:G115"/>
    <mergeCell ref="G130:G131"/>
    <mergeCell ref="G132:G133"/>
    <mergeCell ref="G28:G29"/>
    <mergeCell ref="G34:G35"/>
    <mergeCell ref="G68:G69"/>
    <mergeCell ref="G70:G71"/>
    <mergeCell ref="G72:G73"/>
    <mergeCell ref="G74:G75"/>
    <mergeCell ref="G76:G77"/>
    <mergeCell ref="G78:G79"/>
    <mergeCell ref="G80:G81"/>
    <mergeCell ref="G86:G87"/>
    <mergeCell ref="G88:G89"/>
    <mergeCell ref="G90:G91"/>
    <mergeCell ref="G116:G117"/>
    <mergeCell ref="G118:G119"/>
    <mergeCell ref="E10:E12"/>
    <mergeCell ref="G10:G14"/>
    <mergeCell ref="I10:AF10"/>
    <mergeCell ref="I11:J11"/>
    <mergeCell ref="K11:L11"/>
    <mergeCell ref="AE11:AF11"/>
    <mergeCell ref="AA11:AB11"/>
    <mergeCell ref="AC11:AD11"/>
    <mergeCell ref="S11:T11"/>
    <mergeCell ref="U11:V11"/>
    <mergeCell ref="W11:X11"/>
    <mergeCell ref="B4:AF4"/>
    <mergeCell ref="B5:AF5"/>
    <mergeCell ref="B6:AF6"/>
    <mergeCell ref="B7:AF7"/>
    <mergeCell ref="Q8:R8"/>
    <mergeCell ref="G24:G25"/>
    <mergeCell ref="M11:N11"/>
    <mergeCell ref="O11:P11"/>
    <mergeCell ref="Q11:R11"/>
    <mergeCell ref="Y11:Z11"/>
    <mergeCell ref="G16:G17"/>
    <mergeCell ref="G18:G19"/>
    <mergeCell ref="G20:G21"/>
    <mergeCell ref="G22:G23"/>
    <mergeCell ref="G42:G43"/>
    <mergeCell ref="G26:G27"/>
    <mergeCell ref="G30:G31"/>
    <mergeCell ref="G32:G33"/>
    <mergeCell ref="G36:G37"/>
    <mergeCell ref="G38:G39"/>
    <mergeCell ref="G40:G41"/>
    <mergeCell ref="G60:G61"/>
    <mergeCell ref="G44:G45"/>
    <mergeCell ref="G46:G47"/>
    <mergeCell ref="G48:G49"/>
    <mergeCell ref="G50:G51"/>
    <mergeCell ref="G52:G53"/>
    <mergeCell ref="G58:G59"/>
    <mergeCell ref="G54:G55"/>
    <mergeCell ref="G56:G57"/>
    <mergeCell ref="B147:C147"/>
    <mergeCell ref="B149:C149"/>
    <mergeCell ref="B151:C151"/>
    <mergeCell ref="G62:G63"/>
    <mergeCell ref="G64:G65"/>
    <mergeCell ref="B135:C135"/>
    <mergeCell ref="B139:C139"/>
    <mergeCell ref="B141:C141"/>
    <mergeCell ref="B145:C145"/>
    <mergeCell ref="G66:G67"/>
    <mergeCell ref="G82:G83"/>
    <mergeCell ref="G84:G85"/>
    <mergeCell ref="G92:G93"/>
    <mergeCell ref="G94:G95"/>
    <mergeCell ref="G96:G97"/>
    <mergeCell ref="G98:G99"/>
  </mergeCells>
  <conditionalFormatting sqref="I14 K14">
    <cfRule type="cellIs" dxfId="2828" priority="2959" operator="notEqual">
      <formula>0</formula>
    </cfRule>
    <cfRule type="cellIs" dxfId="2827" priority="2960" operator="notEqual">
      <formula>0</formula>
    </cfRule>
    <cfRule type="cellIs" dxfId="2826" priority="2961" operator="equal">
      <formula>0</formula>
    </cfRule>
  </conditionalFormatting>
  <conditionalFormatting sqref="J64">
    <cfRule type="cellIs" dxfId="2825" priority="2921" operator="equal">
      <formula>0</formula>
    </cfRule>
    <cfRule type="containsErrors" dxfId="2824" priority="2922">
      <formula>ISERROR(J64)</formula>
    </cfRule>
  </conditionalFormatting>
  <conditionalFormatting sqref="J36">
    <cfRule type="cellIs" dxfId="2823" priority="2933" operator="equal">
      <formula>0</formula>
    </cfRule>
    <cfRule type="containsErrors" dxfId="2822" priority="2934">
      <formula>ISERROR(J36)</formula>
    </cfRule>
  </conditionalFormatting>
  <conditionalFormatting sqref="J40">
    <cfRule type="cellIs" dxfId="2821" priority="2929" operator="equal">
      <formula>0</formula>
    </cfRule>
    <cfRule type="containsErrors" dxfId="2820" priority="2930">
      <formula>ISERROR(J40)</formula>
    </cfRule>
  </conditionalFormatting>
  <conditionalFormatting sqref="J21 J31 J37 J39 J41 J49 J55 J61 J65">
    <cfRule type="cellIs" dxfId="2819" priority="2954" operator="equal">
      <formula>0</formula>
    </cfRule>
    <cfRule type="containsErrors" dxfId="2818" priority="2955">
      <formula>ISERROR(J21)</formula>
    </cfRule>
  </conditionalFormatting>
  <conditionalFormatting sqref="J54">
    <cfRule type="cellIs" dxfId="2817" priority="2925" operator="equal">
      <formula>0</formula>
    </cfRule>
    <cfRule type="containsErrors" dxfId="2816" priority="2926">
      <formula>ISERROR(J54)</formula>
    </cfRule>
  </conditionalFormatting>
  <conditionalFormatting sqref="J22:J27 L22:L27 N22:N27 P22:P27 R22:R27 Z22:Z27 AB22:AB27 AD22:AD27 AF22:AF27">
    <cfRule type="cellIs" dxfId="2815" priority="2950" operator="equal">
      <formula>0</formula>
    </cfRule>
    <cfRule type="containsErrors" dxfId="2814" priority="2951">
      <formula>ISERROR(J22)</formula>
    </cfRule>
  </conditionalFormatting>
  <conditionalFormatting sqref="K22:K27">
    <cfRule type="cellIs" dxfId="2813" priority="2913" operator="equal">
      <formula>0</formula>
    </cfRule>
    <cfRule type="containsErrors" dxfId="2812" priority="2914">
      <formula>ISERROR(K22)</formula>
    </cfRule>
  </conditionalFormatting>
  <conditionalFormatting sqref="I23:I27">
    <cfRule type="cellIs" dxfId="2811" priority="2948" operator="equal">
      <formula>0</formula>
    </cfRule>
    <cfRule type="containsErrors" dxfId="2810" priority="2949">
      <formula>ISERROR(I23)</formula>
    </cfRule>
  </conditionalFormatting>
  <conditionalFormatting sqref="I20:I21 I30:I31 I48:I49 I54:I55 I60:I61 I64:I65 I36:I41">
    <cfRule type="cellIs" dxfId="2809" priority="2952" operator="equal">
      <formula>0</formula>
    </cfRule>
    <cfRule type="containsErrors" dxfId="2808" priority="2953">
      <formula>ISERROR(I20)</formula>
    </cfRule>
  </conditionalFormatting>
  <conditionalFormatting sqref="J16:J17">
    <cfRule type="cellIs" dxfId="2807" priority="2946" operator="equal">
      <formula>0</formula>
    </cfRule>
    <cfRule type="containsErrors" dxfId="2806" priority="2947">
      <formula>ISERROR(J16)</formula>
    </cfRule>
  </conditionalFormatting>
  <conditionalFormatting sqref="L16:L17">
    <cfRule type="cellIs" dxfId="2805" priority="2911" operator="equal">
      <formula>0</formula>
    </cfRule>
    <cfRule type="containsErrors" dxfId="2804" priority="2912">
      <formula>ISERROR(L16)</formula>
    </cfRule>
  </conditionalFormatting>
  <conditionalFormatting sqref="K17">
    <cfRule type="cellIs" dxfId="2803" priority="2909" operator="equal">
      <formula>0</formula>
    </cfRule>
    <cfRule type="containsErrors" dxfId="2802" priority="2910">
      <formula>ISERROR(K17)</formula>
    </cfRule>
  </conditionalFormatting>
  <conditionalFormatting sqref="K16">
    <cfRule type="cellIs" dxfId="2801" priority="2907" operator="equal">
      <formula>0</formula>
    </cfRule>
    <cfRule type="containsErrors" dxfId="2800" priority="2908">
      <formula>ISERROR(K16)</formula>
    </cfRule>
  </conditionalFormatting>
  <conditionalFormatting sqref="L20">
    <cfRule type="cellIs" dxfId="2799" priority="2905" operator="equal">
      <formula>0</formula>
    </cfRule>
    <cfRule type="containsErrors" dxfId="2798" priority="2906">
      <formula>ISERROR(L20)</formula>
    </cfRule>
  </conditionalFormatting>
  <conditionalFormatting sqref="L54">
    <cfRule type="cellIs" dxfId="2797" priority="2893" operator="equal">
      <formula>0</formula>
    </cfRule>
    <cfRule type="containsErrors" dxfId="2796" priority="2894">
      <formula>ISERROR(L54)</formula>
    </cfRule>
  </conditionalFormatting>
  <conditionalFormatting sqref="I17">
    <cfRule type="cellIs" dxfId="2795" priority="2944" operator="equal">
      <formula>0</formula>
    </cfRule>
    <cfRule type="containsErrors" dxfId="2794" priority="2945">
      <formula>ISERROR(I17)</formula>
    </cfRule>
  </conditionalFormatting>
  <conditionalFormatting sqref="L30">
    <cfRule type="cellIs" dxfId="2793" priority="2903" operator="equal">
      <formula>0</formula>
    </cfRule>
    <cfRule type="containsErrors" dxfId="2792" priority="2904">
      <formula>ISERROR(L30)</formula>
    </cfRule>
  </conditionalFormatting>
  <conditionalFormatting sqref="L40">
    <cfRule type="cellIs" dxfId="2791" priority="2897" operator="equal">
      <formula>0</formula>
    </cfRule>
    <cfRule type="containsErrors" dxfId="2790" priority="2898">
      <formula>ISERROR(L40)</formula>
    </cfRule>
  </conditionalFormatting>
  <conditionalFormatting sqref="L48">
    <cfRule type="cellIs" dxfId="2789" priority="2895" operator="equal">
      <formula>0</formula>
    </cfRule>
    <cfRule type="containsErrors" dxfId="2788" priority="2896">
      <formula>ISERROR(L48)</formula>
    </cfRule>
  </conditionalFormatting>
  <conditionalFormatting sqref="N54">
    <cfRule type="cellIs" dxfId="2787" priority="2855" operator="equal">
      <formula>0</formula>
    </cfRule>
    <cfRule type="containsErrors" dxfId="2786" priority="2856">
      <formula>ISERROR(N54)</formula>
    </cfRule>
  </conditionalFormatting>
  <conditionalFormatting sqref="L60">
    <cfRule type="cellIs" dxfId="2785" priority="2891" operator="equal">
      <formula>0</formula>
    </cfRule>
    <cfRule type="containsErrors" dxfId="2784" priority="2892">
      <formula>ISERROR(L60)</formula>
    </cfRule>
  </conditionalFormatting>
  <conditionalFormatting sqref="I16">
    <cfRule type="cellIs" dxfId="2783" priority="2942" operator="equal">
      <formula>0</formula>
    </cfRule>
    <cfRule type="containsErrors" dxfId="2782" priority="2943">
      <formula>ISERROR(I16)</formula>
    </cfRule>
  </conditionalFormatting>
  <conditionalFormatting sqref="L14">
    <cfRule type="cellIs" dxfId="2781" priority="2939" operator="notEqual">
      <formula>0</formula>
    </cfRule>
    <cfRule type="cellIs" dxfId="2780" priority="2940" operator="notEqual">
      <formula>0</formula>
    </cfRule>
    <cfRule type="cellIs" dxfId="2779" priority="2941" operator="equal">
      <formula>0</formula>
    </cfRule>
  </conditionalFormatting>
  <conditionalFormatting sqref="M16">
    <cfRule type="cellIs" dxfId="2778" priority="2869" operator="equal">
      <formula>0</formula>
    </cfRule>
    <cfRule type="containsErrors" dxfId="2777" priority="2870">
      <formula>ISERROR(M16)</formula>
    </cfRule>
  </conditionalFormatting>
  <conditionalFormatting sqref="N16:N17">
    <cfRule type="cellIs" dxfId="2776" priority="2873" operator="equal">
      <formula>0</formula>
    </cfRule>
    <cfRule type="containsErrors" dxfId="2775" priority="2874">
      <formula>ISERROR(N16)</formula>
    </cfRule>
  </conditionalFormatting>
  <conditionalFormatting sqref="M17">
    <cfRule type="cellIs" dxfId="2774" priority="2871" operator="equal">
      <formula>0</formula>
    </cfRule>
    <cfRule type="containsErrors" dxfId="2773" priority="2872">
      <formula>ISERROR(M17)</formula>
    </cfRule>
  </conditionalFormatting>
  <conditionalFormatting sqref="L64">
    <cfRule type="cellIs" dxfId="2772" priority="2889" operator="equal">
      <formula>0</formula>
    </cfRule>
    <cfRule type="containsErrors" dxfId="2771" priority="2890">
      <formula>ISERROR(L64)</formula>
    </cfRule>
  </conditionalFormatting>
  <conditionalFormatting sqref="N64">
    <cfRule type="cellIs" dxfId="2770" priority="2851" operator="equal">
      <formula>0</formula>
    </cfRule>
    <cfRule type="containsErrors" dxfId="2769" priority="2852">
      <formula>ISERROR(N64)</formula>
    </cfRule>
  </conditionalFormatting>
  <conditionalFormatting sqref="P64">
    <cfRule type="cellIs" dxfId="2768" priority="2813" operator="equal">
      <formula>0</formula>
    </cfRule>
    <cfRule type="containsErrors" dxfId="2767" priority="2814">
      <formula>ISERROR(P64)</formula>
    </cfRule>
  </conditionalFormatting>
  <conditionalFormatting sqref="R64">
    <cfRule type="cellIs" dxfId="2766" priority="2775" operator="equal">
      <formula>0</formula>
    </cfRule>
    <cfRule type="containsErrors" dxfId="2765" priority="2776">
      <formula>ISERROR(R64)</formula>
    </cfRule>
  </conditionalFormatting>
  <conditionalFormatting sqref="Z64">
    <cfRule type="cellIs" dxfId="2764" priority="2737" operator="equal">
      <formula>0</formula>
    </cfRule>
    <cfRule type="containsErrors" dxfId="2763" priority="2738">
      <formula>ISERROR(Z64)</formula>
    </cfRule>
  </conditionalFormatting>
  <conditionalFormatting sqref="AB64">
    <cfRule type="cellIs" dxfId="2762" priority="2699" operator="equal">
      <formula>0</formula>
    </cfRule>
    <cfRule type="containsErrors" dxfId="2761" priority="2700">
      <formula>ISERROR(AB64)</formula>
    </cfRule>
  </conditionalFormatting>
  <conditionalFormatting sqref="AD64">
    <cfRule type="cellIs" dxfId="2760" priority="2661" operator="equal">
      <formula>0</formula>
    </cfRule>
    <cfRule type="containsErrors" dxfId="2759" priority="2662">
      <formula>ISERROR(AD64)</formula>
    </cfRule>
  </conditionalFormatting>
  <conditionalFormatting sqref="AF64">
    <cfRule type="cellIs" dxfId="2758" priority="2623" operator="equal">
      <formula>0</formula>
    </cfRule>
    <cfRule type="containsErrors" dxfId="2757" priority="2624">
      <formula>ISERROR(AF64)</formula>
    </cfRule>
  </conditionalFormatting>
  <conditionalFormatting sqref="J20">
    <cfRule type="cellIs" dxfId="2756" priority="2937" operator="equal">
      <formula>0</formula>
    </cfRule>
    <cfRule type="containsErrors" dxfId="2755" priority="2938">
      <formula>ISERROR(J20)</formula>
    </cfRule>
  </conditionalFormatting>
  <conditionalFormatting sqref="J30">
    <cfRule type="cellIs" dxfId="2754" priority="2935" operator="equal">
      <formula>0</formula>
    </cfRule>
    <cfRule type="containsErrors" dxfId="2753" priority="2936">
      <formula>ISERROR(J30)</formula>
    </cfRule>
  </conditionalFormatting>
  <conditionalFormatting sqref="N48">
    <cfRule type="cellIs" dxfId="2752" priority="2857" operator="equal">
      <formula>0</formula>
    </cfRule>
    <cfRule type="containsErrors" dxfId="2751" priority="2858">
      <formula>ISERROR(N48)</formula>
    </cfRule>
  </conditionalFormatting>
  <conditionalFormatting sqref="N60">
    <cfRule type="cellIs" dxfId="2750" priority="2853" operator="equal">
      <formula>0</formula>
    </cfRule>
    <cfRule type="containsErrors" dxfId="2749" priority="2854">
      <formula>ISERROR(N60)</formula>
    </cfRule>
  </conditionalFormatting>
  <conditionalFormatting sqref="J48">
    <cfRule type="cellIs" dxfId="2748" priority="2927" operator="equal">
      <formula>0</formula>
    </cfRule>
    <cfRule type="containsErrors" dxfId="2747" priority="2928">
      <formula>ISERROR(J48)</formula>
    </cfRule>
  </conditionalFormatting>
  <conditionalFormatting sqref="J60">
    <cfRule type="cellIs" dxfId="2746" priority="2923" operator="equal">
      <formula>0</formula>
    </cfRule>
    <cfRule type="containsErrors" dxfId="2745" priority="2924">
      <formula>ISERROR(J60)</formula>
    </cfRule>
  </conditionalFormatting>
  <conditionalFormatting sqref="L21 L31 L37 L39 L41 L49 L55 L61 L65">
    <cfRule type="cellIs" dxfId="2744" priority="2919" operator="equal">
      <formula>0</formula>
    </cfRule>
    <cfRule type="containsErrors" dxfId="2743" priority="2920">
      <formula>ISERROR(L21)</formula>
    </cfRule>
  </conditionalFormatting>
  <conditionalFormatting sqref="L22:L27">
    <cfRule type="cellIs" dxfId="2742" priority="2915" operator="equal">
      <formula>0</formula>
    </cfRule>
    <cfRule type="containsErrors" dxfId="2741" priority="2916">
      <formula>ISERROR(L22)</formula>
    </cfRule>
  </conditionalFormatting>
  <conditionalFormatting sqref="M22:M27">
    <cfRule type="cellIs" dxfId="2740" priority="2875" operator="equal">
      <formula>0</formula>
    </cfRule>
    <cfRule type="containsErrors" dxfId="2739" priority="2876">
      <formula>ISERROR(M22)</formula>
    </cfRule>
  </conditionalFormatting>
  <conditionalFormatting sqref="K20:K21 K30:K31 K37 K48:K49 K54:K55 K60:K61 K65 K39:K41">
    <cfRule type="cellIs" dxfId="2738" priority="2917" operator="equal">
      <formula>0</formula>
    </cfRule>
    <cfRule type="containsErrors" dxfId="2737" priority="2918">
      <formula>ISERROR(K20)</formula>
    </cfRule>
  </conditionalFormatting>
  <conditionalFormatting sqref="P16:P17">
    <cfRule type="cellIs" dxfId="2736" priority="2835" operator="equal">
      <formula>0</formula>
    </cfRule>
    <cfRule type="containsErrors" dxfId="2735" priority="2836">
      <formula>ISERROR(P16)</formula>
    </cfRule>
  </conditionalFormatting>
  <conditionalFormatting sqref="O17">
    <cfRule type="cellIs" dxfId="2734" priority="2833" operator="equal">
      <formula>0</formula>
    </cfRule>
    <cfRule type="containsErrors" dxfId="2733" priority="2834">
      <formula>ISERROR(O17)</formula>
    </cfRule>
  </conditionalFormatting>
  <conditionalFormatting sqref="O16">
    <cfRule type="cellIs" dxfId="2732" priority="2831" operator="equal">
      <formula>0</formula>
    </cfRule>
    <cfRule type="containsErrors" dxfId="2731" priority="2832">
      <formula>ISERROR(O16)</formula>
    </cfRule>
  </conditionalFormatting>
  <conditionalFormatting sqref="N20">
    <cfRule type="cellIs" dxfId="2730" priority="2867" operator="equal">
      <formula>0</formula>
    </cfRule>
    <cfRule type="containsErrors" dxfId="2729" priority="2868">
      <formula>ISERROR(N20)</formula>
    </cfRule>
  </conditionalFormatting>
  <conditionalFormatting sqref="N30">
    <cfRule type="cellIs" dxfId="2728" priority="2865" operator="equal">
      <formula>0</formula>
    </cfRule>
    <cfRule type="containsErrors" dxfId="2727" priority="2866">
      <formula>ISERROR(N30)</formula>
    </cfRule>
  </conditionalFormatting>
  <conditionalFormatting sqref="N40">
    <cfRule type="cellIs" dxfId="2726" priority="2859" operator="equal">
      <formula>0</formula>
    </cfRule>
    <cfRule type="containsErrors" dxfId="2725" priority="2860">
      <formula>ISERROR(N40)</formula>
    </cfRule>
  </conditionalFormatting>
  <conditionalFormatting sqref="P48">
    <cfRule type="cellIs" dxfId="2724" priority="2819" operator="equal">
      <formula>0</formula>
    </cfRule>
    <cfRule type="containsErrors" dxfId="2723" priority="2820">
      <formula>ISERROR(P48)</formula>
    </cfRule>
  </conditionalFormatting>
  <conditionalFormatting sqref="P54">
    <cfRule type="cellIs" dxfId="2722" priority="2817" operator="equal">
      <formula>0</formula>
    </cfRule>
    <cfRule type="containsErrors" dxfId="2721" priority="2818">
      <formula>ISERROR(P54)</formula>
    </cfRule>
  </conditionalFormatting>
  <conditionalFormatting sqref="P60">
    <cfRule type="cellIs" dxfId="2720" priority="2815" operator="equal">
      <formula>0</formula>
    </cfRule>
    <cfRule type="containsErrors" dxfId="2719" priority="2816">
      <formula>ISERROR(P60)</formula>
    </cfRule>
  </conditionalFormatting>
  <conditionalFormatting sqref="M14">
    <cfRule type="cellIs" dxfId="2718" priority="2886" operator="notEqual">
      <formula>0</formula>
    </cfRule>
    <cfRule type="cellIs" dxfId="2717" priority="2887" operator="notEqual">
      <formula>0</formula>
    </cfRule>
    <cfRule type="cellIs" dxfId="2716" priority="2888" operator="equal">
      <formula>0</formula>
    </cfRule>
  </conditionalFormatting>
  <conditionalFormatting sqref="O22:O27">
    <cfRule type="cellIs" dxfId="2715" priority="2837" operator="equal">
      <formula>0</formula>
    </cfRule>
    <cfRule type="containsErrors" dxfId="2714" priority="2838">
      <formula>ISERROR(O22)</formula>
    </cfRule>
  </conditionalFormatting>
  <conditionalFormatting sqref="R16:R17">
    <cfRule type="cellIs" dxfId="2713" priority="2797" operator="equal">
      <formula>0</formula>
    </cfRule>
    <cfRule type="containsErrors" dxfId="2712" priority="2798">
      <formula>ISERROR(R16)</formula>
    </cfRule>
  </conditionalFormatting>
  <conditionalFormatting sqref="Q17">
    <cfRule type="cellIs" dxfId="2711" priority="2795" operator="equal">
      <formula>0</formula>
    </cfRule>
    <cfRule type="containsErrors" dxfId="2710" priority="2796">
      <formula>ISERROR(Q17)</formula>
    </cfRule>
  </conditionalFormatting>
  <conditionalFormatting sqref="Q16">
    <cfRule type="cellIs" dxfId="2709" priority="2793" operator="equal">
      <formula>0</formula>
    </cfRule>
    <cfRule type="containsErrors" dxfId="2708" priority="2794">
      <formula>ISERROR(Q16)</formula>
    </cfRule>
  </conditionalFormatting>
  <conditionalFormatting sqref="P20">
    <cfRule type="cellIs" dxfId="2707" priority="2829" operator="equal">
      <formula>0</formula>
    </cfRule>
    <cfRule type="containsErrors" dxfId="2706" priority="2830">
      <formula>ISERROR(P20)</formula>
    </cfRule>
  </conditionalFormatting>
  <conditionalFormatting sqref="R54">
    <cfRule type="cellIs" dxfId="2705" priority="2779" operator="equal">
      <formula>0</formula>
    </cfRule>
    <cfRule type="containsErrors" dxfId="2704" priority="2780">
      <formula>ISERROR(R54)</formula>
    </cfRule>
  </conditionalFormatting>
  <conditionalFormatting sqref="P30">
    <cfRule type="cellIs" dxfId="2703" priority="2827" operator="equal">
      <formula>0</formula>
    </cfRule>
    <cfRule type="containsErrors" dxfId="2702" priority="2828">
      <formula>ISERROR(P30)</formula>
    </cfRule>
  </conditionalFormatting>
  <conditionalFormatting sqref="P40">
    <cfRule type="cellIs" dxfId="2701" priority="2821" operator="equal">
      <formula>0</formula>
    </cfRule>
    <cfRule type="containsErrors" dxfId="2700" priority="2822">
      <formula>ISERROR(P40)</formula>
    </cfRule>
  </conditionalFormatting>
  <conditionalFormatting sqref="R48">
    <cfRule type="cellIs" dxfId="2699" priority="2781" operator="equal">
      <formula>0</formula>
    </cfRule>
    <cfRule type="containsErrors" dxfId="2698" priority="2782">
      <formula>ISERROR(R48)</formula>
    </cfRule>
  </conditionalFormatting>
  <conditionalFormatting sqref="R60">
    <cfRule type="cellIs" dxfId="2697" priority="2777" operator="equal">
      <formula>0</formula>
    </cfRule>
    <cfRule type="containsErrors" dxfId="2696" priority="2778">
      <formula>ISERROR(R60)</formula>
    </cfRule>
  </conditionalFormatting>
  <conditionalFormatting sqref="N14">
    <cfRule type="cellIs" dxfId="2695" priority="2883" operator="notEqual">
      <formula>0</formula>
    </cfRule>
    <cfRule type="cellIs" dxfId="2694" priority="2884" operator="notEqual">
      <formula>0</formula>
    </cfRule>
    <cfRule type="cellIs" dxfId="2693" priority="2885" operator="equal">
      <formula>0</formula>
    </cfRule>
  </conditionalFormatting>
  <conditionalFormatting sqref="N21 N31 N37 N39 N41 N49 N55 N61 N65">
    <cfRule type="cellIs" dxfId="2692" priority="2881" operator="equal">
      <formula>0</formula>
    </cfRule>
    <cfRule type="containsErrors" dxfId="2691" priority="2882">
      <formula>ISERROR(N21)</formula>
    </cfRule>
  </conditionalFormatting>
  <conditionalFormatting sqref="N22:N27">
    <cfRule type="cellIs" dxfId="2690" priority="2877" operator="equal">
      <formula>0</formula>
    </cfRule>
    <cfRule type="containsErrors" dxfId="2689" priority="2878">
      <formula>ISERROR(N22)</formula>
    </cfRule>
  </conditionalFormatting>
  <conditionalFormatting sqref="M20:M21 M30:M31 M37 M48:M49 M54:M55 M60:M61 M65 M39:M41">
    <cfRule type="cellIs" dxfId="2688" priority="2879" operator="equal">
      <formula>0</formula>
    </cfRule>
    <cfRule type="containsErrors" dxfId="2687" priority="2880">
      <formula>ISERROR(M20)</formula>
    </cfRule>
  </conditionalFormatting>
  <conditionalFormatting sqref="Z54">
    <cfRule type="cellIs" dxfId="2686" priority="2741" operator="equal">
      <formula>0</formula>
    </cfRule>
    <cfRule type="containsErrors" dxfId="2685" priority="2742">
      <formula>ISERROR(Z54)</formula>
    </cfRule>
  </conditionalFormatting>
  <conditionalFormatting sqref="Y16">
    <cfRule type="cellIs" dxfId="2684" priority="2755" operator="equal">
      <formula>0</formula>
    </cfRule>
    <cfRule type="containsErrors" dxfId="2683" priority="2756">
      <formula>ISERROR(Y16)</formula>
    </cfRule>
  </conditionalFormatting>
  <conditionalFormatting sqref="Z16:Z17">
    <cfRule type="cellIs" dxfId="2682" priority="2759" operator="equal">
      <formula>0</formula>
    </cfRule>
    <cfRule type="containsErrors" dxfId="2681" priority="2760">
      <formula>ISERROR(Z16)</formula>
    </cfRule>
  </conditionalFormatting>
  <conditionalFormatting sqref="Y17">
    <cfRule type="cellIs" dxfId="2680" priority="2757" operator="equal">
      <formula>0</formula>
    </cfRule>
    <cfRule type="containsErrors" dxfId="2679" priority="2758">
      <formula>ISERROR(Y17)</formula>
    </cfRule>
  </conditionalFormatting>
  <conditionalFormatting sqref="Q22:Q27">
    <cfRule type="cellIs" dxfId="2678" priority="2799" operator="equal">
      <formula>0</formula>
    </cfRule>
    <cfRule type="containsErrors" dxfId="2677" priority="2800">
      <formula>ISERROR(Q22)</formula>
    </cfRule>
  </conditionalFormatting>
  <conditionalFormatting sqref="R20">
    <cfRule type="cellIs" dxfId="2676" priority="2791" operator="equal">
      <formula>0</formula>
    </cfRule>
    <cfRule type="containsErrors" dxfId="2675" priority="2792">
      <formula>ISERROR(R20)</formula>
    </cfRule>
  </conditionalFormatting>
  <conditionalFormatting sqref="R30">
    <cfRule type="cellIs" dxfId="2674" priority="2789" operator="equal">
      <formula>0</formula>
    </cfRule>
    <cfRule type="containsErrors" dxfId="2673" priority="2790">
      <formula>ISERROR(R30)</formula>
    </cfRule>
  </conditionalFormatting>
  <conditionalFormatting sqref="R40">
    <cfRule type="cellIs" dxfId="2672" priority="2783" operator="equal">
      <formula>0</formula>
    </cfRule>
    <cfRule type="containsErrors" dxfId="2671" priority="2784">
      <formula>ISERROR(R40)</formula>
    </cfRule>
  </conditionalFormatting>
  <conditionalFormatting sqref="Z48">
    <cfRule type="cellIs" dxfId="2670" priority="2743" operator="equal">
      <formula>0</formula>
    </cfRule>
    <cfRule type="containsErrors" dxfId="2669" priority="2744">
      <formula>ISERROR(Z48)</formula>
    </cfRule>
  </conditionalFormatting>
  <conditionalFormatting sqref="Z60">
    <cfRule type="cellIs" dxfId="2668" priority="2739" operator="equal">
      <formula>0</formula>
    </cfRule>
    <cfRule type="containsErrors" dxfId="2667" priority="2740">
      <formula>ISERROR(Z60)</formula>
    </cfRule>
  </conditionalFormatting>
  <conditionalFormatting sqref="O14">
    <cfRule type="cellIs" dxfId="2666" priority="2848" operator="notEqual">
      <formula>0</formula>
    </cfRule>
    <cfRule type="cellIs" dxfId="2665" priority="2849" operator="notEqual">
      <formula>0</formula>
    </cfRule>
    <cfRule type="cellIs" dxfId="2664" priority="2850" operator="equal">
      <formula>0</formula>
    </cfRule>
  </conditionalFormatting>
  <conditionalFormatting sqref="P14">
    <cfRule type="cellIs" dxfId="2663" priority="2845" operator="notEqual">
      <formula>0</formula>
    </cfRule>
    <cfRule type="cellIs" dxfId="2662" priority="2846" operator="notEqual">
      <formula>0</formula>
    </cfRule>
    <cfRule type="cellIs" dxfId="2661" priority="2847" operator="equal">
      <formula>0</formula>
    </cfRule>
  </conditionalFormatting>
  <conditionalFormatting sqref="P21 P31 P37 P39 P41 P49 P55 P61 P65">
    <cfRule type="cellIs" dxfId="2660" priority="2843" operator="equal">
      <formula>0</formula>
    </cfRule>
    <cfRule type="containsErrors" dxfId="2659" priority="2844">
      <formula>ISERROR(P21)</formula>
    </cfRule>
  </conditionalFormatting>
  <conditionalFormatting sqref="P22:P27">
    <cfRule type="cellIs" dxfId="2658" priority="2839" operator="equal">
      <formula>0</formula>
    </cfRule>
    <cfRule type="containsErrors" dxfId="2657" priority="2840">
      <formula>ISERROR(P22)</formula>
    </cfRule>
  </conditionalFormatting>
  <conditionalFormatting sqref="O20:O21 O30:O31 O37 O48:O49 O54:O55 O60:O61 O65 O39:O41">
    <cfRule type="cellIs" dxfId="2656" priority="2841" operator="equal">
      <formula>0</formula>
    </cfRule>
    <cfRule type="containsErrors" dxfId="2655" priority="2842">
      <formula>ISERROR(O20)</formula>
    </cfRule>
  </conditionalFormatting>
  <conditionalFormatting sqref="AB16:AB17">
    <cfRule type="cellIs" dxfId="2654" priority="2721" operator="equal">
      <formula>0</formula>
    </cfRule>
    <cfRule type="containsErrors" dxfId="2653" priority="2722">
      <formula>ISERROR(AB16)</formula>
    </cfRule>
  </conditionalFormatting>
  <conditionalFormatting sqref="AA17">
    <cfRule type="cellIs" dxfId="2652" priority="2719" operator="equal">
      <formula>0</formula>
    </cfRule>
    <cfRule type="containsErrors" dxfId="2651" priority="2720">
      <formula>ISERROR(AA17)</formula>
    </cfRule>
  </conditionalFormatting>
  <conditionalFormatting sqref="AA16">
    <cfRule type="cellIs" dxfId="2650" priority="2717" operator="equal">
      <formula>0</formula>
    </cfRule>
    <cfRule type="containsErrors" dxfId="2649" priority="2718">
      <formula>ISERROR(AA16)</formula>
    </cfRule>
  </conditionalFormatting>
  <conditionalFormatting sqref="AB54">
    <cfRule type="cellIs" dxfId="2648" priority="2703" operator="equal">
      <formula>0</formula>
    </cfRule>
    <cfRule type="containsErrors" dxfId="2647" priority="2704">
      <formula>ISERROR(AB54)</formula>
    </cfRule>
  </conditionalFormatting>
  <conditionalFormatting sqref="Y22:Y27">
    <cfRule type="cellIs" dxfId="2646" priority="2761" operator="equal">
      <formula>0</formula>
    </cfRule>
    <cfRule type="containsErrors" dxfId="2645" priority="2762">
      <formula>ISERROR(Y22)</formula>
    </cfRule>
  </conditionalFormatting>
  <conditionalFormatting sqref="Z20">
    <cfRule type="cellIs" dxfId="2644" priority="2753" operator="equal">
      <formula>0</formula>
    </cfRule>
    <cfRule type="containsErrors" dxfId="2643" priority="2754">
      <formula>ISERROR(Z20)</formula>
    </cfRule>
  </conditionalFormatting>
  <conditionalFormatting sqref="Z30">
    <cfRule type="cellIs" dxfId="2642" priority="2751" operator="equal">
      <formula>0</formula>
    </cfRule>
    <cfRule type="containsErrors" dxfId="2641" priority="2752">
      <formula>ISERROR(Z30)</formula>
    </cfRule>
  </conditionalFormatting>
  <conditionalFormatting sqref="Z40">
    <cfRule type="cellIs" dxfId="2640" priority="2745" operator="equal">
      <formula>0</formula>
    </cfRule>
    <cfRule type="containsErrors" dxfId="2639" priority="2746">
      <formula>ISERROR(Z40)</formula>
    </cfRule>
  </conditionalFormatting>
  <conditionalFormatting sqref="AB48">
    <cfRule type="cellIs" dxfId="2638" priority="2705" operator="equal">
      <formula>0</formula>
    </cfRule>
    <cfRule type="containsErrors" dxfId="2637" priority="2706">
      <formula>ISERROR(AB48)</formula>
    </cfRule>
  </conditionalFormatting>
  <conditionalFormatting sqref="AB60">
    <cfRule type="cellIs" dxfId="2636" priority="2701" operator="equal">
      <formula>0</formula>
    </cfRule>
    <cfRule type="containsErrors" dxfId="2635" priority="2702">
      <formula>ISERROR(AB60)</formula>
    </cfRule>
  </conditionalFormatting>
  <conditionalFormatting sqref="Q14">
    <cfRule type="cellIs" dxfId="2634" priority="2810" operator="notEqual">
      <formula>0</formula>
    </cfRule>
    <cfRule type="cellIs" dxfId="2633" priority="2811" operator="notEqual">
      <formula>0</formula>
    </cfRule>
    <cfRule type="cellIs" dxfId="2632" priority="2812" operator="equal">
      <formula>0</formula>
    </cfRule>
  </conditionalFormatting>
  <conditionalFormatting sqref="R14">
    <cfRule type="cellIs" dxfId="2631" priority="2807" operator="notEqual">
      <formula>0</formula>
    </cfRule>
    <cfRule type="cellIs" dxfId="2630" priority="2808" operator="notEqual">
      <formula>0</formula>
    </cfRule>
    <cfRule type="cellIs" dxfId="2629" priority="2809" operator="equal">
      <formula>0</formula>
    </cfRule>
  </conditionalFormatting>
  <conditionalFormatting sqref="R21 R31 R37 R39 R41 R49 R55 R61 R65">
    <cfRule type="cellIs" dxfId="2628" priority="2805" operator="equal">
      <formula>0</formula>
    </cfRule>
    <cfRule type="containsErrors" dxfId="2627" priority="2806">
      <formula>ISERROR(R21)</formula>
    </cfRule>
  </conditionalFormatting>
  <conditionalFormatting sqref="R22:R27">
    <cfRule type="cellIs" dxfId="2626" priority="2801" operator="equal">
      <formula>0</formula>
    </cfRule>
    <cfRule type="containsErrors" dxfId="2625" priority="2802">
      <formula>ISERROR(R22)</formula>
    </cfRule>
  </conditionalFormatting>
  <conditionalFormatting sqref="Q20:Q21 Q30:Q31 Q37 Q48:Q49 Q54:Q55 Q60:Q61 Q65 Q39:Q41">
    <cfRule type="cellIs" dxfId="2624" priority="2803" operator="equal">
      <formula>0</formula>
    </cfRule>
    <cfRule type="containsErrors" dxfId="2623" priority="2804">
      <formula>ISERROR(Q20)</formula>
    </cfRule>
  </conditionalFormatting>
  <conditionalFormatting sqref="AD16:AD17">
    <cfRule type="cellIs" dxfId="2622" priority="2683" operator="equal">
      <formula>0</formula>
    </cfRule>
    <cfRule type="containsErrors" dxfId="2621" priority="2684">
      <formula>ISERROR(AD16)</formula>
    </cfRule>
  </conditionalFormatting>
  <conditionalFormatting sqref="AC17">
    <cfRule type="cellIs" dxfId="2620" priority="2681" operator="equal">
      <formula>0</formula>
    </cfRule>
    <cfRule type="containsErrors" dxfId="2619" priority="2682">
      <formula>ISERROR(AC17)</formula>
    </cfRule>
  </conditionalFormatting>
  <conditionalFormatting sqref="AC16">
    <cfRule type="cellIs" dxfId="2618" priority="2679" operator="equal">
      <formula>0</formula>
    </cfRule>
    <cfRule type="containsErrors" dxfId="2617" priority="2680">
      <formula>ISERROR(AC16)</formula>
    </cfRule>
  </conditionalFormatting>
  <conditionalFormatting sqref="AD54">
    <cfRule type="cellIs" dxfId="2616" priority="2665" operator="equal">
      <formula>0</formula>
    </cfRule>
    <cfRule type="containsErrors" dxfId="2615" priority="2666">
      <formula>ISERROR(AD54)</formula>
    </cfRule>
  </conditionalFormatting>
  <conditionalFormatting sqref="AA22:AA27">
    <cfRule type="cellIs" dxfId="2614" priority="2723" operator="equal">
      <formula>0</formula>
    </cfRule>
    <cfRule type="containsErrors" dxfId="2613" priority="2724">
      <formula>ISERROR(AA22)</formula>
    </cfRule>
  </conditionalFormatting>
  <conditionalFormatting sqref="AB20">
    <cfRule type="cellIs" dxfId="2612" priority="2715" operator="equal">
      <formula>0</formula>
    </cfRule>
    <cfRule type="containsErrors" dxfId="2611" priority="2716">
      <formula>ISERROR(AB20)</formula>
    </cfRule>
  </conditionalFormatting>
  <conditionalFormatting sqref="AB30">
    <cfRule type="cellIs" dxfId="2610" priority="2713" operator="equal">
      <formula>0</formula>
    </cfRule>
    <cfRule type="containsErrors" dxfId="2609" priority="2714">
      <formula>ISERROR(AB30)</formula>
    </cfRule>
  </conditionalFormatting>
  <conditionalFormatting sqref="AB40">
    <cfRule type="cellIs" dxfId="2608" priority="2707" operator="equal">
      <formula>0</formula>
    </cfRule>
    <cfRule type="containsErrors" dxfId="2607" priority="2708">
      <formula>ISERROR(AB40)</formula>
    </cfRule>
  </conditionalFormatting>
  <conditionalFormatting sqref="AD48">
    <cfRule type="cellIs" dxfId="2606" priority="2667" operator="equal">
      <formula>0</formula>
    </cfRule>
    <cfRule type="containsErrors" dxfId="2605" priority="2668">
      <formula>ISERROR(AD48)</formula>
    </cfRule>
  </conditionalFormatting>
  <conditionalFormatting sqref="AD60">
    <cfRule type="cellIs" dxfId="2604" priority="2663" operator="equal">
      <formula>0</formula>
    </cfRule>
    <cfRule type="containsErrors" dxfId="2603" priority="2664">
      <formula>ISERROR(AD60)</formula>
    </cfRule>
  </conditionalFormatting>
  <conditionalFormatting sqref="Y14">
    <cfRule type="cellIs" dxfId="2602" priority="2772" operator="notEqual">
      <formula>0</formula>
    </cfRule>
    <cfRule type="cellIs" dxfId="2601" priority="2773" operator="notEqual">
      <formula>0</formula>
    </cfRule>
    <cfRule type="cellIs" dxfId="2600" priority="2774" operator="equal">
      <formula>0</formula>
    </cfRule>
  </conditionalFormatting>
  <conditionalFormatting sqref="Z14">
    <cfRule type="cellIs" dxfId="2599" priority="2769" operator="notEqual">
      <formula>0</formula>
    </cfRule>
    <cfRule type="cellIs" dxfId="2598" priority="2770" operator="notEqual">
      <formula>0</formula>
    </cfRule>
    <cfRule type="cellIs" dxfId="2597" priority="2771" operator="equal">
      <formula>0</formula>
    </cfRule>
  </conditionalFormatting>
  <conditionalFormatting sqref="Z21 Z31 Z37 Z39 Z41 Z49 Z55 Z61 Z65">
    <cfRule type="cellIs" dxfId="2596" priority="2767" operator="equal">
      <formula>0</formula>
    </cfRule>
    <cfRule type="containsErrors" dxfId="2595" priority="2768">
      <formula>ISERROR(Z21)</formula>
    </cfRule>
  </conditionalFormatting>
  <conditionalFormatting sqref="Z22:Z27">
    <cfRule type="cellIs" dxfId="2594" priority="2763" operator="equal">
      <formula>0</formula>
    </cfRule>
    <cfRule type="containsErrors" dxfId="2593" priority="2764">
      <formula>ISERROR(Z22)</formula>
    </cfRule>
  </conditionalFormatting>
  <conditionalFormatting sqref="Y20:Y21 Y30:Y31 Y37 Y48:Y49 Y54:Y55 Y60:Y61 Y65 Y39:Y41">
    <cfRule type="cellIs" dxfId="2592" priority="2765" operator="equal">
      <formula>0</formula>
    </cfRule>
    <cfRule type="containsErrors" dxfId="2591" priority="2766">
      <formula>ISERROR(Y20)</formula>
    </cfRule>
  </conditionalFormatting>
  <conditionalFormatting sqref="AF54">
    <cfRule type="cellIs" dxfId="2590" priority="2627" operator="equal">
      <formula>0</formula>
    </cfRule>
    <cfRule type="containsErrors" dxfId="2589" priority="2628">
      <formula>ISERROR(AF54)</formula>
    </cfRule>
  </conditionalFormatting>
  <conditionalFormatting sqref="AE16">
    <cfRule type="cellIs" dxfId="2588" priority="2641" operator="equal">
      <formula>0</formula>
    </cfRule>
    <cfRule type="containsErrors" dxfId="2587" priority="2642">
      <formula>ISERROR(AE16)</formula>
    </cfRule>
  </conditionalFormatting>
  <conditionalFormatting sqref="AF16:AF17">
    <cfRule type="cellIs" dxfId="2586" priority="2645" operator="equal">
      <formula>0</formula>
    </cfRule>
    <cfRule type="containsErrors" dxfId="2585" priority="2646">
      <formula>ISERROR(AF16)</formula>
    </cfRule>
  </conditionalFormatting>
  <conditionalFormatting sqref="AE17">
    <cfRule type="cellIs" dxfId="2584" priority="2643" operator="equal">
      <formula>0</formula>
    </cfRule>
    <cfRule type="containsErrors" dxfId="2583" priority="2644">
      <formula>ISERROR(AE17)</formula>
    </cfRule>
  </conditionalFormatting>
  <conditionalFormatting sqref="AC22:AC27">
    <cfRule type="cellIs" dxfId="2582" priority="2685" operator="equal">
      <formula>0</formula>
    </cfRule>
    <cfRule type="containsErrors" dxfId="2581" priority="2686">
      <formula>ISERROR(AC22)</formula>
    </cfRule>
  </conditionalFormatting>
  <conditionalFormatting sqref="AD20">
    <cfRule type="cellIs" dxfId="2580" priority="2677" operator="equal">
      <formula>0</formula>
    </cfRule>
    <cfRule type="containsErrors" dxfId="2579" priority="2678">
      <formula>ISERROR(AD20)</formula>
    </cfRule>
  </conditionalFormatting>
  <conditionalFormatting sqref="AD30">
    <cfRule type="cellIs" dxfId="2578" priority="2675" operator="equal">
      <formula>0</formula>
    </cfRule>
    <cfRule type="containsErrors" dxfId="2577" priority="2676">
      <formula>ISERROR(AD30)</formula>
    </cfRule>
  </conditionalFormatting>
  <conditionalFormatting sqref="AD40">
    <cfRule type="cellIs" dxfId="2576" priority="2669" operator="equal">
      <formula>0</formula>
    </cfRule>
    <cfRule type="containsErrors" dxfId="2575" priority="2670">
      <formula>ISERROR(AD40)</formula>
    </cfRule>
  </conditionalFormatting>
  <conditionalFormatting sqref="AA14">
    <cfRule type="cellIs" dxfId="2574" priority="2734" operator="notEqual">
      <formula>0</formula>
    </cfRule>
    <cfRule type="cellIs" dxfId="2573" priority="2735" operator="notEqual">
      <formula>0</formula>
    </cfRule>
    <cfRule type="cellIs" dxfId="2572" priority="2736" operator="equal">
      <formula>0</formula>
    </cfRule>
  </conditionalFormatting>
  <conditionalFormatting sqref="AB14">
    <cfRule type="cellIs" dxfId="2571" priority="2731" operator="notEqual">
      <formula>0</formula>
    </cfRule>
    <cfRule type="cellIs" dxfId="2570" priority="2732" operator="notEqual">
      <formula>0</formula>
    </cfRule>
    <cfRule type="cellIs" dxfId="2569" priority="2733" operator="equal">
      <formula>0</formula>
    </cfRule>
  </conditionalFormatting>
  <conditionalFormatting sqref="AB21 AB31 AB37 AB39 AB41 AB49 AB55 AB61 AB65">
    <cfRule type="cellIs" dxfId="2568" priority="2729" operator="equal">
      <formula>0</formula>
    </cfRule>
    <cfRule type="containsErrors" dxfId="2567" priority="2730">
      <formula>ISERROR(AB21)</formula>
    </cfRule>
  </conditionalFormatting>
  <conditionalFormatting sqref="AB22:AB27">
    <cfRule type="cellIs" dxfId="2566" priority="2725" operator="equal">
      <formula>0</formula>
    </cfRule>
    <cfRule type="containsErrors" dxfId="2565" priority="2726">
      <formula>ISERROR(AB22)</formula>
    </cfRule>
  </conditionalFormatting>
  <conditionalFormatting sqref="AA20:AA21 AA30:AA31 AA37 AA48:AA49 AA54:AA55 AA60:AA61 AA65 AA39:AA41">
    <cfRule type="cellIs" dxfId="2564" priority="2727" operator="equal">
      <formula>0</formula>
    </cfRule>
    <cfRule type="containsErrors" dxfId="2563" priority="2728">
      <formula>ISERROR(AA20)</formula>
    </cfRule>
  </conditionalFormatting>
  <conditionalFormatting sqref="AE22:AE27">
    <cfRule type="cellIs" dxfId="2562" priority="2647" operator="equal">
      <formula>0</formula>
    </cfRule>
    <cfRule type="containsErrors" dxfId="2561" priority="2648">
      <formula>ISERROR(AE22)</formula>
    </cfRule>
  </conditionalFormatting>
  <conditionalFormatting sqref="AF20">
    <cfRule type="cellIs" dxfId="2560" priority="2639" operator="equal">
      <formula>0</formula>
    </cfRule>
    <cfRule type="containsErrors" dxfId="2559" priority="2640">
      <formula>ISERROR(AF20)</formula>
    </cfRule>
  </conditionalFormatting>
  <conditionalFormatting sqref="AF30">
    <cfRule type="cellIs" dxfId="2558" priority="2637" operator="equal">
      <formula>0</formula>
    </cfRule>
    <cfRule type="containsErrors" dxfId="2557" priority="2638">
      <formula>ISERROR(AF30)</formula>
    </cfRule>
  </conditionalFormatting>
  <conditionalFormatting sqref="AF40">
    <cfRule type="cellIs" dxfId="2556" priority="2631" operator="equal">
      <formula>0</formula>
    </cfRule>
    <cfRule type="containsErrors" dxfId="2555" priority="2632">
      <formula>ISERROR(AF40)</formula>
    </cfRule>
  </conditionalFormatting>
  <conditionalFormatting sqref="AF48">
    <cfRule type="cellIs" dxfId="2554" priority="2629" operator="equal">
      <formula>0</formula>
    </cfRule>
    <cfRule type="containsErrors" dxfId="2553" priority="2630">
      <formula>ISERROR(AF48)</formula>
    </cfRule>
  </conditionalFormatting>
  <conditionalFormatting sqref="AF60">
    <cfRule type="cellIs" dxfId="2552" priority="2625" operator="equal">
      <formula>0</formula>
    </cfRule>
    <cfRule type="containsErrors" dxfId="2551" priority="2626">
      <formula>ISERROR(AF60)</formula>
    </cfRule>
  </conditionalFormatting>
  <conditionalFormatting sqref="AC14">
    <cfRule type="cellIs" dxfId="2550" priority="2696" operator="notEqual">
      <formula>0</formula>
    </cfRule>
    <cfRule type="cellIs" dxfId="2549" priority="2697" operator="notEqual">
      <formula>0</formula>
    </cfRule>
    <cfRule type="cellIs" dxfId="2548" priority="2698" operator="equal">
      <formula>0</formula>
    </cfRule>
  </conditionalFormatting>
  <conditionalFormatting sqref="AD14">
    <cfRule type="cellIs" dxfId="2547" priority="2693" operator="notEqual">
      <formula>0</formula>
    </cfRule>
    <cfRule type="cellIs" dxfId="2546" priority="2694" operator="notEqual">
      <formula>0</formula>
    </cfRule>
    <cfRule type="cellIs" dxfId="2545" priority="2695" operator="equal">
      <formula>0</formula>
    </cfRule>
  </conditionalFormatting>
  <conditionalFormatting sqref="AD21 AD31 AD37 AD39 AD41 AD49 AD55 AD61 AD65">
    <cfRule type="cellIs" dxfId="2544" priority="2691" operator="equal">
      <formula>0</formula>
    </cfRule>
    <cfRule type="containsErrors" dxfId="2543" priority="2692">
      <formula>ISERROR(AD21)</formula>
    </cfRule>
  </conditionalFormatting>
  <conditionalFormatting sqref="AD22:AD27">
    <cfRule type="cellIs" dxfId="2542" priority="2687" operator="equal">
      <formula>0</formula>
    </cfRule>
    <cfRule type="containsErrors" dxfId="2541" priority="2688">
      <formula>ISERROR(AD22)</formula>
    </cfRule>
  </conditionalFormatting>
  <conditionalFormatting sqref="AC20:AC21 AC30:AC31 AC37 AC48:AC49 AC54:AC55 AC60:AC61 AC65 AC39:AC41">
    <cfRule type="cellIs" dxfId="2540" priority="2689" operator="equal">
      <formula>0</formula>
    </cfRule>
    <cfRule type="containsErrors" dxfId="2539" priority="2690">
      <formula>ISERROR(AC20)</formula>
    </cfRule>
  </conditionalFormatting>
  <conditionalFormatting sqref="AE14">
    <cfRule type="cellIs" dxfId="2538" priority="2658" operator="notEqual">
      <formula>0</formula>
    </cfRule>
    <cfRule type="cellIs" dxfId="2537" priority="2659" operator="notEqual">
      <formula>0</formula>
    </cfRule>
    <cfRule type="cellIs" dxfId="2536" priority="2660" operator="equal">
      <formula>0</formula>
    </cfRule>
  </conditionalFormatting>
  <conditionalFormatting sqref="AF14">
    <cfRule type="cellIs" dxfId="2535" priority="2655" operator="notEqual">
      <formula>0</formula>
    </cfRule>
    <cfRule type="cellIs" dxfId="2534" priority="2656" operator="notEqual">
      <formula>0</formula>
    </cfRule>
    <cfRule type="cellIs" dxfId="2533" priority="2657" operator="equal">
      <formula>0</formula>
    </cfRule>
  </conditionalFormatting>
  <conditionalFormatting sqref="AF21 AF31 AF37 AF39 AF41 AF49 AF55 AF61 AF65">
    <cfRule type="cellIs" dxfId="2532" priority="2653" operator="equal">
      <formula>0</formula>
    </cfRule>
    <cfRule type="containsErrors" dxfId="2531" priority="2654">
      <formula>ISERROR(AF21)</formula>
    </cfRule>
  </conditionalFormatting>
  <conditionalFormatting sqref="AF22:AF27">
    <cfRule type="cellIs" dxfId="2530" priority="2649" operator="equal">
      <formula>0</formula>
    </cfRule>
    <cfRule type="containsErrors" dxfId="2529" priority="2650">
      <formula>ISERROR(AF22)</formula>
    </cfRule>
  </conditionalFormatting>
  <conditionalFormatting sqref="AE20:AE21 AE30:AE31 AE37 AE48:AE49 AE54:AE55 AE60:AE61 AE65 AE39:AE41">
    <cfRule type="cellIs" dxfId="2528" priority="2651" operator="equal">
      <formula>0</formula>
    </cfRule>
    <cfRule type="containsErrors" dxfId="2527" priority="2652">
      <formula>ISERROR(AE20)</formula>
    </cfRule>
  </conditionalFormatting>
  <conditionalFormatting sqref="I22:I27 K22:K27 M22:M27 O22:O27 Q22:Q27 Y22:Y27 AA22:AA27 AC22:AC27 AE22:AE27">
    <cfRule type="cellIs" dxfId="2526" priority="2621" operator="equal">
      <formula>0</formula>
    </cfRule>
    <cfRule type="containsErrors" dxfId="2525" priority="2622">
      <formula>ISERROR(I22)</formula>
    </cfRule>
  </conditionalFormatting>
  <conditionalFormatting sqref="I22:I27 K22:K27 M22:M27 O22:O27 Q22:Q27 Y22:Y27 AA22:AA27 AC22:AC27 AE22:AE27">
    <cfRule type="cellIs" dxfId="2524" priority="2619" stopIfTrue="1" operator="greaterThan">
      <formula>0</formula>
    </cfRule>
    <cfRule type="cellIs" dxfId="2523" priority="2620" stopIfTrue="1" operator="greaterThan">
      <formula>0</formula>
    </cfRule>
  </conditionalFormatting>
  <conditionalFormatting sqref="J22:J27 L22:L27 N22:N27 P22:P27 R22:R27 Z22:Z27 AB22:AB27 AD22:AD27 AF22:AF27">
    <cfRule type="cellIs" dxfId="2522" priority="2618" stopIfTrue="1" operator="greaterThan">
      <formula>0</formula>
    </cfRule>
  </conditionalFormatting>
  <conditionalFormatting sqref="J18:J19">
    <cfRule type="cellIs" dxfId="2521" priority="2616" operator="equal">
      <formula>0</formula>
    </cfRule>
    <cfRule type="containsErrors" dxfId="2520" priority="2617">
      <formula>ISERROR(J18)</formula>
    </cfRule>
  </conditionalFormatting>
  <conditionalFormatting sqref="I19">
    <cfRule type="cellIs" dxfId="2519" priority="2614" operator="equal">
      <formula>0</formula>
    </cfRule>
    <cfRule type="containsErrors" dxfId="2518" priority="2615">
      <formula>ISERROR(I19)</formula>
    </cfRule>
  </conditionalFormatting>
  <conditionalFormatting sqref="I18:I19">
    <cfRule type="cellIs" dxfId="2517" priority="2612" operator="equal">
      <formula>0</formula>
    </cfRule>
    <cfRule type="containsErrors" dxfId="2516" priority="2613">
      <formula>ISERROR(I18)</formula>
    </cfRule>
  </conditionalFormatting>
  <conditionalFormatting sqref="I18:I19">
    <cfRule type="cellIs" dxfId="2515" priority="2610" stopIfTrue="1" operator="greaterThan">
      <formula>0</formula>
    </cfRule>
    <cfRule type="cellIs" dxfId="2514" priority="2611" stopIfTrue="1" operator="greaterThan">
      <formula>0</formula>
    </cfRule>
  </conditionalFormatting>
  <conditionalFormatting sqref="J18:J19">
    <cfRule type="cellIs" dxfId="2513" priority="2609" stopIfTrue="1" operator="greaterThan">
      <formula>0</formula>
    </cfRule>
  </conditionalFormatting>
  <conditionalFormatting sqref="L18:L19 N18:N19 P18:P19 R18:R19 Z18:Z19 AB18:AB19 AD18:AD19 AF18:AF19">
    <cfRule type="cellIs" dxfId="2512" priority="2607" operator="equal">
      <formula>0</formula>
    </cfRule>
    <cfRule type="containsErrors" dxfId="2511" priority="2608">
      <formula>ISERROR(L18)</formula>
    </cfRule>
  </conditionalFormatting>
  <conditionalFormatting sqref="K18:K19 M18:M19 O18:O19 Q18:Q19 Y18:Y19 AA18:AA19 AC18:AC19 AE18:AE19">
    <cfRule type="cellIs" dxfId="2510" priority="2605" operator="equal">
      <formula>0</formula>
    </cfRule>
    <cfRule type="containsErrors" dxfId="2509" priority="2606">
      <formula>ISERROR(K18)</formula>
    </cfRule>
  </conditionalFormatting>
  <conditionalFormatting sqref="K18:K19 M18:M19 O18:O19 Q18:Q19 Y18:Y19 AA18:AA19 AC18:AC19 AE18:AE19">
    <cfRule type="cellIs" dxfId="2508" priority="2603" stopIfTrue="1" operator="greaterThan">
      <formula>0</formula>
    </cfRule>
    <cfRule type="cellIs" dxfId="2507" priority="2604" stopIfTrue="1" operator="greaterThan">
      <formula>0</formula>
    </cfRule>
  </conditionalFormatting>
  <conditionalFormatting sqref="L18:L19 N18:N19 P18:P19 R18:R19 Z18:Z19 AB18:AB19 AD18:AD19 AF18:AF19">
    <cfRule type="cellIs" dxfId="2506" priority="2602" stopIfTrue="1" operator="greaterThan">
      <formula>0</formula>
    </cfRule>
  </conditionalFormatting>
  <conditionalFormatting sqref="J32:J33">
    <cfRule type="cellIs" dxfId="2505" priority="2600" operator="equal">
      <formula>0</formula>
    </cfRule>
    <cfRule type="containsErrors" dxfId="2504" priority="2601">
      <formula>ISERROR(J32)</formula>
    </cfRule>
  </conditionalFormatting>
  <conditionalFormatting sqref="I33">
    <cfRule type="cellIs" dxfId="2503" priority="2598" operator="equal">
      <formula>0</formula>
    </cfRule>
    <cfRule type="containsErrors" dxfId="2502" priority="2599">
      <formula>ISERROR(I33)</formula>
    </cfRule>
  </conditionalFormatting>
  <conditionalFormatting sqref="I32:I33">
    <cfRule type="cellIs" dxfId="2501" priority="2596" operator="equal">
      <formula>0</formula>
    </cfRule>
    <cfRule type="containsErrors" dxfId="2500" priority="2597">
      <formula>ISERROR(I32)</formula>
    </cfRule>
  </conditionalFormatting>
  <conditionalFormatting sqref="I32:I33">
    <cfRule type="cellIs" dxfId="2499" priority="2594" stopIfTrue="1" operator="greaterThan">
      <formula>0</formula>
    </cfRule>
    <cfRule type="cellIs" dxfId="2498" priority="2595" stopIfTrue="1" operator="greaterThan">
      <formula>0</formula>
    </cfRule>
  </conditionalFormatting>
  <conditionalFormatting sqref="J32:J33">
    <cfRule type="cellIs" dxfId="2497" priority="2593" stopIfTrue="1" operator="greaterThan">
      <formula>0</formula>
    </cfRule>
  </conditionalFormatting>
  <conditionalFormatting sqref="L32:L33 N32:N33 P32:P33 R32:R33 Z32:Z33 AB32:AB33 AD32:AD33 AF32:AF33">
    <cfRule type="cellIs" dxfId="2496" priority="2591" operator="equal">
      <formula>0</formula>
    </cfRule>
    <cfRule type="containsErrors" dxfId="2495" priority="2592">
      <formula>ISERROR(L32)</formula>
    </cfRule>
  </conditionalFormatting>
  <conditionalFormatting sqref="K32:K33 M32:M33 O32:O33 Q32:Q33 Y32:Y33 AA32:AA33 AC32:AC33 AE32:AE33">
    <cfRule type="cellIs" dxfId="2494" priority="2589" operator="equal">
      <formula>0</formula>
    </cfRule>
    <cfRule type="containsErrors" dxfId="2493" priority="2590">
      <formula>ISERROR(K32)</formula>
    </cfRule>
  </conditionalFormatting>
  <conditionalFormatting sqref="K32:K33 M32:M33 O32:O33 Q32:Q33 Y32:Y33 AA32:AA33 AC32:AC33 AE32:AE33">
    <cfRule type="cellIs" dxfId="2492" priority="2587" stopIfTrue="1" operator="greaterThan">
      <formula>0</formula>
    </cfRule>
    <cfRule type="cellIs" dxfId="2491" priority="2588" stopIfTrue="1" operator="greaterThan">
      <formula>0</formula>
    </cfRule>
  </conditionalFormatting>
  <conditionalFormatting sqref="L32:L33 N32:N33 P32:P33 R32:R33 Z32:Z33 AB32:AB33 AD32:AD33 AF32:AF33">
    <cfRule type="cellIs" dxfId="2490" priority="2586" stopIfTrue="1" operator="greaterThan">
      <formula>0</formula>
    </cfRule>
  </conditionalFormatting>
  <conditionalFormatting sqref="AD98">
    <cfRule type="cellIs" dxfId="2489" priority="2210" operator="equal">
      <formula>0</formula>
    </cfRule>
    <cfRule type="containsErrors" dxfId="2488" priority="2211">
      <formula>ISERROR(AD98)</formula>
    </cfRule>
  </conditionalFormatting>
  <conditionalFormatting sqref="Q93">
    <cfRule type="cellIs" dxfId="2487" priority="2327" operator="equal">
      <formula>0</formula>
    </cfRule>
    <cfRule type="containsErrors" dxfId="2486" priority="2328">
      <formula>ISERROR(Q93)</formula>
    </cfRule>
  </conditionalFormatting>
  <conditionalFormatting sqref="R92">
    <cfRule type="cellIs" dxfId="2485" priority="2325" operator="equal">
      <formula>0</formula>
    </cfRule>
    <cfRule type="containsErrors" dxfId="2484" priority="2326">
      <formula>ISERROR(R92)</formula>
    </cfRule>
  </conditionalFormatting>
  <conditionalFormatting sqref="AF56">
    <cfRule type="cellIs" dxfId="2483" priority="2532" stopIfTrue="1" operator="greaterThan">
      <formula>0</formula>
    </cfRule>
  </conditionalFormatting>
  <conditionalFormatting sqref="J42:J47 L42:L47 N42:N47 P42:P47 R42:R47 Z42:Z47 AB42:AB47 AD42:AD47 AF42:AF47">
    <cfRule type="cellIs" dxfId="2482" priority="2561" operator="equal">
      <formula>0</formula>
    </cfRule>
    <cfRule type="containsErrors" dxfId="2481" priority="2562">
      <formula>ISERROR(J42)</formula>
    </cfRule>
  </conditionalFormatting>
  <conditionalFormatting sqref="I42:I47 K42:K47 M42:M47 O42:O47 Q42:Q47 Y42:Y47 AA42:AA47 AC42:AC47 AE42:AE47">
    <cfRule type="cellIs" dxfId="2480" priority="2559" operator="equal">
      <formula>0</formula>
    </cfRule>
    <cfRule type="containsErrors" dxfId="2479" priority="2560">
      <formula>ISERROR(I42)</formula>
    </cfRule>
  </conditionalFormatting>
  <conditionalFormatting sqref="I42:I47 K42:K47 M42:M47 O42:O47 Q42:Q47 Y42:Y47 AA42:AA47 AC42:AC47 AE42:AE47">
    <cfRule type="cellIs" dxfId="2478" priority="2557" stopIfTrue="1" operator="greaterThan">
      <formula>0</formula>
    </cfRule>
    <cfRule type="cellIs" dxfId="2477" priority="2558" stopIfTrue="1" operator="greaterThan">
      <formula>0</formula>
    </cfRule>
  </conditionalFormatting>
  <conditionalFormatting sqref="J42:J47 L42:L47 N42:N47 P42:P47 R42:R47 Z42:Z47 AB42:AB47 AD42:AD47 AF42:AF47">
    <cfRule type="cellIs" dxfId="2476" priority="2556" stopIfTrue="1" operator="greaterThan">
      <formula>0</formula>
    </cfRule>
  </conditionalFormatting>
  <conditionalFormatting sqref="J50:J53 L50:L53 N50:N53 P50:P53 R50:R53 Z50:Z53 AB50:AB53 AD50:AD53 AF50:AF53">
    <cfRule type="cellIs" dxfId="2475" priority="2554" operator="equal">
      <formula>0</formula>
    </cfRule>
    <cfRule type="containsErrors" dxfId="2474" priority="2555">
      <formula>ISERROR(J50)</formula>
    </cfRule>
  </conditionalFormatting>
  <conditionalFormatting sqref="I50:I53 K50:K53 M50:M53 O50:O53 Q50:Q53 Y50:Y53 AA50:AA53 AC50:AC53 AE50:AE53">
    <cfRule type="cellIs" dxfId="2473" priority="2552" operator="equal">
      <formula>0</formula>
    </cfRule>
    <cfRule type="containsErrors" dxfId="2472" priority="2553">
      <formula>ISERROR(I50)</formula>
    </cfRule>
  </conditionalFormatting>
  <conditionalFormatting sqref="I50:I53 K50:K53 M50:M53 O50:O53 Q50:Q53 Y50:Y53 AA50:AA53 AC50:AC53 AE50:AE53">
    <cfRule type="cellIs" dxfId="2471" priority="2550" stopIfTrue="1" operator="greaterThan">
      <formula>0</formula>
    </cfRule>
    <cfRule type="cellIs" dxfId="2470" priority="2551" stopIfTrue="1" operator="greaterThan">
      <formula>0</formula>
    </cfRule>
  </conditionalFormatting>
  <conditionalFormatting sqref="J50:J53 L50:L53 N50:N53 P50:P53 R50:R53 Z50:Z53 AB50:AB53 AD50:AD53 AF50:AF53">
    <cfRule type="cellIs" dxfId="2469" priority="2549" stopIfTrue="1" operator="greaterThan">
      <formula>0</formula>
    </cfRule>
  </conditionalFormatting>
  <conditionalFormatting sqref="I57:R57 I56 AE56 AG56 AC56 AA56 Y56 Q56 O56 M56 K56 Y57:AG57">
    <cfRule type="cellIs" dxfId="2468" priority="2547" operator="equal">
      <formula>0</formula>
    </cfRule>
    <cfRule type="containsErrors" dxfId="2467" priority="2548">
      <formula>ISERROR(I56)</formula>
    </cfRule>
  </conditionalFormatting>
  <conditionalFormatting sqref="I57:R57 I56 AE56 AG56 AC56 AA56 Y56 Q56 O56 M56 K56 Y57:AG57">
    <cfRule type="cellIs" dxfId="2466" priority="2545" stopIfTrue="1" operator="greaterThan">
      <formula>0</formula>
    </cfRule>
    <cfRule type="cellIs" dxfId="2465" priority="2546" stopIfTrue="1" operator="greaterThan">
      <formula>0</formula>
    </cfRule>
  </conditionalFormatting>
  <conditionalFormatting sqref="I63:R63 I62 AE62 AC62 AA62 Y62 Q62 O62 M62 K62 Y63:AF63">
    <cfRule type="cellIs" dxfId="2464" priority="2543" operator="equal">
      <formula>0</formula>
    </cfRule>
    <cfRule type="containsErrors" dxfId="2463" priority="2544">
      <formula>ISERROR(I62)</formula>
    </cfRule>
  </conditionalFormatting>
  <conditionalFormatting sqref="I63:R63 I62 AE62 AC62 AA62 Y62 Q62 O62 M62 K62 Y63:AF63">
    <cfRule type="cellIs" dxfId="2462" priority="2541" stopIfTrue="1" operator="greaterThan">
      <formula>0</formula>
    </cfRule>
    <cfRule type="cellIs" dxfId="2461" priority="2542" stopIfTrue="1" operator="greaterThan">
      <formula>0</formula>
    </cfRule>
  </conditionalFormatting>
  <conditionalFormatting sqref="AD56">
    <cfRule type="cellIs" dxfId="2460" priority="2539" operator="equal">
      <formula>0</formula>
    </cfRule>
    <cfRule type="containsErrors" dxfId="2459" priority="2540">
      <formula>ISERROR(AD56)</formula>
    </cfRule>
  </conditionalFormatting>
  <conditionalFormatting sqref="AD56">
    <cfRule type="cellIs" dxfId="2458" priority="2538" stopIfTrue="1" operator="greaterThan">
      <formula>0</formula>
    </cfRule>
  </conditionalFormatting>
  <conditionalFormatting sqref="AD62">
    <cfRule type="cellIs" dxfId="2457" priority="2536" operator="equal">
      <formula>0</formula>
    </cfRule>
    <cfRule type="containsErrors" dxfId="2456" priority="2537">
      <formula>ISERROR(AD62)</formula>
    </cfRule>
  </conditionalFormatting>
  <conditionalFormatting sqref="AD62">
    <cfRule type="cellIs" dxfId="2455" priority="2535" stopIfTrue="1" operator="greaterThan">
      <formula>0</formula>
    </cfRule>
  </conditionalFormatting>
  <conditionalFormatting sqref="AF56">
    <cfRule type="cellIs" dxfId="2454" priority="2533" operator="equal">
      <formula>0</formula>
    </cfRule>
    <cfRule type="containsErrors" dxfId="2453" priority="2534">
      <formula>ISERROR(AF56)</formula>
    </cfRule>
  </conditionalFormatting>
  <conditionalFormatting sqref="N98">
    <cfRule type="cellIs" dxfId="2452" priority="2191" stopIfTrue="1" operator="greaterThan">
      <formula>0</formula>
    </cfRule>
  </conditionalFormatting>
  <conditionalFormatting sqref="AF62">
    <cfRule type="cellIs" dxfId="2451" priority="2530" operator="equal">
      <formula>0</formula>
    </cfRule>
    <cfRule type="containsErrors" dxfId="2450" priority="2531">
      <formula>ISERROR(AF62)</formula>
    </cfRule>
  </conditionalFormatting>
  <conditionalFormatting sqref="AF62">
    <cfRule type="cellIs" dxfId="2449" priority="2529" stopIfTrue="1" operator="greaterThan">
      <formula>0</formula>
    </cfRule>
  </conditionalFormatting>
  <conditionalFormatting sqref="AB56">
    <cfRule type="cellIs" dxfId="2448" priority="2527" operator="equal">
      <formula>0</formula>
    </cfRule>
    <cfRule type="containsErrors" dxfId="2447" priority="2528">
      <formula>ISERROR(AB56)</formula>
    </cfRule>
  </conditionalFormatting>
  <conditionalFormatting sqref="AB56">
    <cfRule type="cellIs" dxfId="2446" priority="2526" stopIfTrue="1" operator="greaterThan">
      <formula>0</formula>
    </cfRule>
  </conditionalFormatting>
  <conditionalFormatting sqref="AB62">
    <cfRule type="cellIs" dxfId="2445" priority="2524" operator="equal">
      <formula>0</formula>
    </cfRule>
    <cfRule type="containsErrors" dxfId="2444" priority="2525">
      <formula>ISERROR(AB62)</formula>
    </cfRule>
  </conditionalFormatting>
  <conditionalFormatting sqref="AB62">
    <cfRule type="cellIs" dxfId="2443" priority="2523" stopIfTrue="1" operator="greaterThan">
      <formula>0</formula>
    </cfRule>
  </conditionalFormatting>
  <conditionalFormatting sqref="Z56">
    <cfRule type="cellIs" dxfId="2442" priority="2521" operator="equal">
      <formula>0</formula>
    </cfRule>
    <cfRule type="containsErrors" dxfId="2441" priority="2522">
      <formula>ISERROR(Z56)</formula>
    </cfRule>
  </conditionalFormatting>
  <conditionalFormatting sqref="Z56">
    <cfRule type="cellIs" dxfId="2440" priority="2520" stopIfTrue="1" operator="greaterThan">
      <formula>0</formula>
    </cfRule>
  </conditionalFormatting>
  <conditionalFormatting sqref="Z62">
    <cfRule type="cellIs" dxfId="2439" priority="2518" operator="equal">
      <formula>0</formula>
    </cfRule>
    <cfRule type="containsErrors" dxfId="2438" priority="2519">
      <formula>ISERROR(Z62)</formula>
    </cfRule>
  </conditionalFormatting>
  <conditionalFormatting sqref="Z62">
    <cfRule type="cellIs" dxfId="2437" priority="2517" stopIfTrue="1" operator="greaterThan">
      <formula>0</formula>
    </cfRule>
  </conditionalFormatting>
  <conditionalFormatting sqref="R56">
    <cfRule type="cellIs" dxfId="2436" priority="2515" operator="equal">
      <formula>0</formula>
    </cfRule>
    <cfRule type="containsErrors" dxfId="2435" priority="2516">
      <formula>ISERROR(R56)</formula>
    </cfRule>
  </conditionalFormatting>
  <conditionalFormatting sqref="R56">
    <cfRule type="cellIs" dxfId="2434" priority="2514" stopIfTrue="1" operator="greaterThan">
      <formula>0</formula>
    </cfRule>
  </conditionalFormatting>
  <conditionalFormatting sqref="R62">
    <cfRule type="cellIs" dxfId="2433" priority="2512" operator="equal">
      <formula>0</formula>
    </cfRule>
    <cfRule type="containsErrors" dxfId="2432" priority="2513">
      <formula>ISERROR(R62)</formula>
    </cfRule>
  </conditionalFormatting>
  <conditionalFormatting sqref="R62">
    <cfRule type="cellIs" dxfId="2431" priority="2511" stopIfTrue="1" operator="greaterThan">
      <formula>0</formula>
    </cfRule>
  </conditionalFormatting>
  <conditionalFormatting sqref="P56">
    <cfRule type="cellIs" dxfId="2430" priority="2509" operator="equal">
      <formula>0</formula>
    </cfRule>
    <cfRule type="containsErrors" dxfId="2429" priority="2510">
      <formula>ISERROR(P56)</formula>
    </cfRule>
  </conditionalFormatting>
  <conditionalFormatting sqref="P56">
    <cfRule type="cellIs" dxfId="2428" priority="2508" stopIfTrue="1" operator="greaterThan">
      <formula>0</formula>
    </cfRule>
  </conditionalFormatting>
  <conditionalFormatting sqref="P62">
    <cfRule type="cellIs" dxfId="2427" priority="2506" operator="equal">
      <formula>0</formula>
    </cfRule>
    <cfRule type="containsErrors" dxfId="2426" priority="2507">
      <formula>ISERROR(P62)</formula>
    </cfRule>
  </conditionalFormatting>
  <conditionalFormatting sqref="P62">
    <cfRule type="cellIs" dxfId="2425" priority="2505" stopIfTrue="1" operator="greaterThan">
      <formula>0</formula>
    </cfRule>
  </conditionalFormatting>
  <conditionalFormatting sqref="N56">
    <cfRule type="cellIs" dxfId="2424" priority="2503" operator="equal">
      <formula>0</formula>
    </cfRule>
    <cfRule type="containsErrors" dxfId="2423" priority="2504">
      <formula>ISERROR(N56)</formula>
    </cfRule>
  </conditionalFormatting>
  <conditionalFormatting sqref="N56">
    <cfRule type="cellIs" dxfId="2422" priority="2502" stopIfTrue="1" operator="greaterThan">
      <formula>0</formula>
    </cfRule>
  </conditionalFormatting>
  <conditionalFormatting sqref="N62">
    <cfRule type="cellIs" dxfId="2421" priority="2500" operator="equal">
      <formula>0</formula>
    </cfRule>
    <cfRule type="containsErrors" dxfId="2420" priority="2501">
      <formula>ISERROR(N62)</formula>
    </cfRule>
  </conditionalFormatting>
  <conditionalFormatting sqref="N62">
    <cfRule type="cellIs" dxfId="2419" priority="2499" stopIfTrue="1" operator="greaterThan">
      <formula>0</formula>
    </cfRule>
  </conditionalFormatting>
  <conditionalFormatting sqref="L56">
    <cfRule type="cellIs" dxfId="2418" priority="2497" operator="equal">
      <formula>0</formula>
    </cfRule>
    <cfRule type="containsErrors" dxfId="2417" priority="2498">
      <formula>ISERROR(L56)</formula>
    </cfRule>
  </conditionalFormatting>
  <conditionalFormatting sqref="L56">
    <cfRule type="cellIs" dxfId="2416" priority="2496" stopIfTrue="1" operator="greaterThan">
      <formula>0</formula>
    </cfRule>
  </conditionalFormatting>
  <conditionalFormatting sqref="L62">
    <cfRule type="cellIs" dxfId="2415" priority="2494" operator="equal">
      <formula>0</formula>
    </cfRule>
    <cfRule type="containsErrors" dxfId="2414" priority="2495">
      <formula>ISERROR(L62)</formula>
    </cfRule>
  </conditionalFormatting>
  <conditionalFormatting sqref="L62">
    <cfRule type="cellIs" dxfId="2413" priority="2493" stopIfTrue="1" operator="greaterThan">
      <formula>0</formula>
    </cfRule>
  </conditionalFormatting>
  <conditionalFormatting sqref="J56">
    <cfRule type="cellIs" dxfId="2412" priority="2491" operator="equal">
      <formula>0</formula>
    </cfRule>
    <cfRule type="containsErrors" dxfId="2411" priority="2492">
      <formula>ISERROR(J56)</formula>
    </cfRule>
  </conditionalFormatting>
  <conditionalFormatting sqref="J56">
    <cfRule type="cellIs" dxfId="2410" priority="2490" stopIfTrue="1" operator="greaterThan">
      <formula>0</formula>
    </cfRule>
  </conditionalFormatting>
  <conditionalFormatting sqref="J62">
    <cfRule type="cellIs" dxfId="2409" priority="2488" operator="equal">
      <formula>0</formula>
    </cfRule>
    <cfRule type="containsErrors" dxfId="2408" priority="2489">
      <formula>ISERROR(J62)</formula>
    </cfRule>
  </conditionalFormatting>
  <conditionalFormatting sqref="J62">
    <cfRule type="cellIs" dxfId="2407" priority="2487" stopIfTrue="1" operator="greaterThan">
      <formula>0</formula>
    </cfRule>
  </conditionalFormatting>
  <conditionalFormatting sqref="L66">
    <cfRule type="cellIs" dxfId="2406" priority="2444" operator="equal">
      <formula>0</formula>
    </cfRule>
    <cfRule type="containsErrors" dxfId="2405" priority="2445">
      <formula>ISERROR(L66)</formula>
    </cfRule>
  </conditionalFormatting>
  <conditionalFormatting sqref="N83">
    <cfRule type="cellIs" dxfId="2404" priority="2426" operator="equal">
      <formula>0</formula>
    </cfRule>
    <cfRule type="containsErrors" dxfId="2403" priority="2427">
      <formula>ISERROR(N83)</formula>
    </cfRule>
  </conditionalFormatting>
  <conditionalFormatting sqref="M83">
    <cfRule type="cellIs" dxfId="2402" priority="2424" operator="equal">
      <formula>0</formula>
    </cfRule>
    <cfRule type="containsErrors" dxfId="2401" priority="2425">
      <formula>ISERROR(M83)</formula>
    </cfRule>
  </conditionalFormatting>
  <conditionalFormatting sqref="AE83">
    <cfRule type="cellIs" dxfId="2400" priority="2388" operator="equal">
      <formula>0</formula>
    </cfRule>
    <cfRule type="containsErrors" dxfId="2399" priority="2389">
      <formula>ISERROR(AE83)</formula>
    </cfRule>
  </conditionalFormatting>
  <conditionalFormatting sqref="AF82">
    <cfRule type="cellIs" dxfId="2398" priority="2386" operator="equal">
      <formula>0</formula>
    </cfRule>
    <cfRule type="containsErrors" dxfId="2397" priority="2387">
      <formula>ISERROR(AF82)</formula>
    </cfRule>
  </conditionalFormatting>
  <conditionalFormatting sqref="J66">
    <cfRule type="cellIs" dxfId="2396" priority="2440" stopIfTrue="1" operator="greaterThan">
      <formula>0</formula>
    </cfRule>
  </conditionalFormatting>
  <conditionalFormatting sqref="I67:R67 I66 AE66 AC66 AA66 Y66 Q66 O66 M66 K66 Y67:AF67">
    <cfRule type="cellIs" dxfId="2395" priority="2469" operator="equal">
      <formula>0</formula>
    </cfRule>
    <cfRule type="containsErrors" dxfId="2394" priority="2470">
      <formula>ISERROR(I66)</formula>
    </cfRule>
  </conditionalFormatting>
  <conditionalFormatting sqref="I67:R67 I66 AE66 AC66 AA66 Y66 Q66 O66 M66 K66 Y67:AF67">
    <cfRule type="cellIs" dxfId="2393" priority="2467" stopIfTrue="1" operator="greaterThan">
      <formula>0</formula>
    </cfRule>
    <cfRule type="cellIs" dxfId="2392" priority="2468" stopIfTrue="1" operator="greaterThan">
      <formula>0</formula>
    </cfRule>
  </conditionalFormatting>
  <conditionalFormatting sqref="AD66">
    <cfRule type="cellIs" dxfId="2391" priority="2465" operator="equal">
      <formula>0</formula>
    </cfRule>
    <cfRule type="containsErrors" dxfId="2390" priority="2466">
      <formula>ISERROR(AD66)</formula>
    </cfRule>
  </conditionalFormatting>
  <conditionalFormatting sqref="AD66">
    <cfRule type="cellIs" dxfId="2389" priority="2464" stopIfTrue="1" operator="greaterThan">
      <formula>0</formula>
    </cfRule>
  </conditionalFormatting>
  <conditionalFormatting sqref="AF66">
    <cfRule type="cellIs" dxfId="2388" priority="2462" operator="equal">
      <formula>0</formula>
    </cfRule>
    <cfRule type="containsErrors" dxfId="2387" priority="2463">
      <formula>ISERROR(AF66)</formula>
    </cfRule>
  </conditionalFormatting>
  <conditionalFormatting sqref="AF66">
    <cfRule type="cellIs" dxfId="2386" priority="2461" stopIfTrue="1" operator="greaterThan">
      <formula>0</formula>
    </cfRule>
  </conditionalFormatting>
  <conditionalFormatting sqref="AB66">
    <cfRule type="cellIs" dxfId="2385" priority="2459" operator="equal">
      <formula>0</formula>
    </cfRule>
    <cfRule type="containsErrors" dxfId="2384" priority="2460">
      <formula>ISERROR(AB66)</formula>
    </cfRule>
  </conditionalFormatting>
  <conditionalFormatting sqref="AB66">
    <cfRule type="cellIs" dxfId="2383" priority="2458" stopIfTrue="1" operator="greaterThan">
      <formula>0</formula>
    </cfRule>
  </conditionalFormatting>
  <conditionalFormatting sqref="Z66">
    <cfRule type="cellIs" dxfId="2382" priority="2456" operator="equal">
      <formula>0</formula>
    </cfRule>
    <cfRule type="containsErrors" dxfId="2381" priority="2457">
      <formula>ISERROR(Z66)</formula>
    </cfRule>
  </conditionalFormatting>
  <conditionalFormatting sqref="Z66">
    <cfRule type="cellIs" dxfId="2380" priority="2455" stopIfTrue="1" operator="greaterThan">
      <formula>0</formula>
    </cfRule>
  </conditionalFormatting>
  <conditionalFormatting sqref="R66">
    <cfRule type="cellIs" dxfId="2379" priority="2453" operator="equal">
      <formula>0</formula>
    </cfRule>
    <cfRule type="containsErrors" dxfId="2378" priority="2454">
      <formula>ISERROR(R66)</formula>
    </cfRule>
  </conditionalFormatting>
  <conditionalFormatting sqref="R66">
    <cfRule type="cellIs" dxfId="2377" priority="2452" stopIfTrue="1" operator="greaterThan">
      <formula>0</formula>
    </cfRule>
  </conditionalFormatting>
  <conditionalFormatting sqref="P66">
    <cfRule type="cellIs" dxfId="2376" priority="2450" operator="equal">
      <formula>0</formula>
    </cfRule>
    <cfRule type="containsErrors" dxfId="2375" priority="2451">
      <formula>ISERROR(P66)</formula>
    </cfRule>
  </conditionalFormatting>
  <conditionalFormatting sqref="P66">
    <cfRule type="cellIs" dxfId="2374" priority="2449" stopIfTrue="1" operator="greaterThan">
      <formula>0</formula>
    </cfRule>
  </conditionalFormatting>
  <conditionalFormatting sqref="N66">
    <cfRule type="cellIs" dxfId="2373" priority="2447" operator="equal">
      <formula>0</formula>
    </cfRule>
    <cfRule type="containsErrors" dxfId="2372" priority="2448">
      <formula>ISERROR(N66)</formula>
    </cfRule>
  </conditionalFormatting>
  <conditionalFormatting sqref="N66">
    <cfRule type="cellIs" dxfId="2371" priority="2446" stopIfTrue="1" operator="greaterThan">
      <formula>0</formula>
    </cfRule>
  </conditionalFormatting>
  <conditionalFormatting sqref="L82">
    <cfRule type="cellIs" dxfId="2370" priority="2428" operator="equal">
      <formula>0</formula>
    </cfRule>
    <cfRule type="containsErrors" dxfId="2369" priority="2429">
      <formula>ISERROR(L82)</formula>
    </cfRule>
  </conditionalFormatting>
  <conditionalFormatting sqref="L66">
    <cfRule type="cellIs" dxfId="2368" priority="2443" stopIfTrue="1" operator="greaterThan">
      <formula>0</formula>
    </cfRule>
  </conditionalFormatting>
  <conditionalFormatting sqref="J66">
    <cfRule type="cellIs" dxfId="2367" priority="2441" operator="equal">
      <formula>0</formula>
    </cfRule>
    <cfRule type="containsErrors" dxfId="2366" priority="2442">
      <formula>ISERROR(J66)</formula>
    </cfRule>
  </conditionalFormatting>
  <conditionalFormatting sqref="J84">
    <cfRule type="cellIs" dxfId="2365" priority="2355" stopIfTrue="1" operator="greaterThan">
      <formula>0</formula>
    </cfRule>
  </conditionalFormatting>
  <conditionalFormatting sqref="J82">
    <cfRule type="cellIs" dxfId="2364" priority="2434" operator="equal">
      <formula>0</formula>
    </cfRule>
    <cfRule type="containsErrors" dxfId="2363" priority="2435">
      <formula>ISERROR(J82)</formula>
    </cfRule>
  </conditionalFormatting>
  <conditionalFormatting sqref="J83">
    <cfRule type="cellIs" dxfId="2362" priority="2438" operator="equal">
      <formula>0</formula>
    </cfRule>
    <cfRule type="containsErrors" dxfId="2361" priority="2439">
      <formula>ISERROR(J83)</formula>
    </cfRule>
  </conditionalFormatting>
  <conditionalFormatting sqref="I82:I83">
    <cfRule type="cellIs" dxfId="2360" priority="2436" operator="equal">
      <formula>0</formula>
    </cfRule>
    <cfRule type="containsErrors" dxfId="2359" priority="2437">
      <formula>ISERROR(I82)</formula>
    </cfRule>
  </conditionalFormatting>
  <conditionalFormatting sqref="AD111">
    <cfRule type="cellIs" dxfId="2358" priority="2056" operator="equal">
      <formula>0</formula>
    </cfRule>
    <cfRule type="containsErrors" dxfId="2357" priority="2057">
      <formula>ISERROR(AD111)</formula>
    </cfRule>
  </conditionalFormatting>
  <conditionalFormatting sqref="N82">
    <cfRule type="cellIs" dxfId="2356" priority="2422" operator="equal">
      <formula>0</formula>
    </cfRule>
    <cfRule type="containsErrors" dxfId="2355" priority="2423">
      <formula>ISERROR(N82)</formula>
    </cfRule>
  </conditionalFormatting>
  <conditionalFormatting sqref="P82">
    <cfRule type="cellIs" dxfId="2354" priority="2416" operator="equal">
      <formula>0</formula>
    </cfRule>
    <cfRule type="containsErrors" dxfId="2353" priority="2417">
      <formula>ISERROR(P82)</formula>
    </cfRule>
  </conditionalFormatting>
  <conditionalFormatting sqref="R82">
    <cfRule type="cellIs" dxfId="2352" priority="2410" operator="equal">
      <formula>0</formula>
    </cfRule>
    <cfRule type="containsErrors" dxfId="2351" priority="2411">
      <formula>ISERROR(R82)</formula>
    </cfRule>
  </conditionalFormatting>
  <conditionalFormatting sqref="Z82">
    <cfRule type="cellIs" dxfId="2350" priority="2404" operator="equal">
      <formula>0</formula>
    </cfRule>
    <cfRule type="containsErrors" dxfId="2349" priority="2405">
      <formula>ISERROR(Z82)</formula>
    </cfRule>
  </conditionalFormatting>
  <conditionalFormatting sqref="AB82">
    <cfRule type="cellIs" dxfId="2348" priority="2398" operator="equal">
      <formula>0</formula>
    </cfRule>
    <cfRule type="containsErrors" dxfId="2347" priority="2399">
      <formula>ISERROR(AB82)</formula>
    </cfRule>
  </conditionalFormatting>
  <conditionalFormatting sqref="AD82">
    <cfRule type="cellIs" dxfId="2346" priority="2392" operator="equal">
      <formula>0</formula>
    </cfRule>
    <cfRule type="containsErrors" dxfId="2345" priority="2393">
      <formula>ISERROR(AD82)</formula>
    </cfRule>
  </conditionalFormatting>
  <conditionalFormatting sqref="M103">
    <cfRule type="cellIs" dxfId="2344" priority="2169" operator="equal">
      <formula>0</formula>
    </cfRule>
    <cfRule type="containsErrors" dxfId="2343" priority="2170">
      <formula>ISERROR(M103)</formula>
    </cfRule>
  </conditionalFormatting>
  <conditionalFormatting sqref="L83">
    <cfRule type="cellIs" dxfId="2342" priority="2432" operator="equal">
      <formula>0</formula>
    </cfRule>
    <cfRule type="containsErrors" dxfId="2341" priority="2433">
      <formula>ISERROR(L83)</formula>
    </cfRule>
  </conditionalFormatting>
  <conditionalFormatting sqref="K83">
    <cfRule type="cellIs" dxfId="2340" priority="2430" operator="equal">
      <formula>0</formula>
    </cfRule>
    <cfRule type="containsErrors" dxfId="2339" priority="2431">
      <formula>ISERROR(K83)</formula>
    </cfRule>
  </conditionalFormatting>
  <conditionalFormatting sqref="AC111">
    <cfRule type="cellIs" dxfId="2338" priority="2054" operator="equal">
      <formula>0</formula>
    </cfRule>
    <cfRule type="containsErrors" dxfId="2337" priority="2055">
      <formula>ISERROR(AC111)</formula>
    </cfRule>
  </conditionalFormatting>
  <conditionalFormatting sqref="AD110">
    <cfRule type="cellIs" dxfId="2336" priority="2052" operator="equal">
      <formula>0</formula>
    </cfRule>
    <cfRule type="containsErrors" dxfId="2335" priority="2053">
      <formula>ISERROR(AD110)</formula>
    </cfRule>
  </conditionalFormatting>
  <conditionalFormatting sqref="P83">
    <cfRule type="cellIs" dxfId="2334" priority="2420" operator="equal">
      <formula>0</formula>
    </cfRule>
    <cfRule type="containsErrors" dxfId="2333" priority="2421">
      <formula>ISERROR(P83)</formula>
    </cfRule>
  </conditionalFormatting>
  <conditionalFormatting sqref="O83">
    <cfRule type="cellIs" dxfId="2332" priority="2418" operator="equal">
      <formula>0</formula>
    </cfRule>
    <cfRule type="containsErrors" dxfId="2331" priority="2419">
      <formula>ISERROR(O83)</formula>
    </cfRule>
  </conditionalFormatting>
  <conditionalFormatting sqref="R83">
    <cfRule type="cellIs" dxfId="2330" priority="2414" operator="equal">
      <formula>0</formula>
    </cfRule>
    <cfRule type="containsErrors" dxfId="2329" priority="2415">
      <formula>ISERROR(R83)</formula>
    </cfRule>
  </conditionalFormatting>
  <conditionalFormatting sqref="Q83">
    <cfRule type="cellIs" dxfId="2328" priority="2412" operator="equal">
      <formula>0</formula>
    </cfRule>
    <cfRule type="containsErrors" dxfId="2327" priority="2413">
      <formula>ISERROR(Q83)</formula>
    </cfRule>
  </conditionalFormatting>
  <conditionalFormatting sqref="Z83">
    <cfRule type="cellIs" dxfId="2326" priority="2408" operator="equal">
      <formula>0</formula>
    </cfRule>
    <cfRule type="containsErrors" dxfId="2325" priority="2409">
      <formula>ISERROR(Z83)</formula>
    </cfRule>
  </conditionalFormatting>
  <conditionalFormatting sqref="Y83">
    <cfRule type="cellIs" dxfId="2324" priority="2406" operator="equal">
      <formula>0</formula>
    </cfRule>
    <cfRule type="containsErrors" dxfId="2323" priority="2407">
      <formula>ISERROR(Y83)</formula>
    </cfRule>
  </conditionalFormatting>
  <conditionalFormatting sqref="AB83">
    <cfRule type="cellIs" dxfId="2322" priority="2402" operator="equal">
      <formula>0</formula>
    </cfRule>
    <cfRule type="containsErrors" dxfId="2321" priority="2403">
      <formula>ISERROR(AB83)</formula>
    </cfRule>
  </conditionalFormatting>
  <conditionalFormatting sqref="AA83">
    <cfRule type="cellIs" dxfId="2320" priority="2400" operator="equal">
      <formula>0</formula>
    </cfRule>
    <cfRule type="containsErrors" dxfId="2319" priority="2401">
      <formula>ISERROR(AA83)</formula>
    </cfRule>
  </conditionalFormatting>
  <conditionalFormatting sqref="AD83">
    <cfRule type="cellIs" dxfId="2318" priority="2396" operator="equal">
      <formula>0</formula>
    </cfRule>
    <cfRule type="containsErrors" dxfId="2317" priority="2397">
      <formula>ISERROR(AD83)</formula>
    </cfRule>
  </conditionalFormatting>
  <conditionalFormatting sqref="AC83">
    <cfRule type="cellIs" dxfId="2316" priority="2394" operator="equal">
      <formula>0</formula>
    </cfRule>
    <cfRule type="containsErrors" dxfId="2315" priority="2395">
      <formula>ISERROR(AC83)</formula>
    </cfRule>
  </conditionalFormatting>
  <conditionalFormatting sqref="AF83">
    <cfRule type="cellIs" dxfId="2314" priority="2390" operator="equal">
      <formula>0</formula>
    </cfRule>
    <cfRule type="containsErrors" dxfId="2313" priority="2391">
      <formula>ISERROR(AF83)</formula>
    </cfRule>
  </conditionalFormatting>
  <conditionalFormatting sqref="N103">
    <cfRule type="cellIs" dxfId="2312" priority="2171" operator="equal">
      <formula>0</formula>
    </cfRule>
    <cfRule type="containsErrors" dxfId="2311" priority="2172">
      <formula>ISERROR(N103)</formula>
    </cfRule>
  </conditionalFormatting>
  <conditionalFormatting sqref="I85:R85 I84 AE84 AC84 AA84 Y84 Q84 O84 M84 K84 Y85:AF85">
    <cfRule type="cellIs" dxfId="2310" priority="2384" operator="equal">
      <formula>0</formula>
    </cfRule>
    <cfRule type="containsErrors" dxfId="2309" priority="2385">
      <formula>ISERROR(I84)</formula>
    </cfRule>
  </conditionalFormatting>
  <conditionalFormatting sqref="I85:R85 I84 AE84 AC84 AA84 Y84 Q84 O84 M84 K84 Y85:AF85">
    <cfRule type="cellIs" dxfId="2308" priority="2382" stopIfTrue="1" operator="greaterThan">
      <formula>0</formula>
    </cfRule>
    <cfRule type="cellIs" dxfId="2307" priority="2383" stopIfTrue="1" operator="greaterThan">
      <formula>0</formula>
    </cfRule>
  </conditionalFormatting>
  <conditionalFormatting sqref="AD84">
    <cfRule type="cellIs" dxfId="2306" priority="2380" operator="equal">
      <formula>0</formula>
    </cfRule>
    <cfRule type="containsErrors" dxfId="2305" priority="2381">
      <formula>ISERROR(AD84)</formula>
    </cfRule>
  </conditionalFormatting>
  <conditionalFormatting sqref="AD84">
    <cfRule type="cellIs" dxfId="2304" priority="2379" stopIfTrue="1" operator="greaterThan">
      <formula>0</formula>
    </cfRule>
  </conditionalFormatting>
  <conditionalFormatting sqref="AF84">
    <cfRule type="cellIs" dxfId="2303" priority="2377" operator="equal">
      <formula>0</formula>
    </cfRule>
    <cfRule type="containsErrors" dxfId="2302" priority="2378">
      <formula>ISERROR(AF84)</formula>
    </cfRule>
  </conditionalFormatting>
  <conditionalFormatting sqref="AF84">
    <cfRule type="cellIs" dxfId="2301" priority="2376" stopIfTrue="1" operator="greaterThan">
      <formula>0</formula>
    </cfRule>
  </conditionalFormatting>
  <conditionalFormatting sqref="AB84">
    <cfRule type="cellIs" dxfId="2300" priority="2374" operator="equal">
      <formula>0</formula>
    </cfRule>
    <cfRule type="containsErrors" dxfId="2299" priority="2375">
      <formula>ISERROR(AB84)</formula>
    </cfRule>
  </conditionalFormatting>
  <conditionalFormatting sqref="AB84">
    <cfRule type="cellIs" dxfId="2298" priority="2373" stopIfTrue="1" operator="greaterThan">
      <formula>0</formula>
    </cfRule>
  </conditionalFormatting>
  <conditionalFormatting sqref="Z84">
    <cfRule type="cellIs" dxfId="2297" priority="2371" operator="equal">
      <formula>0</formula>
    </cfRule>
    <cfRule type="containsErrors" dxfId="2296" priority="2372">
      <formula>ISERROR(Z84)</formula>
    </cfRule>
  </conditionalFormatting>
  <conditionalFormatting sqref="Z84">
    <cfRule type="cellIs" dxfId="2295" priority="2370" stopIfTrue="1" operator="greaterThan">
      <formula>0</formula>
    </cfRule>
  </conditionalFormatting>
  <conditionalFormatting sqref="R84">
    <cfRule type="cellIs" dxfId="2294" priority="2368" operator="equal">
      <formula>0</formula>
    </cfRule>
    <cfRule type="containsErrors" dxfId="2293" priority="2369">
      <formula>ISERROR(R84)</formula>
    </cfRule>
  </conditionalFormatting>
  <conditionalFormatting sqref="R84">
    <cfRule type="cellIs" dxfId="2292" priority="2367" stopIfTrue="1" operator="greaterThan">
      <formula>0</formula>
    </cfRule>
  </conditionalFormatting>
  <conditionalFormatting sqref="P84">
    <cfRule type="cellIs" dxfId="2291" priority="2365" operator="equal">
      <formula>0</formula>
    </cfRule>
    <cfRule type="containsErrors" dxfId="2290" priority="2366">
      <formula>ISERROR(P84)</formula>
    </cfRule>
  </conditionalFormatting>
  <conditionalFormatting sqref="P84">
    <cfRule type="cellIs" dxfId="2289" priority="2364" stopIfTrue="1" operator="greaterThan">
      <formula>0</formula>
    </cfRule>
  </conditionalFormatting>
  <conditionalFormatting sqref="N84">
    <cfRule type="cellIs" dxfId="2288" priority="2362" operator="equal">
      <formula>0</formula>
    </cfRule>
    <cfRule type="containsErrors" dxfId="2287" priority="2363">
      <formula>ISERROR(N84)</formula>
    </cfRule>
  </conditionalFormatting>
  <conditionalFormatting sqref="N84">
    <cfRule type="cellIs" dxfId="2286" priority="2361" stopIfTrue="1" operator="greaterThan">
      <formula>0</formula>
    </cfRule>
  </conditionalFormatting>
  <conditionalFormatting sqref="L84">
    <cfRule type="cellIs" dxfId="2285" priority="2359" operator="equal">
      <formula>0</formula>
    </cfRule>
    <cfRule type="containsErrors" dxfId="2284" priority="2360">
      <formula>ISERROR(L84)</formula>
    </cfRule>
  </conditionalFormatting>
  <conditionalFormatting sqref="L84">
    <cfRule type="cellIs" dxfId="2283" priority="2358" stopIfTrue="1" operator="greaterThan">
      <formula>0</formula>
    </cfRule>
  </conditionalFormatting>
  <conditionalFormatting sqref="J84">
    <cfRule type="cellIs" dxfId="2282" priority="2356" operator="equal">
      <formula>0</formula>
    </cfRule>
    <cfRule type="containsErrors" dxfId="2281" priority="2357">
      <formula>ISERROR(J84)</formula>
    </cfRule>
  </conditionalFormatting>
  <conditionalFormatting sqref="J94">
    <cfRule type="cellIs" dxfId="2280" priority="2270" stopIfTrue="1" operator="greaterThan">
      <formula>0</formula>
    </cfRule>
  </conditionalFormatting>
  <conditionalFormatting sqref="J92">
    <cfRule type="cellIs" dxfId="2279" priority="2349" operator="equal">
      <formula>0</formula>
    </cfRule>
    <cfRule type="containsErrors" dxfId="2278" priority="2350">
      <formula>ISERROR(J92)</formula>
    </cfRule>
  </conditionalFormatting>
  <conditionalFormatting sqref="J93">
    <cfRule type="cellIs" dxfId="2277" priority="2353" operator="equal">
      <formula>0</formula>
    </cfRule>
    <cfRule type="containsErrors" dxfId="2276" priority="2354">
      <formula>ISERROR(J93)</formula>
    </cfRule>
  </conditionalFormatting>
  <conditionalFormatting sqref="I92:I93">
    <cfRule type="cellIs" dxfId="2275" priority="2351" operator="equal">
      <formula>0</formula>
    </cfRule>
    <cfRule type="containsErrors" dxfId="2274" priority="2352">
      <formula>ISERROR(I92)</formula>
    </cfRule>
  </conditionalFormatting>
  <conditionalFormatting sqref="L92">
    <cfRule type="cellIs" dxfId="2273" priority="2343" operator="equal">
      <formula>0</formula>
    </cfRule>
    <cfRule type="containsErrors" dxfId="2272" priority="2344">
      <formula>ISERROR(L92)</formula>
    </cfRule>
  </conditionalFormatting>
  <conditionalFormatting sqref="N92">
    <cfRule type="cellIs" dxfId="2271" priority="2337" operator="equal">
      <formula>0</formula>
    </cfRule>
    <cfRule type="containsErrors" dxfId="2270" priority="2338">
      <formula>ISERROR(N92)</formula>
    </cfRule>
  </conditionalFormatting>
  <conditionalFormatting sqref="P92">
    <cfRule type="cellIs" dxfId="2269" priority="2331" operator="equal">
      <formula>0</formula>
    </cfRule>
    <cfRule type="containsErrors" dxfId="2268" priority="2332">
      <formula>ISERROR(P92)</formula>
    </cfRule>
  </conditionalFormatting>
  <conditionalFormatting sqref="AB97">
    <cfRule type="cellIs" dxfId="2267" priority="2232" operator="equal">
      <formula>0</formula>
    </cfRule>
    <cfRule type="containsErrors" dxfId="2266" priority="2233">
      <formula>ISERROR(AB97)</formula>
    </cfRule>
  </conditionalFormatting>
  <conditionalFormatting sqref="Z92">
    <cfRule type="cellIs" dxfId="2265" priority="2319" operator="equal">
      <formula>0</formula>
    </cfRule>
    <cfRule type="containsErrors" dxfId="2264" priority="2320">
      <formula>ISERROR(Z92)</formula>
    </cfRule>
  </conditionalFormatting>
  <conditionalFormatting sqref="AB92">
    <cfRule type="cellIs" dxfId="2263" priority="2313" operator="equal">
      <formula>0</formula>
    </cfRule>
    <cfRule type="containsErrors" dxfId="2262" priority="2314">
      <formula>ISERROR(AB92)</formula>
    </cfRule>
  </conditionalFormatting>
  <conditionalFormatting sqref="AD92">
    <cfRule type="cellIs" dxfId="2261" priority="2307" operator="equal">
      <formula>0</formula>
    </cfRule>
    <cfRule type="containsErrors" dxfId="2260" priority="2308">
      <formula>ISERROR(AD92)</formula>
    </cfRule>
  </conditionalFormatting>
  <conditionalFormatting sqref="AF92">
    <cfRule type="cellIs" dxfId="2259" priority="2301" operator="equal">
      <formula>0</formula>
    </cfRule>
    <cfRule type="containsErrors" dxfId="2258" priority="2302">
      <formula>ISERROR(AF92)</formula>
    </cfRule>
  </conditionalFormatting>
  <conditionalFormatting sqref="L93">
    <cfRule type="cellIs" dxfId="2257" priority="2347" operator="equal">
      <formula>0</formula>
    </cfRule>
    <cfRule type="containsErrors" dxfId="2256" priority="2348">
      <formula>ISERROR(L93)</formula>
    </cfRule>
  </conditionalFormatting>
  <conditionalFormatting sqref="K93">
    <cfRule type="cellIs" dxfId="2255" priority="2345" operator="equal">
      <formula>0</formula>
    </cfRule>
    <cfRule type="containsErrors" dxfId="2254" priority="2346">
      <formula>ISERROR(K93)</formula>
    </cfRule>
  </conditionalFormatting>
  <conditionalFormatting sqref="N93">
    <cfRule type="cellIs" dxfId="2253" priority="2341" operator="equal">
      <formula>0</formula>
    </cfRule>
    <cfRule type="containsErrors" dxfId="2252" priority="2342">
      <formula>ISERROR(N93)</formula>
    </cfRule>
  </conditionalFormatting>
  <conditionalFormatting sqref="M93">
    <cfRule type="cellIs" dxfId="2251" priority="2339" operator="equal">
      <formula>0</formula>
    </cfRule>
    <cfRule type="containsErrors" dxfId="2250" priority="2340">
      <formula>ISERROR(M93)</formula>
    </cfRule>
  </conditionalFormatting>
  <conditionalFormatting sqref="P93">
    <cfRule type="cellIs" dxfId="2249" priority="2335" operator="equal">
      <formula>0</formula>
    </cfRule>
    <cfRule type="containsErrors" dxfId="2248" priority="2336">
      <formula>ISERROR(P93)</formula>
    </cfRule>
  </conditionalFormatting>
  <conditionalFormatting sqref="O93">
    <cfRule type="cellIs" dxfId="2247" priority="2333" operator="equal">
      <formula>0</formula>
    </cfRule>
    <cfRule type="containsErrors" dxfId="2246" priority="2334">
      <formula>ISERROR(O93)</formula>
    </cfRule>
  </conditionalFormatting>
  <conditionalFormatting sqref="R93">
    <cfRule type="cellIs" dxfId="2245" priority="2329" operator="equal">
      <formula>0</formula>
    </cfRule>
    <cfRule type="containsErrors" dxfId="2244" priority="2330">
      <formula>ISERROR(R93)</formula>
    </cfRule>
  </conditionalFormatting>
  <conditionalFormatting sqref="Z96">
    <cfRule type="cellIs" dxfId="2243" priority="2234" operator="equal">
      <formula>0</formula>
    </cfRule>
    <cfRule type="containsErrors" dxfId="2242" priority="2235">
      <formula>ISERROR(Z96)</formula>
    </cfRule>
  </conditionalFormatting>
  <conditionalFormatting sqref="Z93">
    <cfRule type="cellIs" dxfId="2241" priority="2323" operator="equal">
      <formula>0</formula>
    </cfRule>
    <cfRule type="containsErrors" dxfId="2240" priority="2324">
      <formula>ISERROR(Z93)</formula>
    </cfRule>
  </conditionalFormatting>
  <conditionalFormatting sqref="Y93">
    <cfRule type="cellIs" dxfId="2239" priority="2321" operator="equal">
      <formula>0</formula>
    </cfRule>
    <cfRule type="containsErrors" dxfId="2238" priority="2322">
      <formula>ISERROR(Y93)</formula>
    </cfRule>
  </conditionalFormatting>
  <conditionalFormatting sqref="AB93">
    <cfRule type="cellIs" dxfId="2237" priority="2317" operator="equal">
      <formula>0</formula>
    </cfRule>
    <cfRule type="containsErrors" dxfId="2236" priority="2318">
      <formula>ISERROR(AB93)</formula>
    </cfRule>
  </conditionalFormatting>
  <conditionalFormatting sqref="AA93">
    <cfRule type="cellIs" dxfId="2235" priority="2315" operator="equal">
      <formula>0</formula>
    </cfRule>
    <cfRule type="containsErrors" dxfId="2234" priority="2316">
      <formula>ISERROR(AA93)</formula>
    </cfRule>
  </conditionalFormatting>
  <conditionalFormatting sqref="AD93">
    <cfRule type="cellIs" dxfId="2233" priority="2311" operator="equal">
      <formula>0</formula>
    </cfRule>
    <cfRule type="containsErrors" dxfId="2232" priority="2312">
      <formula>ISERROR(AD93)</formula>
    </cfRule>
  </conditionalFormatting>
  <conditionalFormatting sqref="AC93">
    <cfRule type="cellIs" dxfId="2231" priority="2309" operator="equal">
      <formula>0</formula>
    </cfRule>
    <cfRule type="containsErrors" dxfId="2230" priority="2310">
      <formula>ISERROR(AC93)</formula>
    </cfRule>
  </conditionalFormatting>
  <conditionalFormatting sqref="AF93">
    <cfRule type="cellIs" dxfId="2229" priority="2305" operator="equal">
      <formula>0</formula>
    </cfRule>
    <cfRule type="containsErrors" dxfId="2228" priority="2306">
      <formula>ISERROR(AF93)</formula>
    </cfRule>
  </conditionalFormatting>
  <conditionalFormatting sqref="AE93">
    <cfRule type="cellIs" dxfId="2227" priority="2303" operator="equal">
      <formula>0</formula>
    </cfRule>
    <cfRule type="containsErrors" dxfId="2226" priority="2304">
      <formula>ISERROR(AE93)</formula>
    </cfRule>
  </conditionalFormatting>
  <conditionalFormatting sqref="I95:R95 I94 AE94 AC94 AA94 Y94 Q94 O94 M94 K94 Y95:AF95">
    <cfRule type="cellIs" dxfId="2225" priority="2299" operator="equal">
      <formula>0</formula>
    </cfRule>
    <cfRule type="containsErrors" dxfId="2224" priority="2300">
      <formula>ISERROR(I94)</formula>
    </cfRule>
  </conditionalFormatting>
  <conditionalFormatting sqref="I95:R95 I94 AE94 AC94 AA94 Y94 Q94 O94 M94 K94 Y95:AF95">
    <cfRule type="cellIs" dxfId="2223" priority="2297" stopIfTrue="1" operator="greaterThan">
      <formula>0</formula>
    </cfRule>
    <cfRule type="cellIs" dxfId="2222" priority="2298" stopIfTrue="1" operator="greaterThan">
      <formula>0</formula>
    </cfRule>
  </conditionalFormatting>
  <conditionalFormatting sqref="AD94">
    <cfRule type="cellIs" dxfId="2221" priority="2295" operator="equal">
      <formula>0</formula>
    </cfRule>
    <cfRule type="containsErrors" dxfId="2220" priority="2296">
      <formula>ISERROR(AD94)</formula>
    </cfRule>
  </conditionalFormatting>
  <conditionalFormatting sqref="AD94">
    <cfRule type="cellIs" dxfId="2219" priority="2294" stopIfTrue="1" operator="greaterThan">
      <formula>0</formula>
    </cfRule>
  </conditionalFormatting>
  <conditionalFormatting sqref="AF94">
    <cfRule type="cellIs" dxfId="2218" priority="2292" operator="equal">
      <formula>0</formula>
    </cfRule>
    <cfRule type="containsErrors" dxfId="2217" priority="2293">
      <formula>ISERROR(AF94)</formula>
    </cfRule>
  </conditionalFormatting>
  <conditionalFormatting sqref="AF94">
    <cfRule type="cellIs" dxfId="2216" priority="2291" stopIfTrue="1" operator="greaterThan">
      <formula>0</formula>
    </cfRule>
  </conditionalFormatting>
  <conditionalFormatting sqref="AB94">
    <cfRule type="cellIs" dxfId="2215" priority="2289" operator="equal">
      <formula>0</formula>
    </cfRule>
    <cfRule type="containsErrors" dxfId="2214" priority="2290">
      <formula>ISERROR(AB94)</formula>
    </cfRule>
  </conditionalFormatting>
  <conditionalFormatting sqref="AB94">
    <cfRule type="cellIs" dxfId="2213" priority="2288" stopIfTrue="1" operator="greaterThan">
      <formula>0</formula>
    </cfRule>
  </conditionalFormatting>
  <conditionalFormatting sqref="Z94">
    <cfRule type="cellIs" dxfId="2212" priority="2286" operator="equal">
      <formula>0</formula>
    </cfRule>
    <cfRule type="containsErrors" dxfId="2211" priority="2287">
      <formula>ISERROR(Z94)</formula>
    </cfRule>
  </conditionalFormatting>
  <conditionalFormatting sqref="Z94">
    <cfRule type="cellIs" dxfId="2210" priority="2285" stopIfTrue="1" operator="greaterThan">
      <formula>0</formula>
    </cfRule>
  </conditionalFormatting>
  <conditionalFormatting sqref="R94">
    <cfRule type="cellIs" dxfId="2209" priority="2283" operator="equal">
      <formula>0</formula>
    </cfRule>
    <cfRule type="containsErrors" dxfId="2208" priority="2284">
      <formula>ISERROR(R94)</formula>
    </cfRule>
  </conditionalFormatting>
  <conditionalFormatting sqref="R94">
    <cfRule type="cellIs" dxfId="2207" priority="2282" stopIfTrue="1" operator="greaterThan">
      <formula>0</formula>
    </cfRule>
  </conditionalFormatting>
  <conditionalFormatting sqref="P94">
    <cfRule type="cellIs" dxfId="2206" priority="2280" operator="equal">
      <formula>0</formula>
    </cfRule>
    <cfRule type="containsErrors" dxfId="2205" priority="2281">
      <formula>ISERROR(P94)</formula>
    </cfRule>
  </conditionalFormatting>
  <conditionalFormatting sqref="P94">
    <cfRule type="cellIs" dxfId="2204" priority="2279" stopIfTrue="1" operator="greaterThan">
      <formula>0</formula>
    </cfRule>
  </conditionalFormatting>
  <conditionalFormatting sqref="N94">
    <cfRule type="cellIs" dxfId="2203" priority="2277" operator="equal">
      <formula>0</formula>
    </cfRule>
    <cfRule type="containsErrors" dxfId="2202" priority="2278">
      <formula>ISERROR(N94)</formula>
    </cfRule>
  </conditionalFormatting>
  <conditionalFormatting sqref="N94">
    <cfRule type="cellIs" dxfId="2201" priority="2276" stopIfTrue="1" operator="greaterThan">
      <formula>0</formula>
    </cfRule>
  </conditionalFormatting>
  <conditionalFormatting sqref="L94">
    <cfRule type="cellIs" dxfId="2200" priority="2274" operator="equal">
      <formula>0</formula>
    </cfRule>
    <cfRule type="containsErrors" dxfId="2199" priority="2275">
      <formula>ISERROR(L94)</formula>
    </cfRule>
  </conditionalFormatting>
  <conditionalFormatting sqref="L94">
    <cfRule type="cellIs" dxfId="2198" priority="2273" stopIfTrue="1" operator="greaterThan">
      <formula>0</formula>
    </cfRule>
  </conditionalFormatting>
  <conditionalFormatting sqref="J94">
    <cfRule type="cellIs" dxfId="2197" priority="2271" operator="equal">
      <formula>0</formula>
    </cfRule>
    <cfRule type="containsErrors" dxfId="2196" priority="2272">
      <formula>ISERROR(J94)</formula>
    </cfRule>
  </conditionalFormatting>
  <conditionalFormatting sqref="J98">
    <cfRule type="cellIs" dxfId="2195" priority="2185" stopIfTrue="1" operator="greaterThan">
      <formula>0</formula>
    </cfRule>
  </conditionalFormatting>
  <conditionalFormatting sqref="J96">
    <cfRule type="cellIs" dxfId="2194" priority="2264" operator="equal">
      <formula>0</formula>
    </cfRule>
    <cfRule type="containsErrors" dxfId="2193" priority="2265">
      <formula>ISERROR(J96)</formula>
    </cfRule>
  </conditionalFormatting>
  <conditionalFormatting sqref="J97">
    <cfRule type="cellIs" dxfId="2192" priority="2268" operator="equal">
      <formula>0</formula>
    </cfRule>
    <cfRule type="containsErrors" dxfId="2191" priority="2269">
      <formula>ISERROR(J97)</formula>
    </cfRule>
  </conditionalFormatting>
  <conditionalFormatting sqref="I96:I97">
    <cfRule type="cellIs" dxfId="2190" priority="2266" operator="equal">
      <formula>0</formula>
    </cfRule>
    <cfRule type="containsErrors" dxfId="2189" priority="2267">
      <formula>ISERROR(I96)</formula>
    </cfRule>
  </conditionalFormatting>
  <conditionalFormatting sqref="L96">
    <cfRule type="cellIs" dxfId="2188" priority="2258" operator="equal">
      <formula>0</formula>
    </cfRule>
    <cfRule type="containsErrors" dxfId="2187" priority="2259">
      <formula>ISERROR(L96)</formula>
    </cfRule>
  </conditionalFormatting>
  <conditionalFormatting sqref="N96">
    <cfRule type="cellIs" dxfId="2186" priority="2252" operator="equal">
      <formula>0</formula>
    </cfRule>
    <cfRule type="containsErrors" dxfId="2185" priority="2253">
      <formula>ISERROR(N96)</formula>
    </cfRule>
  </conditionalFormatting>
  <conditionalFormatting sqref="P96">
    <cfRule type="cellIs" dxfId="2184" priority="2246" operator="equal">
      <formula>0</formula>
    </cfRule>
    <cfRule type="containsErrors" dxfId="2183" priority="2247">
      <formula>ISERROR(P96)</formula>
    </cfRule>
  </conditionalFormatting>
  <conditionalFormatting sqref="R96">
    <cfRule type="cellIs" dxfId="2182" priority="2240" operator="equal">
      <formula>0</formula>
    </cfRule>
    <cfRule type="containsErrors" dxfId="2181" priority="2241">
      <formula>ISERROR(R96)</formula>
    </cfRule>
  </conditionalFormatting>
  <conditionalFormatting sqref="AB96">
    <cfRule type="cellIs" dxfId="2180" priority="2228" operator="equal">
      <formula>0</formula>
    </cfRule>
    <cfRule type="containsErrors" dxfId="2179" priority="2229">
      <formula>ISERROR(AB96)</formula>
    </cfRule>
  </conditionalFormatting>
  <conditionalFormatting sqref="AD96">
    <cfRule type="cellIs" dxfId="2178" priority="2222" operator="equal">
      <formula>0</formula>
    </cfRule>
    <cfRule type="containsErrors" dxfId="2177" priority="2223">
      <formula>ISERROR(AD96)</formula>
    </cfRule>
  </conditionalFormatting>
  <conditionalFormatting sqref="AF96">
    <cfRule type="cellIs" dxfId="2176" priority="2216" operator="equal">
      <formula>0</formula>
    </cfRule>
    <cfRule type="containsErrors" dxfId="2175" priority="2217">
      <formula>ISERROR(AF96)</formula>
    </cfRule>
  </conditionalFormatting>
  <conditionalFormatting sqref="L97">
    <cfRule type="cellIs" dxfId="2174" priority="2262" operator="equal">
      <formula>0</formula>
    </cfRule>
    <cfRule type="containsErrors" dxfId="2173" priority="2263">
      <formula>ISERROR(L97)</formula>
    </cfRule>
  </conditionalFormatting>
  <conditionalFormatting sqref="K97">
    <cfRule type="cellIs" dxfId="2172" priority="2260" operator="equal">
      <formula>0</formula>
    </cfRule>
    <cfRule type="containsErrors" dxfId="2171" priority="2261">
      <formula>ISERROR(K97)</formula>
    </cfRule>
  </conditionalFormatting>
  <conditionalFormatting sqref="N97">
    <cfRule type="cellIs" dxfId="2170" priority="2256" operator="equal">
      <formula>0</formula>
    </cfRule>
    <cfRule type="containsErrors" dxfId="2169" priority="2257">
      <formula>ISERROR(N97)</formula>
    </cfRule>
  </conditionalFormatting>
  <conditionalFormatting sqref="M97">
    <cfRule type="cellIs" dxfId="2168" priority="2254" operator="equal">
      <formula>0</formula>
    </cfRule>
    <cfRule type="containsErrors" dxfId="2167" priority="2255">
      <formula>ISERROR(M97)</formula>
    </cfRule>
  </conditionalFormatting>
  <conditionalFormatting sqref="P97">
    <cfRule type="cellIs" dxfId="2166" priority="2250" operator="equal">
      <formula>0</formula>
    </cfRule>
    <cfRule type="containsErrors" dxfId="2165" priority="2251">
      <formula>ISERROR(P97)</formula>
    </cfRule>
  </conditionalFormatting>
  <conditionalFormatting sqref="O97">
    <cfRule type="cellIs" dxfId="2164" priority="2248" operator="equal">
      <formula>0</formula>
    </cfRule>
    <cfRule type="containsErrors" dxfId="2163" priority="2249">
      <formula>ISERROR(O97)</formula>
    </cfRule>
  </conditionalFormatting>
  <conditionalFormatting sqref="R97">
    <cfRule type="cellIs" dxfId="2162" priority="2244" operator="equal">
      <formula>0</formula>
    </cfRule>
    <cfRule type="containsErrors" dxfId="2161" priority="2245">
      <formula>ISERROR(R97)</formula>
    </cfRule>
  </conditionalFormatting>
  <conditionalFormatting sqref="Q97">
    <cfRule type="cellIs" dxfId="2160" priority="2242" operator="equal">
      <formula>0</formula>
    </cfRule>
    <cfRule type="containsErrors" dxfId="2159" priority="2243">
      <formula>ISERROR(Q97)</formula>
    </cfRule>
  </conditionalFormatting>
  <conditionalFormatting sqref="Z97">
    <cfRule type="cellIs" dxfId="2158" priority="2238" operator="equal">
      <formula>0</formula>
    </cfRule>
    <cfRule type="containsErrors" dxfId="2157" priority="2239">
      <formula>ISERROR(Z97)</formula>
    </cfRule>
  </conditionalFormatting>
  <conditionalFormatting sqref="Y97">
    <cfRule type="cellIs" dxfId="2156" priority="2236" operator="equal">
      <formula>0</formula>
    </cfRule>
    <cfRule type="containsErrors" dxfId="2155" priority="2237">
      <formula>ISERROR(Y97)</formula>
    </cfRule>
  </conditionalFormatting>
  <conditionalFormatting sqref="Z98">
    <cfRule type="cellIs" dxfId="2154" priority="2201" operator="equal">
      <formula>0</formula>
    </cfRule>
    <cfRule type="containsErrors" dxfId="2153" priority="2202">
      <formula>ISERROR(Z98)</formula>
    </cfRule>
  </conditionalFormatting>
  <conditionalFormatting sqref="AA97">
    <cfRule type="cellIs" dxfId="2152" priority="2230" operator="equal">
      <formula>0</formula>
    </cfRule>
    <cfRule type="containsErrors" dxfId="2151" priority="2231">
      <formula>ISERROR(AA97)</formula>
    </cfRule>
  </conditionalFormatting>
  <conditionalFormatting sqref="AD97">
    <cfRule type="cellIs" dxfId="2150" priority="2226" operator="equal">
      <formula>0</formula>
    </cfRule>
    <cfRule type="containsErrors" dxfId="2149" priority="2227">
      <formula>ISERROR(AD97)</formula>
    </cfRule>
  </conditionalFormatting>
  <conditionalFormatting sqref="AC97">
    <cfRule type="cellIs" dxfId="2148" priority="2224" operator="equal">
      <formula>0</formula>
    </cfRule>
    <cfRule type="containsErrors" dxfId="2147" priority="2225">
      <formula>ISERROR(AC97)</formula>
    </cfRule>
  </conditionalFormatting>
  <conditionalFormatting sqref="AF97">
    <cfRule type="cellIs" dxfId="2146" priority="2220" operator="equal">
      <formula>0</formula>
    </cfRule>
    <cfRule type="containsErrors" dxfId="2145" priority="2221">
      <formula>ISERROR(AF97)</formula>
    </cfRule>
  </conditionalFormatting>
  <conditionalFormatting sqref="AE97">
    <cfRule type="cellIs" dxfId="2144" priority="2218" operator="equal">
      <formula>0</formula>
    </cfRule>
    <cfRule type="containsErrors" dxfId="2143" priority="2219">
      <formula>ISERROR(AE97)</formula>
    </cfRule>
  </conditionalFormatting>
  <conditionalFormatting sqref="I99:R99 I98 AE98 AC98 AA98 Y98 Q98 O98 M98 K98 Y99:AF99">
    <cfRule type="cellIs" dxfId="2142" priority="2214" operator="equal">
      <formula>0</formula>
    </cfRule>
    <cfRule type="containsErrors" dxfId="2141" priority="2215">
      <formula>ISERROR(I98)</formula>
    </cfRule>
  </conditionalFormatting>
  <conditionalFormatting sqref="I99:R99 I98 AE98 AC98 AA98 Y98 Q98 O98 M98 K98 Y99:AF99">
    <cfRule type="cellIs" dxfId="2140" priority="2212" stopIfTrue="1" operator="greaterThan">
      <formula>0</formula>
    </cfRule>
    <cfRule type="cellIs" dxfId="2139" priority="2213" stopIfTrue="1" operator="greaterThan">
      <formula>0</formula>
    </cfRule>
  </conditionalFormatting>
  <conditionalFormatting sqref="AD98">
    <cfRule type="cellIs" dxfId="2138" priority="2209" stopIfTrue="1" operator="greaterThan">
      <formula>0</formula>
    </cfRule>
  </conditionalFormatting>
  <conditionalFormatting sqref="AF98">
    <cfRule type="cellIs" dxfId="2137" priority="2207" operator="equal">
      <formula>0</formula>
    </cfRule>
    <cfRule type="containsErrors" dxfId="2136" priority="2208">
      <formula>ISERROR(AF98)</formula>
    </cfRule>
  </conditionalFormatting>
  <conditionalFormatting sqref="AF98">
    <cfRule type="cellIs" dxfId="2135" priority="2206" stopIfTrue="1" operator="greaterThan">
      <formula>0</formula>
    </cfRule>
  </conditionalFormatting>
  <conditionalFormatting sqref="AB98">
    <cfRule type="cellIs" dxfId="2134" priority="2204" operator="equal">
      <formula>0</formula>
    </cfRule>
    <cfRule type="containsErrors" dxfId="2133" priority="2205">
      <formula>ISERROR(AB98)</formula>
    </cfRule>
  </conditionalFormatting>
  <conditionalFormatting sqref="AB98">
    <cfRule type="cellIs" dxfId="2132" priority="2203" stopIfTrue="1" operator="greaterThan">
      <formula>0</formula>
    </cfRule>
  </conditionalFormatting>
  <conditionalFormatting sqref="Z98">
    <cfRule type="cellIs" dxfId="2131" priority="2200" stopIfTrue="1" operator="greaterThan">
      <formula>0</formula>
    </cfRule>
  </conditionalFormatting>
  <conditionalFormatting sqref="R98">
    <cfRule type="cellIs" dxfId="2130" priority="2198" operator="equal">
      <formula>0</formula>
    </cfRule>
    <cfRule type="containsErrors" dxfId="2129" priority="2199">
      <formula>ISERROR(R98)</formula>
    </cfRule>
  </conditionalFormatting>
  <conditionalFormatting sqref="R98">
    <cfRule type="cellIs" dxfId="2128" priority="2197" stopIfTrue="1" operator="greaterThan">
      <formula>0</formula>
    </cfRule>
  </conditionalFormatting>
  <conditionalFormatting sqref="P98">
    <cfRule type="cellIs" dxfId="2127" priority="2195" operator="equal">
      <formula>0</formula>
    </cfRule>
    <cfRule type="containsErrors" dxfId="2126" priority="2196">
      <formula>ISERROR(P98)</formula>
    </cfRule>
  </conditionalFormatting>
  <conditionalFormatting sqref="P98">
    <cfRule type="cellIs" dxfId="2125" priority="2194" stopIfTrue="1" operator="greaterThan">
      <formula>0</formula>
    </cfRule>
  </conditionalFormatting>
  <conditionalFormatting sqref="N98">
    <cfRule type="cellIs" dxfId="2124" priority="2192" operator="equal">
      <formula>0</formula>
    </cfRule>
    <cfRule type="containsErrors" dxfId="2123" priority="2193">
      <formula>ISERROR(N98)</formula>
    </cfRule>
  </conditionalFormatting>
  <conditionalFormatting sqref="L98">
    <cfRule type="cellIs" dxfId="2122" priority="2189" operator="equal">
      <formula>0</formula>
    </cfRule>
    <cfRule type="containsErrors" dxfId="2121" priority="2190">
      <formula>ISERROR(L98)</formula>
    </cfRule>
  </conditionalFormatting>
  <conditionalFormatting sqref="L98">
    <cfRule type="cellIs" dxfId="2120" priority="2188" stopIfTrue="1" operator="greaterThan">
      <formula>0</formula>
    </cfRule>
  </conditionalFormatting>
  <conditionalFormatting sqref="J98">
    <cfRule type="cellIs" dxfId="2119" priority="2186" operator="equal">
      <formula>0</formula>
    </cfRule>
    <cfRule type="containsErrors" dxfId="2118" priority="2187">
      <formula>ISERROR(J98)</formula>
    </cfRule>
  </conditionalFormatting>
  <conditionalFormatting sqref="J104">
    <cfRule type="cellIs" dxfId="2117" priority="2100" stopIfTrue="1" operator="greaterThan">
      <formula>0</formula>
    </cfRule>
  </conditionalFormatting>
  <conditionalFormatting sqref="J102">
    <cfRule type="cellIs" dxfId="2116" priority="2179" operator="equal">
      <formula>0</formula>
    </cfRule>
    <cfRule type="containsErrors" dxfId="2115" priority="2180">
      <formula>ISERROR(J102)</formula>
    </cfRule>
  </conditionalFormatting>
  <conditionalFormatting sqref="J103">
    <cfRule type="cellIs" dxfId="2114" priority="2183" operator="equal">
      <formula>0</formula>
    </cfRule>
    <cfRule type="containsErrors" dxfId="2113" priority="2184">
      <formula>ISERROR(J103)</formula>
    </cfRule>
  </conditionalFormatting>
  <conditionalFormatting sqref="I102:I103">
    <cfRule type="cellIs" dxfId="2112" priority="2181" operator="equal">
      <formula>0</formula>
    </cfRule>
    <cfRule type="containsErrors" dxfId="2111" priority="2182">
      <formula>ISERROR(I102)</formula>
    </cfRule>
  </conditionalFormatting>
  <conditionalFormatting sqref="L102">
    <cfRule type="cellIs" dxfId="2110" priority="2173" operator="equal">
      <formula>0</formula>
    </cfRule>
    <cfRule type="containsErrors" dxfId="2109" priority="2174">
      <formula>ISERROR(L102)</formula>
    </cfRule>
  </conditionalFormatting>
  <conditionalFormatting sqref="N102">
    <cfRule type="cellIs" dxfId="2108" priority="2167" operator="equal">
      <formula>0</formula>
    </cfRule>
    <cfRule type="containsErrors" dxfId="2107" priority="2168">
      <formula>ISERROR(N102)</formula>
    </cfRule>
  </conditionalFormatting>
  <conditionalFormatting sqref="P102">
    <cfRule type="cellIs" dxfId="2106" priority="2161" operator="equal">
      <formula>0</formula>
    </cfRule>
    <cfRule type="containsErrors" dxfId="2105" priority="2162">
      <formula>ISERROR(P102)</formula>
    </cfRule>
  </conditionalFormatting>
  <conditionalFormatting sqref="R102">
    <cfRule type="cellIs" dxfId="2104" priority="2155" operator="equal">
      <formula>0</formula>
    </cfRule>
    <cfRule type="containsErrors" dxfId="2103" priority="2156">
      <formula>ISERROR(R102)</formula>
    </cfRule>
  </conditionalFormatting>
  <conditionalFormatting sqref="Z102">
    <cfRule type="cellIs" dxfId="2102" priority="2149" operator="equal">
      <formula>0</formula>
    </cfRule>
    <cfRule type="containsErrors" dxfId="2101" priority="2150">
      <formula>ISERROR(Z102)</formula>
    </cfRule>
  </conditionalFormatting>
  <conditionalFormatting sqref="AB102">
    <cfRule type="cellIs" dxfId="2100" priority="2143" operator="equal">
      <formula>0</formula>
    </cfRule>
    <cfRule type="containsErrors" dxfId="2099" priority="2144">
      <formula>ISERROR(AB102)</formula>
    </cfRule>
  </conditionalFormatting>
  <conditionalFormatting sqref="AD102">
    <cfRule type="cellIs" dxfId="2098" priority="2137" operator="equal">
      <formula>0</formula>
    </cfRule>
    <cfRule type="containsErrors" dxfId="2097" priority="2138">
      <formula>ISERROR(AD102)</formula>
    </cfRule>
  </conditionalFormatting>
  <conditionalFormatting sqref="AF102">
    <cfRule type="cellIs" dxfId="2096" priority="2131" operator="equal">
      <formula>0</formula>
    </cfRule>
    <cfRule type="containsErrors" dxfId="2095" priority="2132">
      <formula>ISERROR(AF102)</formula>
    </cfRule>
  </conditionalFormatting>
  <conditionalFormatting sqref="L103">
    <cfRule type="cellIs" dxfId="2094" priority="2177" operator="equal">
      <formula>0</formula>
    </cfRule>
    <cfRule type="containsErrors" dxfId="2093" priority="2178">
      <formula>ISERROR(L103)</formula>
    </cfRule>
  </conditionalFormatting>
  <conditionalFormatting sqref="K103">
    <cfRule type="cellIs" dxfId="2092" priority="2175" operator="equal">
      <formula>0</formula>
    </cfRule>
    <cfRule type="containsErrors" dxfId="2091" priority="2176">
      <formula>ISERROR(K103)</formula>
    </cfRule>
  </conditionalFormatting>
  <conditionalFormatting sqref="O111">
    <cfRule type="cellIs" dxfId="2090" priority="2078" operator="equal">
      <formula>0</formula>
    </cfRule>
    <cfRule type="containsErrors" dxfId="2089" priority="2079">
      <formula>ISERROR(O111)</formula>
    </cfRule>
  </conditionalFormatting>
  <conditionalFormatting sqref="P110">
    <cfRule type="cellIs" dxfId="2088" priority="2076" operator="equal">
      <formula>0</formula>
    </cfRule>
    <cfRule type="containsErrors" dxfId="2087" priority="2077">
      <formula>ISERROR(P110)</formula>
    </cfRule>
  </conditionalFormatting>
  <conditionalFormatting sqref="P103">
    <cfRule type="cellIs" dxfId="2086" priority="2165" operator="equal">
      <formula>0</formula>
    </cfRule>
    <cfRule type="containsErrors" dxfId="2085" priority="2166">
      <formula>ISERROR(P103)</formula>
    </cfRule>
  </conditionalFormatting>
  <conditionalFormatting sqref="O103">
    <cfRule type="cellIs" dxfId="2084" priority="2163" operator="equal">
      <formula>0</formula>
    </cfRule>
    <cfRule type="containsErrors" dxfId="2083" priority="2164">
      <formula>ISERROR(O103)</formula>
    </cfRule>
  </conditionalFormatting>
  <conditionalFormatting sqref="R103">
    <cfRule type="cellIs" dxfId="2082" priority="2159" operator="equal">
      <formula>0</formula>
    </cfRule>
    <cfRule type="containsErrors" dxfId="2081" priority="2160">
      <formula>ISERROR(R103)</formula>
    </cfRule>
  </conditionalFormatting>
  <conditionalFormatting sqref="Q103">
    <cfRule type="cellIs" dxfId="2080" priority="2157" operator="equal">
      <formula>0</formula>
    </cfRule>
    <cfRule type="containsErrors" dxfId="2079" priority="2158">
      <formula>ISERROR(Q103)</formula>
    </cfRule>
  </conditionalFormatting>
  <conditionalFormatting sqref="Z103">
    <cfRule type="cellIs" dxfId="2078" priority="2153" operator="equal">
      <formula>0</formula>
    </cfRule>
    <cfRule type="containsErrors" dxfId="2077" priority="2154">
      <formula>ISERROR(Z103)</formula>
    </cfRule>
  </conditionalFormatting>
  <conditionalFormatting sqref="Y103">
    <cfRule type="cellIs" dxfId="2076" priority="2151" operator="equal">
      <formula>0</formula>
    </cfRule>
    <cfRule type="containsErrors" dxfId="2075" priority="2152">
      <formula>ISERROR(Y103)</formula>
    </cfRule>
  </conditionalFormatting>
  <conditionalFormatting sqref="AB103">
    <cfRule type="cellIs" dxfId="2074" priority="2147" operator="equal">
      <formula>0</formula>
    </cfRule>
    <cfRule type="containsErrors" dxfId="2073" priority="2148">
      <formula>ISERROR(AB103)</formula>
    </cfRule>
  </conditionalFormatting>
  <conditionalFormatting sqref="AA103">
    <cfRule type="cellIs" dxfId="2072" priority="2145" operator="equal">
      <formula>0</formula>
    </cfRule>
    <cfRule type="containsErrors" dxfId="2071" priority="2146">
      <formula>ISERROR(AA103)</formula>
    </cfRule>
  </conditionalFormatting>
  <conditionalFormatting sqref="AD103">
    <cfRule type="cellIs" dxfId="2070" priority="2141" operator="equal">
      <formula>0</formula>
    </cfRule>
    <cfRule type="containsErrors" dxfId="2069" priority="2142">
      <formula>ISERROR(AD103)</formula>
    </cfRule>
  </conditionalFormatting>
  <conditionalFormatting sqref="AC103">
    <cfRule type="cellIs" dxfId="2068" priority="2139" operator="equal">
      <formula>0</formula>
    </cfRule>
    <cfRule type="containsErrors" dxfId="2067" priority="2140">
      <formula>ISERROR(AC103)</formula>
    </cfRule>
  </conditionalFormatting>
  <conditionalFormatting sqref="AF103">
    <cfRule type="cellIs" dxfId="2066" priority="2135" operator="equal">
      <formula>0</formula>
    </cfRule>
    <cfRule type="containsErrors" dxfId="2065" priority="2136">
      <formula>ISERROR(AF103)</formula>
    </cfRule>
  </conditionalFormatting>
  <conditionalFormatting sqref="AE103">
    <cfRule type="cellIs" dxfId="2064" priority="2133" operator="equal">
      <formula>0</formula>
    </cfRule>
    <cfRule type="containsErrors" dxfId="2063" priority="2134">
      <formula>ISERROR(AE103)</formula>
    </cfRule>
  </conditionalFormatting>
  <conditionalFormatting sqref="I105:R105 I104 AE104 AC104 AA104 Y104 Q104 O104 M104 K104 Y105:AF105">
    <cfRule type="cellIs" dxfId="2062" priority="2129" operator="equal">
      <formula>0</formula>
    </cfRule>
    <cfRule type="containsErrors" dxfId="2061" priority="2130">
      <formula>ISERROR(I104)</formula>
    </cfRule>
  </conditionalFormatting>
  <conditionalFormatting sqref="I105:R105 I104 AE104 AC104 AA104 Y104 Q104 O104 M104 K104 Y105:AF105">
    <cfRule type="cellIs" dxfId="2060" priority="2127" stopIfTrue="1" operator="greaterThan">
      <formula>0</formula>
    </cfRule>
    <cfRule type="cellIs" dxfId="2059" priority="2128" stopIfTrue="1" operator="greaterThan">
      <formula>0</formula>
    </cfRule>
  </conditionalFormatting>
  <conditionalFormatting sqref="AD104">
    <cfRule type="cellIs" dxfId="2058" priority="2125" operator="equal">
      <formula>0</formula>
    </cfRule>
    <cfRule type="containsErrors" dxfId="2057" priority="2126">
      <formula>ISERROR(AD104)</formula>
    </cfRule>
  </conditionalFormatting>
  <conditionalFormatting sqref="AD104">
    <cfRule type="cellIs" dxfId="2056" priority="2124" stopIfTrue="1" operator="greaterThan">
      <formula>0</formula>
    </cfRule>
  </conditionalFormatting>
  <conditionalFormatting sqref="AF104">
    <cfRule type="cellIs" dxfId="2055" priority="2122" operator="equal">
      <formula>0</formula>
    </cfRule>
    <cfRule type="containsErrors" dxfId="2054" priority="2123">
      <formula>ISERROR(AF104)</formula>
    </cfRule>
  </conditionalFormatting>
  <conditionalFormatting sqref="AF104">
    <cfRule type="cellIs" dxfId="2053" priority="2121" stopIfTrue="1" operator="greaterThan">
      <formula>0</formula>
    </cfRule>
  </conditionalFormatting>
  <conditionalFormatting sqref="AB104">
    <cfRule type="cellIs" dxfId="2052" priority="2119" operator="equal">
      <formula>0</formula>
    </cfRule>
    <cfRule type="containsErrors" dxfId="2051" priority="2120">
      <formula>ISERROR(AB104)</formula>
    </cfRule>
  </conditionalFormatting>
  <conditionalFormatting sqref="AB104">
    <cfRule type="cellIs" dxfId="2050" priority="2118" stopIfTrue="1" operator="greaterThan">
      <formula>0</formula>
    </cfRule>
  </conditionalFormatting>
  <conditionalFormatting sqref="Z104">
    <cfRule type="cellIs" dxfId="2049" priority="2116" operator="equal">
      <formula>0</formula>
    </cfRule>
    <cfRule type="containsErrors" dxfId="2048" priority="2117">
      <formula>ISERROR(Z104)</formula>
    </cfRule>
  </conditionalFormatting>
  <conditionalFormatting sqref="Z104">
    <cfRule type="cellIs" dxfId="2047" priority="2115" stopIfTrue="1" operator="greaterThan">
      <formula>0</formula>
    </cfRule>
  </conditionalFormatting>
  <conditionalFormatting sqref="R104">
    <cfRule type="cellIs" dxfId="2046" priority="2113" operator="equal">
      <formula>0</formula>
    </cfRule>
    <cfRule type="containsErrors" dxfId="2045" priority="2114">
      <formula>ISERROR(R104)</formula>
    </cfRule>
  </conditionalFormatting>
  <conditionalFormatting sqref="R104">
    <cfRule type="cellIs" dxfId="2044" priority="2112" stopIfTrue="1" operator="greaterThan">
      <formula>0</formula>
    </cfRule>
  </conditionalFormatting>
  <conditionalFormatting sqref="P104">
    <cfRule type="cellIs" dxfId="2043" priority="2110" operator="equal">
      <formula>0</formula>
    </cfRule>
    <cfRule type="containsErrors" dxfId="2042" priority="2111">
      <formula>ISERROR(P104)</formula>
    </cfRule>
  </conditionalFormatting>
  <conditionalFormatting sqref="P104">
    <cfRule type="cellIs" dxfId="2041" priority="2109" stopIfTrue="1" operator="greaterThan">
      <formula>0</formula>
    </cfRule>
  </conditionalFormatting>
  <conditionalFormatting sqref="N104">
    <cfRule type="cellIs" dxfId="2040" priority="2107" operator="equal">
      <formula>0</formula>
    </cfRule>
    <cfRule type="containsErrors" dxfId="2039" priority="2108">
      <formula>ISERROR(N104)</formula>
    </cfRule>
  </conditionalFormatting>
  <conditionalFormatting sqref="N104">
    <cfRule type="cellIs" dxfId="2038" priority="2106" stopIfTrue="1" operator="greaterThan">
      <formula>0</formula>
    </cfRule>
  </conditionalFormatting>
  <conditionalFormatting sqref="L104">
    <cfRule type="cellIs" dxfId="2037" priority="2104" operator="equal">
      <formula>0</formula>
    </cfRule>
    <cfRule type="containsErrors" dxfId="2036" priority="2105">
      <formula>ISERROR(L104)</formula>
    </cfRule>
  </conditionalFormatting>
  <conditionalFormatting sqref="L104">
    <cfRule type="cellIs" dxfId="2035" priority="2103" stopIfTrue="1" operator="greaterThan">
      <formula>0</formula>
    </cfRule>
  </conditionalFormatting>
  <conditionalFormatting sqref="J104">
    <cfRule type="cellIs" dxfId="2034" priority="2101" operator="equal">
      <formula>0</formula>
    </cfRule>
    <cfRule type="containsErrors" dxfId="2033" priority="2102">
      <formula>ISERROR(J104)</formula>
    </cfRule>
  </conditionalFormatting>
  <conditionalFormatting sqref="J112">
    <cfRule type="cellIs" dxfId="2032" priority="2015" stopIfTrue="1" operator="greaterThan">
      <formula>0</formula>
    </cfRule>
  </conditionalFormatting>
  <conditionalFormatting sqref="J110">
    <cfRule type="cellIs" dxfId="2031" priority="2094" operator="equal">
      <formula>0</formula>
    </cfRule>
    <cfRule type="containsErrors" dxfId="2030" priority="2095">
      <formula>ISERROR(J110)</formula>
    </cfRule>
  </conditionalFormatting>
  <conditionalFormatting sqref="J111">
    <cfRule type="cellIs" dxfId="2029" priority="2098" operator="equal">
      <formula>0</formula>
    </cfRule>
    <cfRule type="containsErrors" dxfId="2028" priority="2099">
      <formula>ISERROR(J111)</formula>
    </cfRule>
  </conditionalFormatting>
  <conditionalFormatting sqref="I110:I111">
    <cfRule type="cellIs" dxfId="2027" priority="2096" operator="equal">
      <formula>0</formula>
    </cfRule>
    <cfRule type="containsErrors" dxfId="2026" priority="2097">
      <formula>ISERROR(I110)</formula>
    </cfRule>
  </conditionalFormatting>
  <conditionalFormatting sqref="L110">
    <cfRule type="cellIs" dxfId="2025" priority="2088" operator="equal">
      <formula>0</formula>
    </cfRule>
    <cfRule type="containsErrors" dxfId="2024" priority="2089">
      <formula>ISERROR(L110)</formula>
    </cfRule>
  </conditionalFormatting>
  <conditionalFormatting sqref="N110">
    <cfRule type="cellIs" dxfId="2023" priority="2082" operator="equal">
      <formula>0</formula>
    </cfRule>
    <cfRule type="containsErrors" dxfId="2022" priority="2083">
      <formula>ISERROR(N110)</formula>
    </cfRule>
  </conditionalFormatting>
  <conditionalFormatting sqref="R110">
    <cfRule type="cellIs" dxfId="2021" priority="2070" operator="equal">
      <formula>0</formula>
    </cfRule>
    <cfRule type="containsErrors" dxfId="2020" priority="2071">
      <formula>ISERROR(R110)</formula>
    </cfRule>
  </conditionalFormatting>
  <conditionalFormatting sqref="Z110">
    <cfRule type="cellIs" dxfId="2019" priority="2064" operator="equal">
      <formula>0</formula>
    </cfRule>
    <cfRule type="containsErrors" dxfId="2018" priority="2065">
      <formula>ISERROR(Z110)</formula>
    </cfRule>
  </conditionalFormatting>
  <conditionalFormatting sqref="AB110">
    <cfRule type="cellIs" dxfId="2017" priority="2058" operator="equal">
      <formula>0</formula>
    </cfRule>
    <cfRule type="containsErrors" dxfId="2016" priority="2059">
      <formula>ISERROR(AB110)</formula>
    </cfRule>
  </conditionalFormatting>
  <conditionalFormatting sqref="AF110">
    <cfRule type="cellIs" dxfId="2015" priority="2046" operator="equal">
      <formula>0</formula>
    </cfRule>
    <cfRule type="containsErrors" dxfId="2014" priority="2047">
      <formula>ISERROR(AF110)</formula>
    </cfRule>
  </conditionalFormatting>
  <conditionalFormatting sqref="L111">
    <cfRule type="cellIs" dxfId="2013" priority="2092" operator="equal">
      <formula>0</formula>
    </cfRule>
    <cfRule type="containsErrors" dxfId="2012" priority="2093">
      <formula>ISERROR(L111)</formula>
    </cfRule>
  </conditionalFormatting>
  <conditionalFormatting sqref="K111">
    <cfRule type="cellIs" dxfId="2011" priority="2090" operator="equal">
      <formula>0</formula>
    </cfRule>
    <cfRule type="containsErrors" dxfId="2010" priority="2091">
      <formula>ISERROR(K111)</formula>
    </cfRule>
  </conditionalFormatting>
  <conditionalFormatting sqref="N111">
    <cfRule type="cellIs" dxfId="2009" priority="2086" operator="equal">
      <formula>0</formula>
    </cfRule>
    <cfRule type="containsErrors" dxfId="2008" priority="2087">
      <formula>ISERROR(N111)</formula>
    </cfRule>
  </conditionalFormatting>
  <conditionalFormatting sqref="M111">
    <cfRule type="cellIs" dxfId="2007" priority="2084" operator="equal">
      <formula>0</formula>
    </cfRule>
    <cfRule type="containsErrors" dxfId="2006" priority="2085">
      <formula>ISERROR(M111)</formula>
    </cfRule>
  </conditionalFormatting>
  <conditionalFormatting sqref="P111">
    <cfRule type="cellIs" dxfId="2005" priority="2080" operator="equal">
      <formula>0</formula>
    </cfRule>
    <cfRule type="containsErrors" dxfId="2004" priority="2081">
      <formula>ISERROR(P111)</formula>
    </cfRule>
  </conditionalFormatting>
  <conditionalFormatting sqref="R111">
    <cfRule type="cellIs" dxfId="2003" priority="2074" operator="equal">
      <formula>0</formula>
    </cfRule>
    <cfRule type="containsErrors" dxfId="2002" priority="2075">
      <formula>ISERROR(R111)</formula>
    </cfRule>
  </conditionalFormatting>
  <conditionalFormatting sqref="Q111">
    <cfRule type="cellIs" dxfId="2001" priority="2072" operator="equal">
      <formula>0</formula>
    </cfRule>
    <cfRule type="containsErrors" dxfId="2000" priority="2073">
      <formula>ISERROR(Q111)</formula>
    </cfRule>
  </conditionalFormatting>
  <conditionalFormatting sqref="Z111">
    <cfRule type="cellIs" dxfId="1999" priority="2068" operator="equal">
      <formula>0</formula>
    </cfRule>
    <cfRule type="containsErrors" dxfId="1998" priority="2069">
      <formula>ISERROR(Z111)</formula>
    </cfRule>
  </conditionalFormatting>
  <conditionalFormatting sqref="Y111">
    <cfRule type="cellIs" dxfId="1997" priority="2066" operator="equal">
      <formula>0</formula>
    </cfRule>
    <cfRule type="containsErrors" dxfId="1996" priority="2067">
      <formula>ISERROR(Y111)</formula>
    </cfRule>
  </conditionalFormatting>
  <conditionalFormatting sqref="AB111">
    <cfRule type="cellIs" dxfId="1995" priority="2062" operator="equal">
      <formula>0</formula>
    </cfRule>
    <cfRule type="containsErrors" dxfId="1994" priority="2063">
      <formula>ISERROR(AB111)</formula>
    </cfRule>
  </conditionalFormatting>
  <conditionalFormatting sqref="AA111">
    <cfRule type="cellIs" dxfId="1993" priority="2060" operator="equal">
      <formula>0</formula>
    </cfRule>
    <cfRule type="containsErrors" dxfId="1992" priority="2061">
      <formula>ISERROR(AA111)</formula>
    </cfRule>
  </conditionalFormatting>
  <conditionalFormatting sqref="AF111">
    <cfRule type="cellIs" dxfId="1991" priority="2050" operator="equal">
      <formula>0</formula>
    </cfRule>
    <cfRule type="containsErrors" dxfId="1990" priority="2051">
      <formula>ISERROR(AF111)</formula>
    </cfRule>
  </conditionalFormatting>
  <conditionalFormatting sqref="AE111">
    <cfRule type="cellIs" dxfId="1989" priority="2048" operator="equal">
      <formula>0</formula>
    </cfRule>
    <cfRule type="containsErrors" dxfId="1988" priority="2049">
      <formula>ISERROR(AE111)</formula>
    </cfRule>
  </conditionalFormatting>
  <conditionalFormatting sqref="I113:R113 I112 AE112 AC112 AA112 Y112 Q112 O112 M112 K112 Y113:AF113">
    <cfRule type="cellIs" dxfId="1987" priority="2044" operator="equal">
      <formula>0</formula>
    </cfRule>
    <cfRule type="containsErrors" dxfId="1986" priority="2045">
      <formula>ISERROR(I112)</formula>
    </cfRule>
  </conditionalFormatting>
  <conditionalFormatting sqref="I113:R113 I112 AE112 AC112 AA112 Y112 Q112 O112 M112 K112 Y113:AF113">
    <cfRule type="cellIs" dxfId="1985" priority="2042" stopIfTrue="1" operator="greaterThan">
      <formula>0</formula>
    </cfRule>
    <cfRule type="cellIs" dxfId="1984" priority="2043" stopIfTrue="1" operator="greaterThan">
      <formula>0</formula>
    </cfRule>
  </conditionalFormatting>
  <conditionalFormatting sqref="AD112">
    <cfRule type="cellIs" dxfId="1983" priority="2040" operator="equal">
      <formula>0</formula>
    </cfRule>
    <cfRule type="containsErrors" dxfId="1982" priority="2041">
      <formula>ISERROR(AD112)</formula>
    </cfRule>
  </conditionalFormatting>
  <conditionalFormatting sqref="AD112">
    <cfRule type="cellIs" dxfId="1981" priority="2039" stopIfTrue="1" operator="greaterThan">
      <formula>0</formula>
    </cfRule>
  </conditionalFormatting>
  <conditionalFormatting sqref="AF112">
    <cfRule type="cellIs" dxfId="1980" priority="2037" operator="equal">
      <formula>0</formula>
    </cfRule>
    <cfRule type="containsErrors" dxfId="1979" priority="2038">
      <formula>ISERROR(AF112)</formula>
    </cfRule>
  </conditionalFormatting>
  <conditionalFormatting sqref="AF112">
    <cfRule type="cellIs" dxfId="1978" priority="2036" stopIfTrue="1" operator="greaterThan">
      <formula>0</formula>
    </cfRule>
  </conditionalFormatting>
  <conditionalFormatting sqref="AB112">
    <cfRule type="cellIs" dxfId="1977" priority="2034" operator="equal">
      <formula>0</formula>
    </cfRule>
    <cfRule type="containsErrors" dxfId="1976" priority="2035">
      <formula>ISERROR(AB112)</formula>
    </cfRule>
  </conditionalFormatting>
  <conditionalFormatting sqref="AB112">
    <cfRule type="cellIs" dxfId="1975" priority="2033" stopIfTrue="1" operator="greaterThan">
      <formula>0</formula>
    </cfRule>
  </conditionalFormatting>
  <conditionalFormatting sqref="Z112">
    <cfRule type="cellIs" dxfId="1974" priority="2031" operator="equal">
      <formula>0</formula>
    </cfRule>
    <cfRule type="containsErrors" dxfId="1973" priority="2032">
      <formula>ISERROR(Z112)</formula>
    </cfRule>
  </conditionalFormatting>
  <conditionalFormatting sqref="Z112">
    <cfRule type="cellIs" dxfId="1972" priority="2030" stopIfTrue="1" operator="greaterThan">
      <formula>0</formula>
    </cfRule>
  </conditionalFormatting>
  <conditionalFormatting sqref="R112">
    <cfRule type="cellIs" dxfId="1971" priority="2028" operator="equal">
      <formula>0</formula>
    </cfRule>
    <cfRule type="containsErrors" dxfId="1970" priority="2029">
      <formula>ISERROR(R112)</formula>
    </cfRule>
  </conditionalFormatting>
  <conditionalFormatting sqref="R112">
    <cfRule type="cellIs" dxfId="1969" priority="2027" stopIfTrue="1" operator="greaterThan">
      <formula>0</formula>
    </cfRule>
  </conditionalFormatting>
  <conditionalFormatting sqref="P112">
    <cfRule type="cellIs" dxfId="1968" priority="2025" operator="equal">
      <formula>0</formula>
    </cfRule>
    <cfRule type="containsErrors" dxfId="1967" priority="2026">
      <formula>ISERROR(P112)</formula>
    </cfRule>
  </conditionalFormatting>
  <conditionalFormatting sqref="P112">
    <cfRule type="cellIs" dxfId="1966" priority="2024" stopIfTrue="1" operator="greaterThan">
      <formula>0</formula>
    </cfRule>
  </conditionalFormatting>
  <conditionalFormatting sqref="N112">
    <cfRule type="cellIs" dxfId="1965" priority="2022" operator="equal">
      <formula>0</formula>
    </cfRule>
    <cfRule type="containsErrors" dxfId="1964" priority="2023">
      <formula>ISERROR(N112)</formula>
    </cfRule>
  </conditionalFormatting>
  <conditionalFormatting sqref="N112">
    <cfRule type="cellIs" dxfId="1963" priority="2021" stopIfTrue="1" operator="greaterThan">
      <formula>0</formula>
    </cfRule>
  </conditionalFormatting>
  <conditionalFormatting sqref="L112">
    <cfRule type="cellIs" dxfId="1962" priority="2019" operator="equal">
      <formula>0</formula>
    </cfRule>
    <cfRule type="containsErrors" dxfId="1961" priority="2020">
      <formula>ISERROR(L112)</formula>
    </cfRule>
  </conditionalFormatting>
  <conditionalFormatting sqref="L112">
    <cfRule type="cellIs" dxfId="1960" priority="2018" stopIfTrue="1" operator="greaterThan">
      <formula>0</formula>
    </cfRule>
  </conditionalFormatting>
  <conditionalFormatting sqref="J112">
    <cfRule type="cellIs" dxfId="1959" priority="2016" operator="equal">
      <formula>0</formula>
    </cfRule>
    <cfRule type="containsErrors" dxfId="1958" priority="2017">
      <formula>ISERROR(J112)</formula>
    </cfRule>
  </conditionalFormatting>
  <conditionalFormatting sqref="J116">
    <cfRule type="cellIs" dxfId="1957" priority="1930" stopIfTrue="1" operator="greaterThan">
      <formula>0</formula>
    </cfRule>
  </conditionalFormatting>
  <conditionalFormatting sqref="J114">
    <cfRule type="cellIs" dxfId="1956" priority="2009" operator="equal">
      <formula>0</formula>
    </cfRule>
    <cfRule type="containsErrors" dxfId="1955" priority="2010">
      <formula>ISERROR(J114)</formula>
    </cfRule>
  </conditionalFormatting>
  <conditionalFormatting sqref="J115">
    <cfRule type="cellIs" dxfId="1954" priority="2013" operator="equal">
      <formula>0</formula>
    </cfRule>
    <cfRule type="containsErrors" dxfId="1953" priority="2014">
      <formula>ISERROR(J115)</formula>
    </cfRule>
  </conditionalFormatting>
  <conditionalFormatting sqref="I114:I115">
    <cfRule type="cellIs" dxfId="1952" priority="2011" operator="equal">
      <formula>0</formula>
    </cfRule>
    <cfRule type="containsErrors" dxfId="1951" priority="2012">
      <formula>ISERROR(I114)</formula>
    </cfRule>
  </conditionalFormatting>
  <conditionalFormatting sqref="L114">
    <cfRule type="cellIs" dxfId="1950" priority="2003" operator="equal">
      <formula>0</formula>
    </cfRule>
    <cfRule type="containsErrors" dxfId="1949" priority="2004">
      <formula>ISERROR(L114)</formula>
    </cfRule>
  </conditionalFormatting>
  <conditionalFormatting sqref="N114">
    <cfRule type="cellIs" dxfId="1948" priority="1997" operator="equal">
      <formula>0</formula>
    </cfRule>
    <cfRule type="containsErrors" dxfId="1947" priority="1998">
      <formula>ISERROR(N114)</formula>
    </cfRule>
  </conditionalFormatting>
  <conditionalFormatting sqref="P114">
    <cfRule type="cellIs" dxfId="1946" priority="1991" operator="equal">
      <formula>0</formula>
    </cfRule>
    <cfRule type="containsErrors" dxfId="1945" priority="1992">
      <formula>ISERROR(P114)</formula>
    </cfRule>
  </conditionalFormatting>
  <conditionalFormatting sqref="R114">
    <cfRule type="cellIs" dxfId="1944" priority="1985" operator="equal">
      <formula>0</formula>
    </cfRule>
    <cfRule type="containsErrors" dxfId="1943" priority="1986">
      <formula>ISERROR(R114)</formula>
    </cfRule>
  </conditionalFormatting>
  <conditionalFormatting sqref="Z114">
    <cfRule type="cellIs" dxfId="1942" priority="1979" operator="equal">
      <formula>0</formula>
    </cfRule>
    <cfRule type="containsErrors" dxfId="1941" priority="1980">
      <formula>ISERROR(Z114)</formula>
    </cfRule>
  </conditionalFormatting>
  <conditionalFormatting sqref="AB114">
    <cfRule type="cellIs" dxfId="1940" priority="1973" operator="equal">
      <formula>0</formula>
    </cfRule>
    <cfRule type="containsErrors" dxfId="1939" priority="1974">
      <formula>ISERROR(AB114)</formula>
    </cfRule>
  </conditionalFormatting>
  <conditionalFormatting sqref="AD114">
    <cfRule type="cellIs" dxfId="1938" priority="1967" operator="equal">
      <formula>0</formula>
    </cfRule>
    <cfRule type="containsErrors" dxfId="1937" priority="1968">
      <formula>ISERROR(AD114)</formula>
    </cfRule>
  </conditionalFormatting>
  <conditionalFormatting sqref="AF114">
    <cfRule type="cellIs" dxfId="1936" priority="1961" operator="equal">
      <formula>0</formula>
    </cfRule>
    <cfRule type="containsErrors" dxfId="1935" priority="1962">
      <formula>ISERROR(AF114)</formula>
    </cfRule>
  </conditionalFormatting>
  <conditionalFormatting sqref="L115">
    <cfRule type="cellIs" dxfId="1934" priority="2007" operator="equal">
      <formula>0</formula>
    </cfRule>
    <cfRule type="containsErrors" dxfId="1933" priority="2008">
      <formula>ISERROR(L115)</formula>
    </cfRule>
  </conditionalFormatting>
  <conditionalFormatting sqref="K115">
    <cfRule type="cellIs" dxfId="1932" priority="2005" operator="equal">
      <formula>0</formula>
    </cfRule>
    <cfRule type="containsErrors" dxfId="1931" priority="2006">
      <formula>ISERROR(K115)</formula>
    </cfRule>
  </conditionalFormatting>
  <conditionalFormatting sqref="N115">
    <cfRule type="cellIs" dxfId="1930" priority="2001" operator="equal">
      <formula>0</formula>
    </cfRule>
    <cfRule type="containsErrors" dxfId="1929" priority="2002">
      <formula>ISERROR(N115)</formula>
    </cfRule>
  </conditionalFormatting>
  <conditionalFormatting sqref="M115">
    <cfRule type="cellIs" dxfId="1928" priority="1999" operator="equal">
      <formula>0</formula>
    </cfRule>
    <cfRule type="containsErrors" dxfId="1927" priority="2000">
      <formula>ISERROR(M115)</formula>
    </cfRule>
  </conditionalFormatting>
  <conditionalFormatting sqref="P115">
    <cfRule type="cellIs" dxfId="1926" priority="1995" operator="equal">
      <formula>0</formula>
    </cfRule>
    <cfRule type="containsErrors" dxfId="1925" priority="1996">
      <formula>ISERROR(P115)</formula>
    </cfRule>
  </conditionalFormatting>
  <conditionalFormatting sqref="O115">
    <cfRule type="cellIs" dxfId="1924" priority="1993" operator="equal">
      <formula>0</formula>
    </cfRule>
    <cfRule type="containsErrors" dxfId="1923" priority="1994">
      <formula>ISERROR(O115)</formula>
    </cfRule>
  </conditionalFormatting>
  <conditionalFormatting sqref="R115">
    <cfRule type="cellIs" dxfId="1922" priority="1989" operator="equal">
      <formula>0</formula>
    </cfRule>
    <cfRule type="containsErrors" dxfId="1921" priority="1990">
      <formula>ISERROR(R115)</formula>
    </cfRule>
  </conditionalFormatting>
  <conditionalFormatting sqref="Q115">
    <cfRule type="cellIs" dxfId="1920" priority="1987" operator="equal">
      <formula>0</formula>
    </cfRule>
    <cfRule type="containsErrors" dxfId="1919" priority="1988">
      <formula>ISERROR(Q115)</formula>
    </cfRule>
  </conditionalFormatting>
  <conditionalFormatting sqref="Z115">
    <cfRule type="cellIs" dxfId="1918" priority="1983" operator="equal">
      <formula>0</formula>
    </cfRule>
    <cfRule type="containsErrors" dxfId="1917" priority="1984">
      <formula>ISERROR(Z115)</formula>
    </cfRule>
  </conditionalFormatting>
  <conditionalFormatting sqref="Y115">
    <cfRule type="cellIs" dxfId="1916" priority="1981" operator="equal">
      <formula>0</formula>
    </cfRule>
    <cfRule type="containsErrors" dxfId="1915" priority="1982">
      <formula>ISERROR(Y115)</formula>
    </cfRule>
  </conditionalFormatting>
  <conditionalFormatting sqref="AB115">
    <cfRule type="cellIs" dxfId="1914" priority="1977" operator="equal">
      <formula>0</formula>
    </cfRule>
    <cfRule type="containsErrors" dxfId="1913" priority="1978">
      <formula>ISERROR(AB115)</formula>
    </cfRule>
  </conditionalFormatting>
  <conditionalFormatting sqref="AA115">
    <cfRule type="cellIs" dxfId="1912" priority="1975" operator="equal">
      <formula>0</formula>
    </cfRule>
    <cfRule type="containsErrors" dxfId="1911" priority="1976">
      <formula>ISERROR(AA115)</formula>
    </cfRule>
  </conditionalFormatting>
  <conditionalFormatting sqref="AD115">
    <cfRule type="cellIs" dxfId="1910" priority="1971" operator="equal">
      <formula>0</formula>
    </cfRule>
    <cfRule type="containsErrors" dxfId="1909" priority="1972">
      <formula>ISERROR(AD115)</formula>
    </cfRule>
  </conditionalFormatting>
  <conditionalFormatting sqref="AC115">
    <cfRule type="cellIs" dxfId="1908" priority="1969" operator="equal">
      <formula>0</formula>
    </cfRule>
    <cfRule type="containsErrors" dxfId="1907" priority="1970">
      <formula>ISERROR(AC115)</formula>
    </cfRule>
  </conditionalFormatting>
  <conditionalFormatting sqref="AF115">
    <cfRule type="cellIs" dxfId="1906" priority="1965" operator="equal">
      <formula>0</formula>
    </cfRule>
    <cfRule type="containsErrors" dxfId="1905" priority="1966">
      <formula>ISERROR(AF115)</formula>
    </cfRule>
  </conditionalFormatting>
  <conditionalFormatting sqref="AE115">
    <cfRule type="cellIs" dxfId="1904" priority="1963" operator="equal">
      <formula>0</formula>
    </cfRule>
    <cfRule type="containsErrors" dxfId="1903" priority="1964">
      <formula>ISERROR(AE115)</formula>
    </cfRule>
  </conditionalFormatting>
  <conditionalFormatting sqref="I117:R117 I116 AE116 AC116 AA116 Y116 Q116 O116 M116 K116 Y117:AF117">
    <cfRule type="cellIs" dxfId="1902" priority="1959" operator="equal">
      <formula>0</formula>
    </cfRule>
    <cfRule type="containsErrors" dxfId="1901" priority="1960">
      <formula>ISERROR(I116)</formula>
    </cfRule>
  </conditionalFormatting>
  <conditionalFormatting sqref="I117:R117 I116 AE116 AC116 AA116 Y116 Q116 O116 M116 K116 Y117:AF117">
    <cfRule type="cellIs" dxfId="1900" priority="1957" stopIfTrue="1" operator="greaterThan">
      <formula>0</formula>
    </cfRule>
    <cfRule type="cellIs" dxfId="1899" priority="1958" stopIfTrue="1" operator="greaterThan">
      <formula>0</formula>
    </cfRule>
  </conditionalFormatting>
  <conditionalFormatting sqref="AD116">
    <cfRule type="cellIs" dxfId="1898" priority="1955" operator="equal">
      <formula>0</formula>
    </cfRule>
    <cfRule type="containsErrors" dxfId="1897" priority="1956">
      <formula>ISERROR(AD116)</formula>
    </cfRule>
  </conditionalFormatting>
  <conditionalFormatting sqref="AD116">
    <cfRule type="cellIs" dxfId="1896" priority="1954" stopIfTrue="1" operator="greaterThan">
      <formula>0</formula>
    </cfRule>
  </conditionalFormatting>
  <conditionalFormatting sqref="AF116">
    <cfRule type="cellIs" dxfId="1895" priority="1952" operator="equal">
      <formula>0</formula>
    </cfRule>
    <cfRule type="containsErrors" dxfId="1894" priority="1953">
      <formula>ISERROR(AF116)</formula>
    </cfRule>
  </conditionalFormatting>
  <conditionalFormatting sqref="AF116">
    <cfRule type="cellIs" dxfId="1893" priority="1951" stopIfTrue="1" operator="greaterThan">
      <formula>0</formula>
    </cfRule>
  </conditionalFormatting>
  <conditionalFormatting sqref="AB116">
    <cfRule type="cellIs" dxfId="1892" priority="1949" operator="equal">
      <formula>0</formula>
    </cfRule>
    <cfRule type="containsErrors" dxfId="1891" priority="1950">
      <formula>ISERROR(AB116)</formula>
    </cfRule>
  </conditionalFormatting>
  <conditionalFormatting sqref="AB116">
    <cfRule type="cellIs" dxfId="1890" priority="1948" stopIfTrue="1" operator="greaterThan">
      <formula>0</formula>
    </cfRule>
  </conditionalFormatting>
  <conditionalFormatting sqref="Z116">
    <cfRule type="cellIs" dxfId="1889" priority="1946" operator="equal">
      <formula>0</formula>
    </cfRule>
    <cfRule type="containsErrors" dxfId="1888" priority="1947">
      <formula>ISERROR(Z116)</formula>
    </cfRule>
  </conditionalFormatting>
  <conditionalFormatting sqref="Z116">
    <cfRule type="cellIs" dxfId="1887" priority="1945" stopIfTrue="1" operator="greaterThan">
      <formula>0</formula>
    </cfRule>
  </conditionalFormatting>
  <conditionalFormatting sqref="R116">
    <cfRule type="cellIs" dxfId="1886" priority="1943" operator="equal">
      <formula>0</formula>
    </cfRule>
    <cfRule type="containsErrors" dxfId="1885" priority="1944">
      <formula>ISERROR(R116)</formula>
    </cfRule>
  </conditionalFormatting>
  <conditionalFormatting sqref="R116">
    <cfRule type="cellIs" dxfId="1884" priority="1942" stopIfTrue="1" operator="greaterThan">
      <formula>0</formula>
    </cfRule>
  </conditionalFormatting>
  <conditionalFormatting sqref="P116">
    <cfRule type="cellIs" dxfId="1883" priority="1940" operator="equal">
      <formula>0</formula>
    </cfRule>
    <cfRule type="containsErrors" dxfId="1882" priority="1941">
      <formula>ISERROR(P116)</formula>
    </cfRule>
  </conditionalFormatting>
  <conditionalFormatting sqref="P116">
    <cfRule type="cellIs" dxfId="1881" priority="1939" stopIfTrue="1" operator="greaterThan">
      <formula>0</formula>
    </cfRule>
  </conditionalFormatting>
  <conditionalFormatting sqref="N116">
    <cfRule type="cellIs" dxfId="1880" priority="1937" operator="equal">
      <formula>0</formula>
    </cfRule>
    <cfRule type="containsErrors" dxfId="1879" priority="1938">
      <formula>ISERROR(N116)</formula>
    </cfRule>
  </conditionalFormatting>
  <conditionalFormatting sqref="N116">
    <cfRule type="cellIs" dxfId="1878" priority="1936" stopIfTrue="1" operator="greaterThan">
      <formula>0</formula>
    </cfRule>
  </conditionalFormatting>
  <conditionalFormatting sqref="L116">
    <cfRule type="cellIs" dxfId="1877" priority="1934" operator="equal">
      <formula>0</formula>
    </cfRule>
    <cfRule type="containsErrors" dxfId="1876" priority="1935">
      <formula>ISERROR(L116)</formula>
    </cfRule>
  </conditionalFormatting>
  <conditionalFormatting sqref="L116">
    <cfRule type="cellIs" dxfId="1875" priority="1933" stopIfTrue="1" operator="greaterThan">
      <formula>0</formula>
    </cfRule>
  </conditionalFormatting>
  <conditionalFormatting sqref="J116">
    <cfRule type="cellIs" dxfId="1874" priority="1931" operator="equal">
      <formula>0</formula>
    </cfRule>
    <cfRule type="containsErrors" dxfId="1873" priority="1932">
      <formula>ISERROR(J116)</formula>
    </cfRule>
  </conditionalFormatting>
  <conditionalFormatting sqref="J120">
    <cfRule type="cellIs" dxfId="1872" priority="1845" stopIfTrue="1" operator="greaterThan">
      <formula>0</formula>
    </cfRule>
  </conditionalFormatting>
  <conditionalFormatting sqref="J118">
    <cfRule type="cellIs" dxfId="1871" priority="1924" operator="equal">
      <formula>0</formula>
    </cfRule>
    <cfRule type="containsErrors" dxfId="1870" priority="1925">
      <formula>ISERROR(J118)</formula>
    </cfRule>
  </conditionalFormatting>
  <conditionalFormatting sqref="J119">
    <cfRule type="cellIs" dxfId="1869" priority="1928" operator="equal">
      <formula>0</formula>
    </cfRule>
    <cfRule type="containsErrors" dxfId="1868" priority="1929">
      <formula>ISERROR(J119)</formula>
    </cfRule>
  </conditionalFormatting>
  <conditionalFormatting sqref="I118:I119">
    <cfRule type="cellIs" dxfId="1867" priority="1926" operator="equal">
      <formula>0</formula>
    </cfRule>
    <cfRule type="containsErrors" dxfId="1866" priority="1927">
      <formula>ISERROR(I118)</formula>
    </cfRule>
  </conditionalFormatting>
  <conditionalFormatting sqref="L118">
    <cfRule type="cellIs" dxfId="1865" priority="1918" operator="equal">
      <formula>0</formula>
    </cfRule>
    <cfRule type="containsErrors" dxfId="1864" priority="1919">
      <formula>ISERROR(L118)</formula>
    </cfRule>
  </conditionalFormatting>
  <conditionalFormatting sqref="N118">
    <cfRule type="cellIs" dxfId="1863" priority="1912" operator="equal">
      <formula>0</formula>
    </cfRule>
    <cfRule type="containsErrors" dxfId="1862" priority="1913">
      <formula>ISERROR(N118)</formula>
    </cfRule>
  </conditionalFormatting>
  <conditionalFormatting sqref="P118">
    <cfRule type="cellIs" dxfId="1861" priority="1906" operator="equal">
      <formula>0</formula>
    </cfRule>
    <cfRule type="containsErrors" dxfId="1860" priority="1907">
      <formula>ISERROR(P118)</formula>
    </cfRule>
  </conditionalFormatting>
  <conditionalFormatting sqref="R118">
    <cfRule type="cellIs" dxfId="1859" priority="1900" operator="equal">
      <formula>0</formula>
    </cfRule>
    <cfRule type="containsErrors" dxfId="1858" priority="1901">
      <formula>ISERROR(R118)</formula>
    </cfRule>
  </conditionalFormatting>
  <conditionalFormatting sqref="Z118">
    <cfRule type="cellIs" dxfId="1857" priority="1894" operator="equal">
      <formula>0</formula>
    </cfRule>
    <cfRule type="containsErrors" dxfId="1856" priority="1895">
      <formula>ISERROR(Z118)</formula>
    </cfRule>
  </conditionalFormatting>
  <conditionalFormatting sqref="AB118">
    <cfRule type="cellIs" dxfId="1855" priority="1888" operator="equal">
      <formula>0</formula>
    </cfRule>
    <cfRule type="containsErrors" dxfId="1854" priority="1889">
      <formula>ISERROR(AB118)</formula>
    </cfRule>
  </conditionalFormatting>
  <conditionalFormatting sqref="AD118">
    <cfRule type="cellIs" dxfId="1853" priority="1882" operator="equal">
      <formula>0</formula>
    </cfRule>
    <cfRule type="containsErrors" dxfId="1852" priority="1883">
      <formula>ISERROR(AD118)</formula>
    </cfRule>
  </conditionalFormatting>
  <conditionalFormatting sqref="AF118">
    <cfRule type="cellIs" dxfId="1851" priority="1876" operator="equal">
      <formula>0</formula>
    </cfRule>
    <cfRule type="containsErrors" dxfId="1850" priority="1877">
      <formula>ISERROR(AF118)</formula>
    </cfRule>
  </conditionalFormatting>
  <conditionalFormatting sqref="L119">
    <cfRule type="cellIs" dxfId="1849" priority="1922" operator="equal">
      <formula>0</formula>
    </cfRule>
    <cfRule type="containsErrors" dxfId="1848" priority="1923">
      <formula>ISERROR(L119)</formula>
    </cfRule>
  </conditionalFormatting>
  <conditionalFormatting sqref="K119">
    <cfRule type="cellIs" dxfId="1847" priority="1920" operator="equal">
      <formula>0</formula>
    </cfRule>
    <cfRule type="containsErrors" dxfId="1846" priority="1921">
      <formula>ISERROR(K119)</formula>
    </cfRule>
  </conditionalFormatting>
  <conditionalFormatting sqref="N119">
    <cfRule type="cellIs" dxfId="1845" priority="1916" operator="equal">
      <formula>0</formula>
    </cfRule>
    <cfRule type="containsErrors" dxfId="1844" priority="1917">
      <formula>ISERROR(N119)</formula>
    </cfRule>
  </conditionalFormatting>
  <conditionalFormatting sqref="M119">
    <cfRule type="cellIs" dxfId="1843" priority="1914" operator="equal">
      <formula>0</formula>
    </cfRule>
    <cfRule type="containsErrors" dxfId="1842" priority="1915">
      <formula>ISERROR(M119)</formula>
    </cfRule>
  </conditionalFormatting>
  <conditionalFormatting sqref="P119">
    <cfRule type="cellIs" dxfId="1841" priority="1910" operator="equal">
      <formula>0</formula>
    </cfRule>
    <cfRule type="containsErrors" dxfId="1840" priority="1911">
      <formula>ISERROR(P119)</formula>
    </cfRule>
  </conditionalFormatting>
  <conditionalFormatting sqref="O119">
    <cfRule type="cellIs" dxfId="1839" priority="1908" operator="equal">
      <formula>0</formula>
    </cfRule>
    <cfRule type="containsErrors" dxfId="1838" priority="1909">
      <formula>ISERROR(O119)</formula>
    </cfRule>
  </conditionalFormatting>
  <conditionalFormatting sqref="R119">
    <cfRule type="cellIs" dxfId="1837" priority="1904" operator="equal">
      <formula>0</formula>
    </cfRule>
    <cfRule type="containsErrors" dxfId="1836" priority="1905">
      <formula>ISERROR(R119)</formula>
    </cfRule>
  </conditionalFormatting>
  <conditionalFormatting sqref="Q119">
    <cfRule type="cellIs" dxfId="1835" priority="1902" operator="equal">
      <formula>0</formula>
    </cfRule>
    <cfRule type="containsErrors" dxfId="1834" priority="1903">
      <formula>ISERROR(Q119)</formula>
    </cfRule>
  </conditionalFormatting>
  <conditionalFormatting sqref="Z119">
    <cfRule type="cellIs" dxfId="1833" priority="1898" operator="equal">
      <formula>0</formula>
    </cfRule>
    <cfRule type="containsErrors" dxfId="1832" priority="1899">
      <formula>ISERROR(Z119)</formula>
    </cfRule>
  </conditionalFormatting>
  <conditionalFormatting sqref="Y119">
    <cfRule type="cellIs" dxfId="1831" priority="1896" operator="equal">
      <formula>0</formula>
    </cfRule>
    <cfRule type="containsErrors" dxfId="1830" priority="1897">
      <formula>ISERROR(Y119)</formula>
    </cfRule>
  </conditionalFormatting>
  <conditionalFormatting sqref="AB119">
    <cfRule type="cellIs" dxfId="1829" priority="1892" operator="equal">
      <formula>0</formula>
    </cfRule>
    <cfRule type="containsErrors" dxfId="1828" priority="1893">
      <formula>ISERROR(AB119)</formula>
    </cfRule>
  </conditionalFormatting>
  <conditionalFormatting sqref="AA119">
    <cfRule type="cellIs" dxfId="1827" priority="1890" operator="equal">
      <formula>0</formula>
    </cfRule>
    <cfRule type="containsErrors" dxfId="1826" priority="1891">
      <formula>ISERROR(AA119)</formula>
    </cfRule>
  </conditionalFormatting>
  <conditionalFormatting sqref="AD119">
    <cfRule type="cellIs" dxfId="1825" priority="1886" operator="equal">
      <formula>0</formula>
    </cfRule>
    <cfRule type="containsErrors" dxfId="1824" priority="1887">
      <formula>ISERROR(AD119)</formula>
    </cfRule>
  </conditionalFormatting>
  <conditionalFormatting sqref="AC119">
    <cfRule type="cellIs" dxfId="1823" priority="1884" operator="equal">
      <formula>0</formula>
    </cfRule>
    <cfRule type="containsErrors" dxfId="1822" priority="1885">
      <formula>ISERROR(AC119)</formula>
    </cfRule>
  </conditionalFormatting>
  <conditionalFormatting sqref="AF119">
    <cfRule type="cellIs" dxfId="1821" priority="1880" operator="equal">
      <formula>0</formula>
    </cfRule>
    <cfRule type="containsErrors" dxfId="1820" priority="1881">
      <formula>ISERROR(AF119)</formula>
    </cfRule>
  </conditionalFormatting>
  <conditionalFormatting sqref="AE119">
    <cfRule type="cellIs" dxfId="1819" priority="1878" operator="equal">
      <formula>0</formula>
    </cfRule>
    <cfRule type="containsErrors" dxfId="1818" priority="1879">
      <formula>ISERROR(AE119)</formula>
    </cfRule>
  </conditionalFormatting>
  <conditionalFormatting sqref="I121:R121 I120 AE120 AC120 AA120 Q120 O120 M120 K120 Y121:AF121">
    <cfRule type="cellIs" dxfId="1817" priority="1874" operator="equal">
      <formula>0</formula>
    </cfRule>
    <cfRule type="containsErrors" dxfId="1816" priority="1875">
      <formula>ISERROR(I120)</formula>
    </cfRule>
  </conditionalFormatting>
  <conditionalFormatting sqref="I121:R121 I120 AE120 AC120 AA120 Q120 O120 M120 K120 Y121:AF121">
    <cfRule type="cellIs" dxfId="1815" priority="1872" stopIfTrue="1" operator="greaterThan">
      <formula>0</formula>
    </cfRule>
    <cfRule type="cellIs" dxfId="1814" priority="1873" stopIfTrue="1" operator="greaterThan">
      <formula>0</formula>
    </cfRule>
  </conditionalFormatting>
  <conditionalFormatting sqref="AD120">
    <cfRule type="cellIs" dxfId="1813" priority="1870" operator="equal">
      <formula>0</formula>
    </cfRule>
    <cfRule type="containsErrors" dxfId="1812" priority="1871">
      <formula>ISERROR(AD120)</formula>
    </cfRule>
  </conditionalFormatting>
  <conditionalFormatting sqref="AD120">
    <cfRule type="cellIs" dxfId="1811" priority="1869" stopIfTrue="1" operator="greaterThan">
      <formula>0</formula>
    </cfRule>
  </conditionalFormatting>
  <conditionalFormatting sqref="AF120">
    <cfRule type="cellIs" dxfId="1810" priority="1867" operator="equal">
      <formula>0</formula>
    </cfRule>
    <cfRule type="containsErrors" dxfId="1809" priority="1868">
      <formula>ISERROR(AF120)</formula>
    </cfRule>
  </conditionalFormatting>
  <conditionalFormatting sqref="AF120">
    <cfRule type="cellIs" dxfId="1808" priority="1866" stopIfTrue="1" operator="greaterThan">
      <formula>0</formula>
    </cfRule>
  </conditionalFormatting>
  <conditionalFormatting sqref="AB120">
    <cfRule type="cellIs" dxfId="1807" priority="1864" operator="equal">
      <formula>0</formula>
    </cfRule>
    <cfRule type="containsErrors" dxfId="1806" priority="1865">
      <formula>ISERROR(AB120)</formula>
    </cfRule>
  </conditionalFormatting>
  <conditionalFormatting sqref="AB120">
    <cfRule type="cellIs" dxfId="1805" priority="1863" stopIfTrue="1" operator="greaterThan">
      <formula>0</formula>
    </cfRule>
  </conditionalFormatting>
  <conditionalFormatting sqref="R120">
    <cfRule type="cellIs" dxfId="1804" priority="1858" operator="equal">
      <formula>0</formula>
    </cfRule>
    <cfRule type="containsErrors" dxfId="1803" priority="1859">
      <formula>ISERROR(R120)</formula>
    </cfRule>
  </conditionalFormatting>
  <conditionalFormatting sqref="R120">
    <cfRule type="cellIs" dxfId="1802" priority="1857" stopIfTrue="1" operator="greaterThan">
      <formula>0</formula>
    </cfRule>
  </conditionalFormatting>
  <conditionalFormatting sqref="P120">
    <cfRule type="cellIs" dxfId="1801" priority="1855" operator="equal">
      <formula>0</formula>
    </cfRule>
    <cfRule type="containsErrors" dxfId="1800" priority="1856">
      <formula>ISERROR(P120)</formula>
    </cfRule>
  </conditionalFormatting>
  <conditionalFormatting sqref="P120">
    <cfRule type="cellIs" dxfId="1799" priority="1854" stopIfTrue="1" operator="greaterThan">
      <formula>0</formula>
    </cfRule>
  </conditionalFormatting>
  <conditionalFormatting sqref="N120">
    <cfRule type="cellIs" dxfId="1798" priority="1852" operator="equal">
      <formula>0</formula>
    </cfRule>
    <cfRule type="containsErrors" dxfId="1797" priority="1853">
      <formula>ISERROR(N120)</formula>
    </cfRule>
  </conditionalFormatting>
  <conditionalFormatting sqref="N120">
    <cfRule type="cellIs" dxfId="1796" priority="1851" stopIfTrue="1" operator="greaterThan">
      <formula>0</formula>
    </cfRule>
  </conditionalFormatting>
  <conditionalFormatting sqref="L120">
    <cfRule type="cellIs" dxfId="1795" priority="1849" operator="equal">
      <formula>0</formula>
    </cfRule>
    <cfRule type="containsErrors" dxfId="1794" priority="1850">
      <formula>ISERROR(L120)</formula>
    </cfRule>
  </conditionalFormatting>
  <conditionalFormatting sqref="L120">
    <cfRule type="cellIs" dxfId="1793" priority="1848" stopIfTrue="1" operator="greaterThan">
      <formula>0</formula>
    </cfRule>
  </conditionalFormatting>
  <conditionalFormatting sqref="J120">
    <cfRule type="cellIs" dxfId="1792" priority="1846" operator="equal">
      <formula>0</formula>
    </cfRule>
    <cfRule type="containsErrors" dxfId="1791" priority="1847">
      <formula>ISERROR(J120)</formula>
    </cfRule>
  </conditionalFormatting>
  <conditionalFormatting sqref="J124">
    <cfRule type="cellIs" dxfId="1790" priority="1760" stopIfTrue="1" operator="greaterThan">
      <formula>0</formula>
    </cfRule>
  </conditionalFormatting>
  <conditionalFormatting sqref="J122">
    <cfRule type="cellIs" dxfId="1789" priority="1839" operator="equal">
      <formula>0</formula>
    </cfRule>
    <cfRule type="containsErrors" dxfId="1788" priority="1840">
      <formula>ISERROR(J122)</formula>
    </cfRule>
  </conditionalFormatting>
  <conditionalFormatting sqref="J123">
    <cfRule type="cellIs" dxfId="1787" priority="1843" operator="equal">
      <formula>0</formula>
    </cfRule>
    <cfRule type="containsErrors" dxfId="1786" priority="1844">
      <formula>ISERROR(J123)</formula>
    </cfRule>
  </conditionalFormatting>
  <conditionalFormatting sqref="I122:I123">
    <cfRule type="cellIs" dxfId="1785" priority="1841" operator="equal">
      <formula>0</formula>
    </cfRule>
    <cfRule type="containsErrors" dxfId="1784" priority="1842">
      <formula>ISERROR(I122)</formula>
    </cfRule>
  </conditionalFormatting>
  <conditionalFormatting sqref="L122">
    <cfRule type="cellIs" dxfId="1783" priority="1833" operator="equal">
      <formula>0</formula>
    </cfRule>
    <cfRule type="containsErrors" dxfId="1782" priority="1834">
      <formula>ISERROR(L122)</formula>
    </cfRule>
  </conditionalFormatting>
  <conditionalFormatting sqref="N122">
    <cfRule type="cellIs" dxfId="1781" priority="1827" operator="equal">
      <formula>0</formula>
    </cfRule>
    <cfRule type="containsErrors" dxfId="1780" priority="1828">
      <formula>ISERROR(N122)</formula>
    </cfRule>
  </conditionalFormatting>
  <conditionalFormatting sqref="P122">
    <cfRule type="cellIs" dxfId="1779" priority="1821" operator="equal">
      <formula>0</formula>
    </cfRule>
    <cfRule type="containsErrors" dxfId="1778" priority="1822">
      <formula>ISERROR(P122)</formula>
    </cfRule>
  </conditionalFormatting>
  <conditionalFormatting sqref="R122">
    <cfRule type="cellIs" dxfId="1777" priority="1815" operator="equal">
      <formula>0</formula>
    </cfRule>
    <cfRule type="containsErrors" dxfId="1776" priority="1816">
      <formula>ISERROR(R122)</formula>
    </cfRule>
  </conditionalFormatting>
  <conditionalFormatting sqref="Z122">
    <cfRule type="cellIs" dxfId="1775" priority="1809" operator="equal">
      <formula>0</formula>
    </cfRule>
    <cfRule type="containsErrors" dxfId="1774" priority="1810">
      <formula>ISERROR(Z122)</formula>
    </cfRule>
  </conditionalFormatting>
  <conditionalFormatting sqref="AB122">
    <cfRule type="cellIs" dxfId="1773" priority="1803" operator="equal">
      <formula>0</formula>
    </cfRule>
    <cfRule type="containsErrors" dxfId="1772" priority="1804">
      <formula>ISERROR(AB122)</formula>
    </cfRule>
  </conditionalFormatting>
  <conditionalFormatting sqref="AD122">
    <cfRule type="cellIs" dxfId="1771" priority="1797" operator="equal">
      <formula>0</formula>
    </cfRule>
    <cfRule type="containsErrors" dxfId="1770" priority="1798">
      <formula>ISERROR(AD122)</formula>
    </cfRule>
  </conditionalFormatting>
  <conditionalFormatting sqref="AF122">
    <cfRule type="cellIs" dxfId="1769" priority="1791" operator="equal">
      <formula>0</formula>
    </cfRule>
    <cfRule type="containsErrors" dxfId="1768" priority="1792">
      <formula>ISERROR(AF122)</formula>
    </cfRule>
  </conditionalFormatting>
  <conditionalFormatting sqref="L123">
    <cfRule type="cellIs" dxfId="1767" priority="1837" operator="equal">
      <formula>0</formula>
    </cfRule>
    <cfRule type="containsErrors" dxfId="1766" priority="1838">
      <formula>ISERROR(L123)</formula>
    </cfRule>
  </conditionalFormatting>
  <conditionalFormatting sqref="K123">
    <cfRule type="cellIs" dxfId="1765" priority="1835" operator="equal">
      <formula>0</formula>
    </cfRule>
    <cfRule type="containsErrors" dxfId="1764" priority="1836">
      <formula>ISERROR(K123)</formula>
    </cfRule>
  </conditionalFormatting>
  <conditionalFormatting sqref="N123">
    <cfRule type="cellIs" dxfId="1763" priority="1831" operator="equal">
      <formula>0</formula>
    </cfRule>
    <cfRule type="containsErrors" dxfId="1762" priority="1832">
      <formula>ISERROR(N123)</formula>
    </cfRule>
  </conditionalFormatting>
  <conditionalFormatting sqref="M123">
    <cfRule type="cellIs" dxfId="1761" priority="1829" operator="equal">
      <formula>0</formula>
    </cfRule>
    <cfRule type="containsErrors" dxfId="1760" priority="1830">
      <formula>ISERROR(M123)</formula>
    </cfRule>
  </conditionalFormatting>
  <conditionalFormatting sqref="P123">
    <cfRule type="cellIs" dxfId="1759" priority="1825" operator="equal">
      <formula>0</formula>
    </cfRule>
    <cfRule type="containsErrors" dxfId="1758" priority="1826">
      <formula>ISERROR(P123)</formula>
    </cfRule>
  </conditionalFormatting>
  <conditionalFormatting sqref="O123">
    <cfRule type="cellIs" dxfId="1757" priority="1823" operator="equal">
      <formula>0</formula>
    </cfRule>
    <cfRule type="containsErrors" dxfId="1756" priority="1824">
      <formula>ISERROR(O123)</formula>
    </cfRule>
  </conditionalFormatting>
  <conditionalFormatting sqref="R123">
    <cfRule type="cellIs" dxfId="1755" priority="1819" operator="equal">
      <formula>0</formula>
    </cfRule>
    <cfRule type="containsErrors" dxfId="1754" priority="1820">
      <formula>ISERROR(R123)</formula>
    </cfRule>
  </conditionalFormatting>
  <conditionalFormatting sqref="Q123">
    <cfRule type="cellIs" dxfId="1753" priority="1817" operator="equal">
      <formula>0</formula>
    </cfRule>
    <cfRule type="containsErrors" dxfId="1752" priority="1818">
      <formula>ISERROR(Q123)</formula>
    </cfRule>
  </conditionalFormatting>
  <conditionalFormatting sqref="Z123">
    <cfRule type="cellIs" dxfId="1751" priority="1813" operator="equal">
      <formula>0</formula>
    </cfRule>
    <cfRule type="containsErrors" dxfId="1750" priority="1814">
      <formula>ISERROR(Z123)</formula>
    </cfRule>
  </conditionalFormatting>
  <conditionalFormatting sqref="Y123">
    <cfRule type="cellIs" dxfId="1749" priority="1811" operator="equal">
      <formula>0</formula>
    </cfRule>
    <cfRule type="containsErrors" dxfId="1748" priority="1812">
      <formula>ISERROR(Y123)</formula>
    </cfRule>
  </conditionalFormatting>
  <conditionalFormatting sqref="AB123">
    <cfRule type="cellIs" dxfId="1747" priority="1807" operator="equal">
      <formula>0</formula>
    </cfRule>
    <cfRule type="containsErrors" dxfId="1746" priority="1808">
      <formula>ISERROR(AB123)</formula>
    </cfRule>
  </conditionalFormatting>
  <conditionalFormatting sqref="AA123">
    <cfRule type="cellIs" dxfId="1745" priority="1805" operator="equal">
      <formula>0</formula>
    </cfRule>
    <cfRule type="containsErrors" dxfId="1744" priority="1806">
      <formula>ISERROR(AA123)</formula>
    </cfRule>
  </conditionalFormatting>
  <conditionalFormatting sqref="AD123">
    <cfRule type="cellIs" dxfId="1743" priority="1801" operator="equal">
      <formula>0</formula>
    </cfRule>
    <cfRule type="containsErrors" dxfId="1742" priority="1802">
      <formula>ISERROR(AD123)</formula>
    </cfRule>
  </conditionalFormatting>
  <conditionalFormatting sqref="AC123">
    <cfRule type="cellIs" dxfId="1741" priority="1799" operator="equal">
      <formula>0</formula>
    </cfRule>
    <cfRule type="containsErrors" dxfId="1740" priority="1800">
      <formula>ISERROR(AC123)</formula>
    </cfRule>
  </conditionalFormatting>
  <conditionalFormatting sqref="AF123">
    <cfRule type="cellIs" dxfId="1739" priority="1795" operator="equal">
      <formula>0</formula>
    </cfRule>
    <cfRule type="containsErrors" dxfId="1738" priority="1796">
      <formula>ISERROR(AF123)</formula>
    </cfRule>
  </conditionalFormatting>
  <conditionalFormatting sqref="AE123">
    <cfRule type="cellIs" dxfId="1737" priority="1793" operator="equal">
      <formula>0</formula>
    </cfRule>
    <cfRule type="containsErrors" dxfId="1736" priority="1794">
      <formula>ISERROR(AE123)</formula>
    </cfRule>
  </conditionalFormatting>
  <conditionalFormatting sqref="I125:R125 I124 AE124 AC124 AA124 Y124 Q124 O124 M124 K124 Y125:AF125">
    <cfRule type="cellIs" dxfId="1735" priority="1789" operator="equal">
      <formula>0</formula>
    </cfRule>
    <cfRule type="containsErrors" dxfId="1734" priority="1790">
      <formula>ISERROR(I124)</formula>
    </cfRule>
  </conditionalFormatting>
  <conditionalFormatting sqref="I125:R125 I124 AE124 AC124 AA124 Y124 Q124 O124 M124 K124 Y125:AF125">
    <cfRule type="cellIs" dxfId="1733" priority="1787" stopIfTrue="1" operator="greaterThan">
      <formula>0</formula>
    </cfRule>
    <cfRule type="cellIs" dxfId="1732" priority="1788" stopIfTrue="1" operator="greaterThan">
      <formula>0</formula>
    </cfRule>
  </conditionalFormatting>
  <conditionalFormatting sqref="AD124">
    <cfRule type="cellIs" dxfId="1731" priority="1785" operator="equal">
      <formula>0</formula>
    </cfRule>
    <cfRule type="containsErrors" dxfId="1730" priority="1786">
      <formula>ISERROR(AD124)</formula>
    </cfRule>
  </conditionalFormatting>
  <conditionalFormatting sqref="AD124">
    <cfRule type="cellIs" dxfId="1729" priority="1784" stopIfTrue="1" operator="greaterThan">
      <formula>0</formula>
    </cfRule>
  </conditionalFormatting>
  <conditionalFormatting sqref="AF124">
    <cfRule type="cellIs" dxfId="1728" priority="1782" operator="equal">
      <formula>0</formula>
    </cfRule>
    <cfRule type="containsErrors" dxfId="1727" priority="1783">
      <formula>ISERROR(AF124)</formula>
    </cfRule>
  </conditionalFormatting>
  <conditionalFormatting sqref="AF124">
    <cfRule type="cellIs" dxfId="1726" priority="1781" stopIfTrue="1" operator="greaterThan">
      <formula>0</formula>
    </cfRule>
  </conditionalFormatting>
  <conditionalFormatting sqref="AB124">
    <cfRule type="cellIs" dxfId="1725" priority="1779" operator="equal">
      <formula>0</formula>
    </cfRule>
    <cfRule type="containsErrors" dxfId="1724" priority="1780">
      <formula>ISERROR(AB124)</formula>
    </cfRule>
  </conditionalFormatting>
  <conditionalFormatting sqref="AB124">
    <cfRule type="cellIs" dxfId="1723" priority="1778" stopIfTrue="1" operator="greaterThan">
      <formula>0</formula>
    </cfRule>
  </conditionalFormatting>
  <conditionalFormatting sqref="Z124">
    <cfRule type="cellIs" dxfId="1722" priority="1776" operator="equal">
      <formula>0</formula>
    </cfRule>
    <cfRule type="containsErrors" dxfId="1721" priority="1777">
      <formula>ISERROR(Z124)</formula>
    </cfRule>
  </conditionalFormatting>
  <conditionalFormatting sqref="Z124">
    <cfRule type="cellIs" dxfId="1720" priority="1775" stopIfTrue="1" operator="greaterThan">
      <formula>0</formula>
    </cfRule>
  </conditionalFormatting>
  <conditionalFormatting sqref="R124">
    <cfRule type="cellIs" dxfId="1719" priority="1773" operator="equal">
      <formula>0</formula>
    </cfRule>
    <cfRule type="containsErrors" dxfId="1718" priority="1774">
      <formula>ISERROR(R124)</formula>
    </cfRule>
  </conditionalFormatting>
  <conditionalFormatting sqref="R124">
    <cfRule type="cellIs" dxfId="1717" priority="1772" stopIfTrue="1" operator="greaterThan">
      <formula>0</formula>
    </cfRule>
  </conditionalFormatting>
  <conditionalFormatting sqref="P124">
    <cfRule type="cellIs" dxfId="1716" priority="1770" operator="equal">
      <formula>0</formula>
    </cfRule>
    <cfRule type="containsErrors" dxfId="1715" priority="1771">
      <formula>ISERROR(P124)</formula>
    </cfRule>
  </conditionalFormatting>
  <conditionalFormatting sqref="P124">
    <cfRule type="cellIs" dxfId="1714" priority="1769" stopIfTrue="1" operator="greaterThan">
      <formula>0</formula>
    </cfRule>
  </conditionalFormatting>
  <conditionalFormatting sqref="N124">
    <cfRule type="cellIs" dxfId="1713" priority="1767" operator="equal">
      <formula>0</formula>
    </cfRule>
    <cfRule type="containsErrors" dxfId="1712" priority="1768">
      <formula>ISERROR(N124)</formula>
    </cfRule>
  </conditionalFormatting>
  <conditionalFormatting sqref="N124">
    <cfRule type="cellIs" dxfId="1711" priority="1766" stopIfTrue="1" operator="greaterThan">
      <formula>0</formula>
    </cfRule>
  </conditionalFormatting>
  <conditionalFormatting sqref="L124">
    <cfRule type="cellIs" dxfId="1710" priority="1764" operator="equal">
      <formula>0</formula>
    </cfRule>
    <cfRule type="containsErrors" dxfId="1709" priority="1765">
      <formula>ISERROR(L124)</formula>
    </cfRule>
  </conditionalFormatting>
  <conditionalFormatting sqref="L124">
    <cfRule type="cellIs" dxfId="1708" priority="1763" stopIfTrue="1" operator="greaterThan">
      <formula>0</formula>
    </cfRule>
  </conditionalFormatting>
  <conditionalFormatting sqref="J124">
    <cfRule type="cellIs" dxfId="1707" priority="1761" operator="equal">
      <formula>0</formula>
    </cfRule>
    <cfRule type="containsErrors" dxfId="1706" priority="1762">
      <formula>ISERROR(J124)</formula>
    </cfRule>
  </conditionalFormatting>
  <conditionalFormatting sqref="J128">
    <cfRule type="cellIs" dxfId="1705" priority="1675" stopIfTrue="1" operator="greaterThan">
      <formula>0</formula>
    </cfRule>
  </conditionalFormatting>
  <conditionalFormatting sqref="J126">
    <cfRule type="cellIs" dxfId="1704" priority="1754" operator="equal">
      <formula>0</formula>
    </cfRule>
    <cfRule type="containsErrors" dxfId="1703" priority="1755">
      <formula>ISERROR(J126)</formula>
    </cfRule>
  </conditionalFormatting>
  <conditionalFormatting sqref="J127">
    <cfRule type="cellIs" dxfId="1702" priority="1758" operator="equal">
      <formula>0</formula>
    </cfRule>
    <cfRule type="containsErrors" dxfId="1701" priority="1759">
      <formula>ISERROR(J127)</formula>
    </cfRule>
  </conditionalFormatting>
  <conditionalFormatting sqref="I126:I127">
    <cfRule type="cellIs" dxfId="1700" priority="1756" operator="equal">
      <formula>0</formula>
    </cfRule>
    <cfRule type="containsErrors" dxfId="1699" priority="1757">
      <formula>ISERROR(I126)</formula>
    </cfRule>
  </conditionalFormatting>
  <conditionalFormatting sqref="L126">
    <cfRule type="cellIs" dxfId="1698" priority="1748" operator="equal">
      <formula>0</formula>
    </cfRule>
    <cfRule type="containsErrors" dxfId="1697" priority="1749">
      <formula>ISERROR(L126)</formula>
    </cfRule>
  </conditionalFormatting>
  <conditionalFormatting sqref="N126">
    <cfRule type="cellIs" dxfId="1696" priority="1742" operator="equal">
      <formula>0</formula>
    </cfRule>
    <cfRule type="containsErrors" dxfId="1695" priority="1743">
      <formula>ISERROR(N126)</formula>
    </cfRule>
  </conditionalFormatting>
  <conditionalFormatting sqref="P126">
    <cfRule type="cellIs" dxfId="1694" priority="1736" operator="equal">
      <formula>0</formula>
    </cfRule>
    <cfRule type="containsErrors" dxfId="1693" priority="1737">
      <formula>ISERROR(P126)</formula>
    </cfRule>
  </conditionalFormatting>
  <conditionalFormatting sqref="R126">
    <cfRule type="cellIs" dxfId="1692" priority="1730" operator="equal">
      <formula>0</formula>
    </cfRule>
    <cfRule type="containsErrors" dxfId="1691" priority="1731">
      <formula>ISERROR(R126)</formula>
    </cfRule>
  </conditionalFormatting>
  <conditionalFormatting sqref="Z126">
    <cfRule type="cellIs" dxfId="1690" priority="1724" operator="equal">
      <formula>0</formula>
    </cfRule>
    <cfRule type="containsErrors" dxfId="1689" priority="1725">
      <formula>ISERROR(Z126)</formula>
    </cfRule>
  </conditionalFormatting>
  <conditionalFormatting sqref="AB126">
    <cfRule type="cellIs" dxfId="1688" priority="1718" operator="equal">
      <formula>0</formula>
    </cfRule>
    <cfRule type="containsErrors" dxfId="1687" priority="1719">
      <formula>ISERROR(AB126)</formula>
    </cfRule>
  </conditionalFormatting>
  <conditionalFormatting sqref="AD126">
    <cfRule type="cellIs" dxfId="1686" priority="1712" operator="equal">
      <formula>0</formula>
    </cfRule>
    <cfRule type="containsErrors" dxfId="1685" priority="1713">
      <formula>ISERROR(AD126)</formula>
    </cfRule>
  </conditionalFormatting>
  <conditionalFormatting sqref="AF126">
    <cfRule type="cellIs" dxfId="1684" priority="1706" operator="equal">
      <formula>0</formula>
    </cfRule>
    <cfRule type="containsErrors" dxfId="1683" priority="1707">
      <formula>ISERROR(AF126)</formula>
    </cfRule>
  </conditionalFormatting>
  <conditionalFormatting sqref="L127">
    <cfRule type="cellIs" dxfId="1682" priority="1752" operator="equal">
      <formula>0</formula>
    </cfRule>
    <cfRule type="containsErrors" dxfId="1681" priority="1753">
      <formula>ISERROR(L127)</formula>
    </cfRule>
  </conditionalFormatting>
  <conditionalFormatting sqref="K127">
    <cfRule type="cellIs" dxfId="1680" priority="1750" operator="equal">
      <formula>0</formula>
    </cfRule>
    <cfRule type="containsErrors" dxfId="1679" priority="1751">
      <formula>ISERROR(K127)</formula>
    </cfRule>
  </conditionalFormatting>
  <conditionalFormatting sqref="N127">
    <cfRule type="cellIs" dxfId="1678" priority="1746" operator="equal">
      <formula>0</formula>
    </cfRule>
    <cfRule type="containsErrors" dxfId="1677" priority="1747">
      <formula>ISERROR(N127)</formula>
    </cfRule>
  </conditionalFormatting>
  <conditionalFormatting sqref="M127">
    <cfRule type="cellIs" dxfId="1676" priority="1744" operator="equal">
      <formula>0</formula>
    </cfRule>
    <cfRule type="containsErrors" dxfId="1675" priority="1745">
      <formula>ISERROR(M127)</formula>
    </cfRule>
  </conditionalFormatting>
  <conditionalFormatting sqref="P127">
    <cfRule type="cellIs" dxfId="1674" priority="1740" operator="equal">
      <formula>0</formula>
    </cfRule>
    <cfRule type="containsErrors" dxfId="1673" priority="1741">
      <formula>ISERROR(P127)</formula>
    </cfRule>
  </conditionalFormatting>
  <conditionalFormatting sqref="O127">
    <cfRule type="cellIs" dxfId="1672" priority="1738" operator="equal">
      <formula>0</formula>
    </cfRule>
    <cfRule type="containsErrors" dxfId="1671" priority="1739">
      <formula>ISERROR(O127)</formula>
    </cfRule>
  </conditionalFormatting>
  <conditionalFormatting sqref="R127">
    <cfRule type="cellIs" dxfId="1670" priority="1734" operator="equal">
      <formula>0</formula>
    </cfRule>
    <cfRule type="containsErrors" dxfId="1669" priority="1735">
      <formula>ISERROR(R127)</formula>
    </cfRule>
  </conditionalFormatting>
  <conditionalFormatting sqref="Q127">
    <cfRule type="cellIs" dxfId="1668" priority="1732" operator="equal">
      <formula>0</formula>
    </cfRule>
    <cfRule type="containsErrors" dxfId="1667" priority="1733">
      <formula>ISERROR(Q127)</formula>
    </cfRule>
  </conditionalFormatting>
  <conditionalFormatting sqref="Z127">
    <cfRule type="cellIs" dxfId="1666" priority="1728" operator="equal">
      <formula>0</formula>
    </cfRule>
    <cfRule type="containsErrors" dxfId="1665" priority="1729">
      <formula>ISERROR(Z127)</formula>
    </cfRule>
  </conditionalFormatting>
  <conditionalFormatting sqref="Y127">
    <cfRule type="cellIs" dxfId="1664" priority="1726" operator="equal">
      <formula>0</formula>
    </cfRule>
    <cfRule type="containsErrors" dxfId="1663" priority="1727">
      <formula>ISERROR(Y127)</formula>
    </cfRule>
  </conditionalFormatting>
  <conditionalFormatting sqref="AB127">
    <cfRule type="cellIs" dxfId="1662" priority="1722" operator="equal">
      <formula>0</formula>
    </cfRule>
    <cfRule type="containsErrors" dxfId="1661" priority="1723">
      <formula>ISERROR(AB127)</formula>
    </cfRule>
  </conditionalFormatting>
  <conditionalFormatting sqref="AA127">
    <cfRule type="cellIs" dxfId="1660" priority="1720" operator="equal">
      <formula>0</formula>
    </cfRule>
    <cfRule type="containsErrors" dxfId="1659" priority="1721">
      <formula>ISERROR(AA127)</formula>
    </cfRule>
  </conditionalFormatting>
  <conditionalFormatting sqref="AD127">
    <cfRule type="cellIs" dxfId="1658" priority="1716" operator="equal">
      <formula>0</formula>
    </cfRule>
    <cfRule type="containsErrors" dxfId="1657" priority="1717">
      <formula>ISERROR(AD127)</formula>
    </cfRule>
  </conditionalFormatting>
  <conditionalFormatting sqref="AC127">
    <cfRule type="cellIs" dxfId="1656" priority="1714" operator="equal">
      <formula>0</formula>
    </cfRule>
    <cfRule type="containsErrors" dxfId="1655" priority="1715">
      <formula>ISERROR(AC127)</formula>
    </cfRule>
  </conditionalFormatting>
  <conditionalFormatting sqref="AF127">
    <cfRule type="cellIs" dxfId="1654" priority="1710" operator="equal">
      <formula>0</formula>
    </cfRule>
    <cfRule type="containsErrors" dxfId="1653" priority="1711">
      <formula>ISERROR(AF127)</formula>
    </cfRule>
  </conditionalFormatting>
  <conditionalFormatting sqref="AE127">
    <cfRule type="cellIs" dxfId="1652" priority="1708" operator="equal">
      <formula>0</formula>
    </cfRule>
    <cfRule type="containsErrors" dxfId="1651" priority="1709">
      <formula>ISERROR(AE127)</formula>
    </cfRule>
  </conditionalFormatting>
  <conditionalFormatting sqref="I129:R129 I128 AE128 AC128 AA128 Y128 Q128 O128 M128 K128 Y129:AF129">
    <cfRule type="cellIs" dxfId="1650" priority="1704" operator="equal">
      <formula>0</formula>
    </cfRule>
    <cfRule type="containsErrors" dxfId="1649" priority="1705">
      <formula>ISERROR(I128)</formula>
    </cfRule>
  </conditionalFormatting>
  <conditionalFormatting sqref="I129:R129 I128 AE128 AC128 AA128 Y128 Q128 O128 M128 K128 Y129:AF129">
    <cfRule type="cellIs" dxfId="1648" priority="1702" stopIfTrue="1" operator="greaterThan">
      <formula>0</formula>
    </cfRule>
    <cfRule type="cellIs" dxfId="1647" priority="1703" stopIfTrue="1" operator="greaterThan">
      <formula>0</formula>
    </cfRule>
  </conditionalFormatting>
  <conditionalFormatting sqref="AD128">
    <cfRule type="cellIs" dxfId="1646" priority="1700" operator="equal">
      <formula>0</formula>
    </cfRule>
    <cfRule type="containsErrors" dxfId="1645" priority="1701">
      <formula>ISERROR(AD128)</formula>
    </cfRule>
  </conditionalFormatting>
  <conditionalFormatting sqref="AD128">
    <cfRule type="cellIs" dxfId="1644" priority="1699" stopIfTrue="1" operator="greaterThan">
      <formula>0</formula>
    </cfRule>
  </conditionalFormatting>
  <conditionalFormatting sqref="AF128">
    <cfRule type="cellIs" dxfId="1643" priority="1697" operator="equal">
      <formula>0</formula>
    </cfRule>
    <cfRule type="containsErrors" dxfId="1642" priority="1698">
      <formula>ISERROR(AF128)</formula>
    </cfRule>
  </conditionalFormatting>
  <conditionalFormatting sqref="AF128">
    <cfRule type="cellIs" dxfId="1641" priority="1696" stopIfTrue="1" operator="greaterThan">
      <formula>0</formula>
    </cfRule>
  </conditionalFormatting>
  <conditionalFormatting sqref="AB128">
    <cfRule type="cellIs" dxfId="1640" priority="1694" operator="equal">
      <formula>0</formula>
    </cfRule>
    <cfRule type="containsErrors" dxfId="1639" priority="1695">
      <formula>ISERROR(AB128)</formula>
    </cfRule>
  </conditionalFormatting>
  <conditionalFormatting sqref="AB128">
    <cfRule type="cellIs" dxfId="1638" priority="1693" stopIfTrue="1" operator="greaterThan">
      <formula>0</formula>
    </cfRule>
  </conditionalFormatting>
  <conditionalFormatting sqref="Z128">
    <cfRule type="cellIs" dxfId="1637" priority="1691" operator="equal">
      <formula>0</formula>
    </cfRule>
    <cfRule type="containsErrors" dxfId="1636" priority="1692">
      <formula>ISERROR(Z128)</formula>
    </cfRule>
  </conditionalFormatting>
  <conditionalFormatting sqref="Z128">
    <cfRule type="cellIs" dxfId="1635" priority="1690" stopIfTrue="1" operator="greaterThan">
      <formula>0</formula>
    </cfRule>
  </conditionalFormatting>
  <conditionalFormatting sqref="R128">
    <cfRule type="cellIs" dxfId="1634" priority="1688" operator="equal">
      <formula>0</formula>
    </cfRule>
    <cfRule type="containsErrors" dxfId="1633" priority="1689">
      <formula>ISERROR(R128)</formula>
    </cfRule>
  </conditionalFormatting>
  <conditionalFormatting sqref="R128">
    <cfRule type="cellIs" dxfId="1632" priority="1687" stopIfTrue="1" operator="greaterThan">
      <formula>0</formula>
    </cfRule>
  </conditionalFormatting>
  <conditionalFormatting sqref="P128">
    <cfRule type="cellIs" dxfId="1631" priority="1685" operator="equal">
      <formula>0</formula>
    </cfRule>
    <cfRule type="containsErrors" dxfId="1630" priority="1686">
      <formula>ISERROR(P128)</formula>
    </cfRule>
  </conditionalFormatting>
  <conditionalFormatting sqref="P128">
    <cfRule type="cellIs" dxfId="1629" priority="1684" stopIfTrue="1" operator="greaterThan">
      <formula>0</formula>
    </cfRule>
  </conditionalFormatting>
  <conditionalFormatting sqref="N128">
    <cfRule type="cellIs" dxfId="1628" priority="1682" operator="equal">
      <formula>0</formula>
    </cfRule>
    <cfRule type="containsErrors" dxfId="1627" priority="1683">
      <formula>ISERROR(N128)</formula>
    </cfRule>
  </conditionalFormatting>
  <conditionalFormatting sqref="N128">
    <cfRule type="cellIs" dxfId="1626" priority="1681" stopIfTrue="1" operator="greaterThan">
      <formula>0</formula>
    </cfRule>
  </conditionalFormatting>
  <conditionalFormatting sqref="L128">
    <cfRule type="cellIs" dxfId="1625" priority="1679" operator="equal">
      <formula>0</formula>
    </cfRule>
    <cfRule type="containsErrors" dxfId="1624" priority="1680">
      <formula>ISERROR(L128)</formula>
    </cfRule>
  </conditionalFormatting>
  <conditionalFormatting sqref="L128">
    <cfRule type="cellIs" dxfId="1623" priority="1678" stopIfTrue="1" operator="greaterThan">
      <formula>0</formula>
    </cfRule>
  </conditionalFormatting>
  <conditionalFormatting sqref="J128">
    <cfRule type="cellIs" dxfId="1622" priority="1676" operator="equal">
      <formula>0</formula>
    </cfRule>
    <cfRule type="containsErrors" dxfId="1621" priority="1677">
      <formula>ISERROR(J128)</formula>
    </cfRule>
  </conditionalFormatting>
  <conditionalFormatting sqref="J132">
    <cfRule type="cellIs" dxfId="1620" priority="1590" stopIfTrue="1" operator="greaterThan">
      <formula>0</formula>
    </cfRule>
  </conditionalFormatting>
  <conditionalFormatting sqref="J28:J29 L28:L29 N28:N29 P28:P29 R28:R29 Z28:Z29 AB28:AB29 AD28:AD29 AF28:AF29">
    <cfRule type="cellIs" dxfId="1619" priority="1549" stopIfTrue="1" operator="greaterThan">
      <formula>0</formula>
    </cfRule>
  </conditionalFormatting>
  <conditionalFormatting sqref="L34:L35 N34:N35 P34:P35 R34:R35 Z34:Z35 AB34:AB35 AD34:AD35 AF34:AF35">
    <cfRule type="cellIs" dxfId="1618" priority="1533" stopIfTrue="1" operator="greaterThan">
      <formula>0</formula>
    </cfRule>
  </conditionalFormatting>
  <conditionalFormatting sqref="J58">
    <cfRule type="cellIs" dxfId="1617" priority="1502" stopIfTrue="1" operator="greaterThan">
      <formula>0</formula>
    </cfRule>
  </conditionalFormatting>
  <conditionalFormatting sqref="J80">
    <cfRule type="cellIs" dxfId="1616" priority="1285" stopIfTrue="1" operator="greaterThan">
      <formula>0</formula>
    </cfRule>
  </conditionalFormatting>
  <conditionalFormatting sqref="J90">
    <cfRule type="cellIs" dxfId="1615" priority="1192" stopIfTrue="1" operator="greaterThan">
      <formula>0</formula>
    </cfRule>
  </conditionalFormatting>
  <conditionalFormatting sqref="J100">
    <cfRule type="cellIs" dxfId="1614" priority="1161" stopIfTrue="1" operator="greaterThan">
      <formula>0</formula>
    </cfRule>
  </conditionalFormatting>
  <conditionalFormatting sqref="J130">
    <cfRule type="cellIs" dxfId="1613" priority="1669" operator="equal">
      <formula>0</formula>
    </cfRule>
    <cfRule type="containsErrors" dxfId="1612" priority="1670">
      <formula>ISERROR(J130)</formula>
    </cfRule>
  </conditionalFormatting>
  <conditionalFormatting sqref="J131">
    <cfRule type="cellIs" dxfId="1611" priority="1673" operator="equal">
      <formula>0</formula>
    </cfRule>
    <cfRule type="containsErrors" dxfId="1610" priority="1674">
      <formula>ISERROR(J131)</formula>
    </cfRule>
  </conditionalFormatting>
  <conditionalFormatting sqref="I130:I131">
    <cfRule type="cellIs" dxfId="1609" priority="1671" operator="equal">
      <formula>0</formula>
    </cfRule>
    <cfRule type="containsErrors" dxfId="1608" priority="1672">
      <formula>ISERROR(I130)</formula>
    </cfRule>
  </conditionalFormatting>
  <conditionalFormatting sqref="L130">
    <cfRule type="cellIs" dxfId="1607" priority="1663" operator="equal">
      <formula>0</formula>
    </cfRule>
    <cfRule type="containsErrors" dxfId="1606" priority="1664">
      <formula>ISERROR(L130)</formula>
    </cfRule>
  </conditionalFormatting>
  <conditionalFormatting sqref="N130">
    <cfRule type="cellIs" dxfId="1605" priority="1657" operator="equal">
      <formula>0</formula>
    </cfRule>
    <cfRule type="containsErrors" dxfId="1604" priority="1658">
      <formula>ISERROR(N130)</formula>
    </cfRule>
  </conditionalFormatting>
  <conditionalFormatting sqref="P130">
    <cfRule type="cellIs" dxfId="1603" priority="1651" operator="equal">
      <formula>0</formula>
    </cfRule>
    <cfRule type="containsErrors" dxfId="1602" priority="1652">
      <formula>ISERROR(P130)</formula>
    </cfRule>
  </conditionalFormatting>
  <conditionalFormatting sqref="R130">
    <cfRule type="cellIs" dxfId="1601" priority="1645" operator="equal">
      <formula>0</formula>
    </cfRule>
    <cfRule type="containsErrors" dxfId="1600" priority="1646">
      <formula>ISERROR(R130)</formula>
    </cfRule>
  </conditionalFormatting>
  <conditionalFormatting sqref="Z130">
    <cfRule type="cellIs" dxfId="1599" priority="1639" operator="equal">
      <formula>0</formula>
    </cfRule>
    <cfRule type="containsErrors" dxfId="1598" priority="1640">
      <formula>ISERROR(Z130)</formula>
    </cfRule>
  </conditionalFormatting>
  <conditionalFormatting sqref="AB130">
    <cfRule type="cellIs" dxfId="1597" priority="1633" operator="equal">
      <formula>0</formula>
    </cfRule>
    <cfRule type="containsErrors" dxfId="1596" priority="1634">
      <formula>ISERROR(AB130)</formula>
    </cfRule>
  </conditionalFormatting>
  <conditionalFormatting sqref="AD130">
    <cfRule type="cellIs" dxfId="1595" priority="1627" operator="equal">
      <formula>0</formula>
    </cfRule>
    <cfRule type="containsErrors" dxfId="1594" priority="1628">
      <formula>ISERROR(AD130)</formula>
    </cfRule>
  </conditionalFormatting>
  <conditionalFormatting sqref="AF130">
    <cfRule type="cellIs" dxfId="1593" priority="1621" operator="equal">
      <formula>0</formula>
    </cfRule>
    <cfRule type="containsErrors" dxfId="1592" priority="1622">
      <formula>ISERROR(AF130)</formula>
    </cfRule>
  </conditionalFormatting>
  <conditionalFormatting sqref="L131">
    <cfRule type="cellIs" dxfId="1591" priority="1667" operator="equal">
      <formula>0</formula>
    </cfRule>
    <cfRule type="containsErrors" dxfId="1590" priority="1668">
      <formula>ISERROR(L131)</formula>
    </cfRule>
  </conditionalFormatting>
  <conditionalFormatting sqref="K131">
    <cfRule type="cellIs" dxfId="1589" priority="1665" operator="equal">
      <formula>0</formula>
    </cfRule>
    <cfRule type="containsErrors" dxfId="1588" priority="1666">
      <formula>ISERROR(K131)</formula>
    </cfRule>
  </conditionalFormatting>
  <conditionalFormatting sqref="N131">
    <cfRule type="cellIs" dxfId="1587" priority="1661" operator="equal">
      <formula>0</formula>
    </cfRule>
    <cfRule type="containsErrors" dxfId="1586" priority="1662">
      <formula>ISERROR(N131)</formula>
    </cfRule>
  </conditionalFormatting>
  <conditionalFormatting sqref="M131">
    <cfRule type="cellIs" dxfId="1585" priority="1659" operator="equal">
      <formula>0</formula>
    </cfRule>
    <cfRule type="containsErrors" dxfId="1584" priority="1660">
      <formula>ISERROR(M131)</formula>
    </cfRule>
  </conditionalFormatting>
  <conditionalFormatting sqref="P131">
    <cfRule type="cellIs" dxfId="1583" priority="1655" operator="equal">
      <formula>0</formula>
    </cfRule>
    <cfRule type="containsErrors" dxfId="1582" priority="1656">
      <formula>ISERROR(P131)</formula>
    </cfRule>
  </conditionalFormatting>
  <conditionalFormatting sqref="O131">
    <cfRule type="cellIs" dxfId="1581" priority="1653" operator="equal">
      <formula>0</formula>
    </cfRule>
    <cfRule type="containsErrors" dxfId="1580" priority="1654">
      <formula>ISERROR(O131)</formula>
    </cfRule>
  </conditionalFormatting>
  <conditionalFormatting sqref="R131">
    <cfRule type="cellIs" dxfId="1579" priority="1649" operator="equal">
      <formula>0</formula>
    </cfRule>
    <cfRule type="containsErrors" dxfId="1578" priority="1650">
      <formula>ISERROR(R131)</formula>
    </cfRule>
  </conditionalFormatting>
  <conditionalFormatting sqref="Q131">
    <cfRule type="cellIs" dxfId="1577" priority="1647" operator="equal">
      <formula>0</formula>
    </cfRule>
    <cfRule type="containsErrors" dxfId="1576" priority="1648">
      <formula>ISERROR(Q131)</formula>
    </cfRule>
  </conditionalFormatting>
  <conditionalFormatting sqref="Z131">
    <cfRule type="cellIs" dxfId="1575" priority="1643" operator="equal">
      <formula>0</formula>
    </cfRule>
    <cfRule type="containsErrors" dxfId="1574" priority="1644">
      <formula>ISERROR(Z131)</formula>
    </cfRule>
  </conditionalFormatting>
  <conditionalFormatting sqref="Y131">
    <cfRule type="cellIs" dxfId="1573" priority="1641" operator="equal">
      <formula>0</formula>
    </cfRule>
    <cfRule type="containsErrors" dxfId="1572" priority="1642">
      <formula>ISERROR(Y131)</formula>
    </cfRule>
  </conditionalFormatting>
  <conditionalFormatting sqref="AB131">
    <cfRule type="cellIs" dxfId="1571" priority="1637" operator="equal">
      <formula>0</formula>
    </cfRule>
    <cfRule type="containsErrors" dxfId="1570" priority="1638">
      <formula>ISERROR(AB131)</formula>
    </cfRule>
  </conditionalFormatting>
  <conditionalFormatting sqref="AA131">
    <cfRule type="cellIs" dxfId="1569" priority="1635" operator="equal">
      <formula>0</formula>
    </cfRule>
    <cfRule type="containsErrors" dxfId="1568" priority="1636">
      <formula>ISERROR(AA131)</formula>
    </cfRule>
  </conditionalFormatting>
  <conditionalFormatting sqref="AD131">
    <cfRule type="cellIs" dxfId="1567" priority="1631" operator="equal">
      <formula>0</formula>
    </cfRule>
    <cfRule type="containsErrors" dxfId="1566" priority="1632">
      <formula>ISERROR(AD131)</formula>
    </cfRule>
  </conditionalFormatting>
  <conditionalFormatting sqref="AC131">
    <cfRule type="cellIs" dxfId="1565" priority="1629" operator="equal">
      <formula>0</formula>
    </cfRule>
    <cfRule type="containsErrors" dxfId="1564" priority="1630">
      <formula>ISERROR(AC131)</formula>
    </cfRule>
  </conditionalFormatting>
  <conditionalFormatting sqref="AF131">
    <cfRule type="cellIs" dxfId="1563" priority="1625" operator="equal">
      <formula>0</formula>
    </cfRule>
    <cfRule type="containsErrors" dxfId="1562" priority="1626">
      <formula>ISERROR(AF131)</formula>
    </cfRule>
  </conditionalFormatting>
  <conditionalFormatting sqref="AE131">
    <cfRule type="cellIs" dxfId="1561" priority="1623" operator="equal">
      <formula>0</formula>
    </cfRule>
    <cfRule type="containsErrors" dxfId="1560" priority="1624">
      <formula>ISERROR(AE131)</formula>
    </cfRule>
  </conditionalFormatting>
  <conditionalFormatting sqref="I133:R133 I132 AE132 AC132 AA132 Y132 Q132 O132 M132 K132 Y133:AF133">
    <cfRule type="cellIs" dxfId="1559" priority="1619" operator="equal">
      <formula>0</formula>
    </cfRule>
    <cfRule type="containsErrors" dxfId="1558" priority="1620">
      <formula>ISERROR(I132)</formula>
    </cfRule>
  </conditionalFormatting>
  <conditionalFormatting sqref="I133:R133 I132 AE132 AC132 AA132 Y132 Q132 O132 M132 K132 Y133:AF133">
    <cfRule type="cellIs" dxfId="1557" priority="1617" stopIfTrue="1" operator="greaterThan">
      <formula>0</formula>
    </cfRule>
    <cfRule type="cellIs" dxfId="1556" priority="1618" stopIfTrue="1" operator="greaterThan">
      <formula>0</formula>
    </cfRule>
  </conditionalFormatting>
  <conditionalFormatting sqref="J132">
    <cfRule type="cellIs" dxfId="1555" priority="1591" operator="equal">
      <formula>0</formula>
    </cfRule>
    <cfRule type="containsErrors" dxfId="1554" priority="1592">
      <formula>ISERROR(J132)</formula>
    </cfRule>
  </conditionalFormatting>
  <conditionalFormatting sqref="J28:J29 L28:L29 N28:N29 P28:P29 R28:R29 Z28:Z29 AB28:AB29 AD28:AD29 AF28:AF29">
    <cfRule type="cellIs" dxfId="1553" priority="1588" operator="equal">
      <formula>0</formula>
    </cfRule>
    <cfRule type="containsErrors" dxfId="1552" priority="1589">
      <formula>ISERROR(J28)</formula>
    </cfRule>
  </conditionalFormatting>
  <conditionalFormatting sqref="K28:K29">
    <cfRule type="cellIs" dxfId="1551" priority="1582" operator="equal">
      <formula>0</formula>
    </cfRule>
    <cfRule type="containsErrors" dxfId="1550" priority="1583">
      <formula>ISERROR(K28)</formula>
    </cfRule>
  </conditionalFormatting>
  <conditionalFormatting sqref="I28:I29">
    <cfRule type="cellIs" dxfId="1549" priority="1586" operator="equal">
      <formula>0</formula>
    </cfRule>
    <cfRule type="containsErrors" dxfId="1548" priority="1587">
      <formula>ISERROR(I28)</formula>
    </cfRule>
  </conditionalFormatting>
  <conditionalFormatting sqref="L28:L29">
    <cfRule type="cellIs" dxfId="1547" priority="1584" operator="equal">
      <formula>0</formula>
    </cfRule>
    <cfRule type="containsErrors" dxfId="1546" priority="1585">
      <formula>ISERROR(L28)</formula>
    </cfRule>
  </conditionalFormatting>
  <conditionalFormatting sqref="M28:M29">
    <cfRule type="cellIs" dxfId="1545" priority="1578" operator="equal">
      <formula>0</formula>
    </cfRule>
    <cfRule type="containsErrors" dxfId="1544" priority="1579">
      <formula>ISERROR(M28)</formula>
    </cfRule>
  </conditionalFormatting>
  <conditionalFormatting sqref="O28:O29">
    <cfRule type="cellIs" dxfId="1543" priority="1574" operator="equal">
      <formula>0</formula>
    </cfRule>
    <cfRule type="containsErrors" dxfId="1542" priority="1575">
      <formula>ISERROR(O28)</formula>
    </cfRule>
  </conditionalFormatting>
  <conditionalFormatting sqref="N28:N29">
    <cfRule type="cellIs" dxfId="1541" priority="1580" operator="equal">
      <formula>0</formula>
    </cfRule>
    <cfRule type="containsErrors" dxfId="1540" priority="1581">
      <formula>ISERROR(N28)</formula>
    </cfRule>
  </conditionalFormatting>
  <conditionalFormatting sqref="Q28:Q29">
    <cfRule type="cellIs" dxfId="1539" priority="1570" operator="equal">
      <formula>0</formula>
    </cfRule>
    <cfRule type="containsErrors" dxfId="1538" priority="1571">
      <formula>ISERROR(Q28)</formula>
    </cfRule>
  </conditionalFormatting>
  <conditionalFormatting sqref="P28:P29">
    <cfRule type="cellIs" dxfId="1537" priority="1576" operator="equal">
      <formula>0</formula>
    </cfRule>
    <cfRule type="containsErrors" dxfId="1536" priority="1577">
      <formula>ISERROR(P28)</formula>
    </cfRule>
  </conditionalFormatting>
  <conditionalFormatting sqref="Y28:Y29">
    <cfRule type="cellIs" dxfId="1535" priority="1566" operator="equal">
      <formula>0</formula>
    </cfRule>
    <cfRule type="containsErrors" dxfId="1534" priority="1567">
      <formula>ISERROR(Y28)</formula>
    </cfRule>
  </conditionalFormatting>
  <conditionalFormatting sqref="R28:R29">
    <cfRule type="cellIs" dxfId="1533" priority="1572" operator="equal">
      <formula>0</formula>
    </cfRule>
    <cfRule type="containsErrors" dxfId="1532" priority="1573">
      <formula>ISERROR(R28)</formula>
    </cfRule>
  </conditionalFormatting>
  <conditionalFormatting sqref="AA28:AA29">
    <cfRule type="cellIs" dxfId="1531" priority="1562" operator="equal">
      <formula>0</formula>
    </cfRule>
    <cfRule type="containsErrors" dxfId="1530" priority="1563">
      <formula>ISERROR(AA28)</formula>
    </cfRule>
  </conditionalFormatting>
  <conditionalFormatting sqref="Z28:Z29">
    <cfRule type="cellIs" dxfId="1529" priority="1568" operator="equal">
      <formula>0</formula>
    </cfRule>
    <cfRule type="containsErrors" dxfId="1528" priority="1569">
      <formula>ISERROR(Z28)</formula>
    </cfRule>
  </conditionalFormatting>
  <conditionalFormatting sqref="AC28:AC29">
    <cfRule type="cellIs" dxfId="1527" priority="1558" operator="equal">
      <formula>0</formula>
    </cfRule>
    <cfRule type="containsErrors" dxfId="1526" priority="1559">
      <formula>ISERROR(AC28)</formula>
    </cfRule>
  </conditionalFormatting>
  <conditionalFormatting sqref="AB28:AB29">
    <cfRule type="cellIs" dxfId="1525" priority="1564" operator="equal">
      <formula>0</formula>
    </cfRule>
    <cfRule type="containsErrors" dxfId="1524" priority="1565">
      <formula>ISERROR(AB28)</formula>
    </cfRule>
  </conditionalFormatting>
  <conditionalFormatting sqref="AE28:AE29">
    <cfRule type="cellIs" dxfId="1523" priority="1554" operator="equal">
      <formula>0</formula>
    </cfRule>
    <cfRule type="containsErrors" dxfId="1522" priority="1555">
      <formula>ISERROR(AE28)</formula>
    </cfRule>
  </conditionalFormatting>
  <conditionalFormatting sqref="AD28:AD29">
    <cfRule type="cellIs" dxfId="1521" priority="1560" operator="equal">
      <formula>0</formula>
    </cfRule>
    <cfRule type="containsErrors" dxfId="1520" priority="1561">
      <formula>ISERROR(AD28)</formula>
    </cfRule>
  </conditionalFormatting>
  <conditionalFormatting sqref="AF28:AF29">
    <cfRule type="cellIs" dxfId="1519" priority="1556" operator="equal">
      <formula>0</formula>
    </cfRule>
    <cfRule type="containsErrors" dxfId="1518" priority="1557">
      <formula>ISERROR(AF28)</formula>
    </cfRule>
  </conditionalFormatting>
  <conditionalFormatting sqref="I28:I29 K28:K29 M28:M29 O28:O29 Q28:Q29 Y28:Y29 AA28:AA29 AC28:AC29 AE28:AE29">
    <cfRule type="cellIs" dxfId="1517" priority="1552" operator="equal">
      <formula>0</formula>
    </cfRule>
    <cfRule type="containsErrors" dxfId="1516" priority="1553">
      <formula>ISERROR(I28)</formula>
    </cfRule>
  </conditionalFormatting>
  <conditionalFormatting sqref="I28:I29 K28:K29 M28:M29 O28:O29 Q28:Q29 Y28:Y29 AA28:AA29 AC28:AC29 AE28:AE29">
    <cfRule type="cellIs" dxfId="1515" priority="1550" stopIfTrue="1" operator="greaterThan">
      <formula>0</formula>
    </cfRule>
    <cfRule type="cellIs" dxfId="1514" priority="1551" stopIfTrue="1" operator="greaterThan">
      <formula>0</formula>
    </cfRule>
  </conditionalFormatting>
  <conditionalFormatting sqref="J34:J35">
    <cfRule type="cellIs" dxfId="1513" priority="1547" operator="equal">
      <formula>0</formula>
    </cfRule>
    <cfRule type="containsErrors" dxfId="1512" priority="1548">
      <formula>ISERROR(J34)</formula>
    </cfRule>
  </conditionalFormatting>
  <conditionalFormatting sqref="I35">
    <cfRule type="cellIs" dxfId="1511" priority="1545" operator="equal">
      <formula>0</formula>
    </cfRule>
    <cfRule type="containsErrors" dxfId="1510" priority="1546">
      <formula>ISERROR(I35)</formula>
    </cfRule>
  </conditionalFormatting>
  <conditionalFormatting sqref="I34:I35">
    <cfRule type="cellIs" dxfId="1509" priority="1543" operator="equal">
      <formula>0</formula>
    </cfRule>
    <cfRule type="containsErrors" dxfId="1508" priority="1544">
      <formula>ISERROR(I34)</formula>
    </cfRule>
  </conditionalFormatting>
  <conditionalFormatting sqref="I34:I35">
    <cfRule type="cellIs" dxfId="1507" priority="1541" stopIfTrue="1" operator="greaterThan">
      <formula>0</formula>
    </cfRule>
    <cfRule type="cellIs" dxfId="1506" priority="1542" stopIfTrue="1" operator="greaterThan">
      <formula>0</formula>
    </cfRule>
  </conditionalFormatting>
  <conditionalFormatting sqref="J34:J35">
    <cfRule type="cellIs" dxfId="1505" priority="1540" stopIfTrue="1" operator="greaterThan">
      <formula>0</formula>
    </cfRule>
  </conditionalFormatting>
  <conditionalFormatting sqref="L34:L35 N34:N35 P34:P35 R34:R35 Z34:Z35 AB34:AB35 AD34:AD35 AF34:AF35">
    <cfRule type="cellIs" dxfId="1504" priority="1538" operator="equal">
      <formula>0</formula>
    </cfRule>
    <cfRule type="containsErrors" dxfId="1503" priority="1539">
      <formula>ISERROR(L34)</formula>
    </cfRule>
  </conditionalFormatting>
  <conditionalFormatting sqref="K34:K35 M34:M35 O34:O35 Q34:Q35 Y34:Y35 AA34:AA35 AC34:AC35 AE34:AE35">
    <cfRule type="cellIs" dxfId="1502" priority="1536" operator="equal">
      <formula>0</formula>
    </cfRule>
    <cfRule type="containsErrors" dxfId="1501" priority="1537">
      <formula>ISERROR(K34)</formula>
    </cfRule>
  </conditionalFormatting>
  <conditionalFormatting sqref="K34:K35 M34:M35 O34:O35 Q34:Q35 Y34:Y35 AA34:AA35 AC34:AC35 AE34:AE35">
    <cfRule type="cellIs" dxfId="1500" priority="1534" stopIfTrue="1" operator="greaterThan">
      <formula>0</formula>
    </cfRule>
    <cfRule type="cellIs" dxfId="1499" priority="1535" stopIfTrue="1" operator="greaterThan">
      <formula>0</formula>
    </cfRule>
  </conditionalFormatting>
  <conditionalFormatting sqref="I59:R59 I58 AE58 AG58 AC58 AA58 Y58 Q58 O58 M58 K58 Y59:AG59">
    <cfRule type="cellIs" dxfId="1498" priority="1531" operator="equal">
      <formula>0</formula>
    </cfRule>
    <cfRule type="containsErrors" dxfId="1497" priority="1532">
      <formula>ISERROR(I58)</formula>
    </cfRule>
  </conditionalFormatting>
  <conditionalFormatting sqref="I59:R59 I58 AE58 AG58 AC58 AA58 Y58 Q58 O58 M58 K58 Y59:AG59">
    <cfRule type="cellIs" dxfId="1496" priority="1529" stopIfTrue="1" operator="greaterThan">
      <formula>0</formula>
    </cfRule>
    <cfRule type="cellIs" dxfId="1495" priority="1530" stopIfTrue="1" operator="greaterThan">
      <formula>0</formula>
    </cfRule>
  </conditionalFormatting>
  <conditionalFormatting sqref="AD58">
    <cfRule type="cellIs" dxfId="1494" priority="1527" operator="equal">
      <formula>0</formula>
    </cfRule>
    <cfRule type="containsErrors" dxfId="1493" priority="1528">
      <formula>ISERROR(AD58)</formula>
    </cfRule>
  </conditionalFormatting>
  <conditionalFormatting sqref="AD58">
    <cfRule type="cellIs" dxfId="1492" priority="1526" stopIfTrue="1" operator="greaterThan">
      <formula>0</formula>
    </cfRule>
  </conditionalFormatting>
  <conditionalFormatting sqref="AF58">
    <cfRule type="cellIs" dxfId="1491" priority="1524" operator="equal">
      <formula>0</formula>
    </cfRule>
    <cfRule type="containsErrors" dxfId="1490" priority="1525">
      <formula>ISERROR(AF58)</formula>
    </cfRule>
  </conditionalFormatting>
  <conditionalFormatting sqref="AF58">
    <cfRule type="cellIs" dxfId="1489" priority="1523" stopIfTrue="1" operator="greaterThan">
      <formula>0</formula>
    </cfRule>
  </conditionalFormatting>
  <conditionalFormatting sqref="AB58">
    <cfRule type="cellIs" dxfId="1488" priority="1521" operator="equal">
      <formula>0</formula>
    </cfRule>
    <cfRule type="containsErrors" dxfId="1487" priority="1522">
      <formula>ISERROR(AB58)</formula>
    </cfRule>
  </conditionalFormatting>
  <conditionalFormatting sqref="AB58">
    <cfRule type="cellIs" dxfId="1486" priority="1520" stopIfTrue="1" operator="greaterThan">
      <formula>0</formula>
    </cfRule>
  </conditionalFormatting>
  <conditionalFormatting sqref="Z58">
    <cfRule type="cellIs" dxfId="1485" priority="1518" operator="equal">
      <formula>0</formula>
    </cfRule>
    <cfRule type="containsErrors" dxfId="1484" priority="1519">
      <formula>ISERROR(Z58)</formula>
    </cfRule>
  </conditionalFormatting>
  <conditionalFormatting sqref="Z58">
    <cfRule type="cellIs" dxfId="1483" priority="1517" stopIfTrue="1" operator="greaterThan">
      <formula>0</formula>
    </cfRule>
  </conditionalFormatting>
  <conditionalFormatting sqref="R58">
    <cfRule type="cellIs" dxfId="1482" priority="1515" operator="equal">
      <formula>0</formula>
    </cfRule>
    <cfRule type="containsErrors" dxfId="1481" priority="1516">
      <formula>ISERROR(R58)</formula>
    </cfRule>
  </conditionalFormatting>
  <conditionalFormatting sqref="R58">
    <cfRule type="cellIs" dxfId="1480" priority="1514" stopIfTrue="1" operator="greaterThan">
      <formula>0</formula>
    </cfRule>
  </conditionalFormatting>
  <conditionalFormatting sqref="P58">
    <cfRule type="cellIs" dxfId="1479" priority="1512" operator="equal">
      <formula>0</formula>
    </cfRule>
    <cfRule type="containsErrors" dxfId="1478" priority="1513">
      <formula>ISERROR(P58)</formula>
    </cfRule>
  </conditionalFormatting>
  <conditionalFormatting sqref="P58">
    <cfRule type="cellIs" dxfId="1477" priority="1511" stopIfTrue="1" operator="greaterThan">
      <formula>0</formula>
    </cfRule>
  </conditionalFormatting>
  <conditionalFormatting sqref="N58">
    <cfRule type="cellIs" dxfId="1476" priority="1509" operator="equal">
      <formula>0</formula>
    </cfRule>
    <cfRule type="containsErrors" dxfId="1475" priority="1510">
      <formula>ISERROR(N58)</formula>
    </cfRule>
  </conditionalFormatting>
  <conditionalFormatting sqref="N58">
    <cfRule type="cellIs" dxfId="1474" priority="1508" stopIfTrue="1" operator="greaterThan">
      <formula>0</formula>
    </cfRule>
  </conditionalFormatting>
  <conditionalFormatting sqref="L58">
    <cfRule type="cellIs" dxfId="1473" priority="1506" operator="equal">
      <formula>0</formula>
    </cfRule>
    <cfRule type="containsErrors" dxfId="1472" priority="1507">
      <formula>ISERROR(L58)</formula>
    </cfRule>
  </conditionalFormatting>
  <conditionalFormatting sqref="L58">
    <cfRule type="cellIs" dxfId="1471" priority="1505" stopIfTrue="1" operator="greaterThan">
      <formula>0</formula>
    </cfRule>
  </conditionalFormatting>
  <conditionalFormatting sqref="J58">
    <cfRule type="cellIs" dxfId="1470" priority="1503" operator="equal">
      <formula>0</formula>
    </cfRule>
    <cfRule type="containsErrors" dxfId="1469" priority="1504">
      <formula>ISERROR(J58)</formula>
    </cfRule>
  </conditionalFormatting>
  <conditionalFormatting sqref="L68">
    <cfRule type="cellIs" dxfId="1468" priority="1475" operator="equal">
      <formula>0</formula>
    </cfRule>
    <cfRule type="containsErrors" dxfId="1467" priority="1476">
      <formula>ISERROR(L68)</formula>
    </cfRule>
  </conditionalFormatting>
  <conditionalFormatting sqref="J68">
    <cfRule type="cellIs" dxfId="1466" priority="1471" stopIfTrue="1" operator="greaterThan">
      <formula>0</formula>
    </cfRule>
  </conditionalFormatting>
  <conditionalFormatting sqref="I69:R69 I68 AE68 AC68 AA68 Y68 Q68 O68 M68 K68 Y69:AF69">
    <cfRule type="cellIs" dxfId="1465" priority="1500" operator="equal">
      <formula>0</formula>
    </cfRule>
    <cfRule type="containsErrors" dxfId="1464" priority="1501">
      <formula>ISERROR(I68)</formula>
    </cfRule>
  </conditionalFormatting>
  <conditionalFormatting sqref="I69:R69 I68 AE68 AC68 AA68 Y68 Q68 O68 M68 K68 Y69:AF69">
    <cfRule type="cellIs" dxfId="1463" priority="1498" stopIfTrue="1" operator="greaterThan">
      <formula>0</formula>
    </cfRule>
    <cfRule type="cellIs" dxfId="1462" priority="1499" stopIfTrue="1" operator="greaterThan">
      <formula>0</formula>
    </cfRule>
  </conditionalFormatting>
  <conditionalFormatting sqref="AD68">
    <cfRule type="cellIs" dxfId="1461" priority="1496" operator="equal">
      <formula>0</formula>
    </cfRule>
    <cfRule type="containsErrors" dxfId="1460" priority="1497">
      <formula>ISERROR(AD68)</formula>
    </cfRule>
  </conditionalFormatting>
  <conditionalFormatting sqref="AD68">
    <cfRule type="cellIs" dxfId="1459" priority="1495" stopIfTrue="1" operator="greaterThan">
      <formula>0</formula>
    </cfRule>
  </conditionalFormatting>
  <conditionalFormatting sqref="AF68">
    <cfRule type="cellIs" dxfId="1458" priority="1493" operator="equal">
      <formula>0</formula>
    </cfRule>
    <cfRule type="containsErrors" dxfId="1457" priority="1494">
      <formula>ISERROR(AF68)</formula>
    </cfRule>
  </conditionalFormatting>
  <conditionalFormatting sqref="AF68">
    <cfRule type="cellIs" dxfId="1456" priority="1492" stopIfTrue="1" operator="greaterThan">
      <formula>0</formula>
    </cfRule>
  </conditionalFormatting>
  <conditionalFormatting sqref="AB68">
    <cfRule type="cellIs" dxfId="1455" priority="1490" operator="equal">
      <formula>0</formula>
    </cfRule>
    <cfRule type="containsErrors" dxfId="1454" priority="1491">
      <formula>ISERROR(AB68)</formula>
    </cfRule>
  </conditionalFormatting>
  <conditionalFormatting sqref="AB68">
    <cfRule type="cellIs" dxfId="1453" priority="1489" stopIfTrue="1" operator="greaterThan">
      <formula>0</formula>
    </cfRule>
  </conditionalFormatting>
  <conditionalFormatting sqref="Z68">
    <cfRule type="cellIs" dxfId="1452" priority="1487" operator="equal">
      <formula>0</formula>
    </cfRule>
    <cfRule type="containsErrors" dxfId="1451" priority="1488">
      <formula>ISERROR(Z68)</formula>
    </cfRule>
  </conditionalFormatting>
  <conditionalFormatting sqref="Z68">
    <cfRule type="cellIs" dxfId="1450" priority="1486" stopIfTrue="1" operator="greaterThan">
      <formula>0</formula>
    </cfRule>
  </conditionalFormatting>
  <conditionalFormatting sqref="R68">
    <cfRule type="cellIs" dxfId="1449" priority="1484" operator="equal">
      <formula>0</formula>
    </cfRule>
    <cfRule type="containsErrors" dxfId="1448" priority="1485">
      <formula>ISERROR(R68)</formula>
    </cfRule>
  </conditionalFormatting>
  <conditionalFormatting sqref="R68">
    <cfRule type="cellIs" dxfId="1447" priority="1483" stopIfTrue="1" operator="greaterThan">
      <formula>0</formula>
    </cfRule>
  </conditionalFormatting>
  <conditionalFormatting sqref="P68">
    <cfRule type="cellIs" dxfId="1446" priority="1481" operator="equal">
      <formula>0</formula>
    </cfRule>
    <cfRule type="containsErrors" dxfId="1445" priority="1482">
      <formula>ISERROR(P68)</formula>
    </cfRule>
  </conditionalFormatting>
  <conditionalFormatting sqref="P68">
    <cfRule type="cellIs" dxfId="1444" priority="1480" stopIfTrue="1" operator="greaterThan">
      <formula>0</formula>
    </cfRule>
  </conditionalFormatting>
  <conditionalFormatting sqref="N68">
    <cfRule type="cellIs" dxfId="1443" priority="1478" operator="equal">
      <formula>0</formula>
    </cfRule>
    <cfRule type="containsErrors" dxfId="1442" priority="1479">
      <formula>ISERROR(N68)</formula>
    </cfRule>
  </conditionalFormatting>
  <conditionalFormatting sqref="N68">
    <cfRule type="cellIs" dxfId="1441" priority="1477" stopIfTrue="1" operator="greaterThan">
      <formula>0</formula>
    </cfRule>
  </conditionalFormatting>
  <conditionalFormatting sqref="L68">
    <cfRule type="cellIs" dxfId="1440" priority="1474" stopIfTrue="1" operator="greaterThan">
      <formula>0</formula>
    </cfRule>
  </conditionalFormatting>
  <conditionalFormatting sqref="J68">
    <cfRule type="cellIs" dxfId="1439" priority="1472" operator="equal">
      <formula>0</formula>
    </cfRule>
    <cfRule type="containsErrors" dxfId="1438" priority="1473">
      <formula>ISERROR(J68)</formula>
    </cfRule>
  </conditionalFormatting>
  <conditionalFormatting sqref="L70">
    <cfRule type="cellIs" dxfId="1437" priority="1444" operator="equal">
      <formula>0</formula>
    </cfRule>
    <cfRule type="containsErrors" dxfId="1436" priority="1445">
      <formula>ISERROR(L70)</formula>
    </cfRule>
  </conditionalFormatting>
  <conditionalFormatting sqref="J70">
    <cfRule type="cellIs" dxfId="1435" priority="1440" stopIfTrue="1" operator="greaterThan">
      <formula>0</formula>
    </cfRule>
  </conditionalFormatting>
  <conditionalFormatting sqref="I71:R71 I70 AE70 AC70 AA70 Y70 Q70 O70 M70 K70 Y71:AF71">
    <cfRule type="cellIs" dxfId="1434" priority="1469" operator="equal">
      <formula>0</formula>
    </cfRule>
    <cfRule type="containsErrors" dxfId="1433" priority="1470">
      <formula>ISERROR(I70)</formula>
    </cfRule>
  </conditionalFormatting>
  <conditionalFormatting sqref="I71:R71 I70 AE70 AC70 AA70 Y70 Q70 O70 M70 K70 Y71:AF71">
    <cfRule type="cellIs" dxfId="1432" priority="1467" stopIfTrue="1" operator="greaterThan">
      <formula>0</formula>
    </cfRule>
    <cfRule type="cellIs" dxfId="1431" priority="1468" stopIfTrue="1" operator="greaterThan">
      <formula>0</formula>
    </cfRule>
  </conditionalFormatting>
  <conditionalFormatting sqref="AD70">
    <cfRule type="cellIs" dxfId="1430" priority="1465" operator="equal">
      <formula>0</formula>
    </cfRule>
    <cfRule type="containsErrors" dxfId="1429" priority="1466">
      <formula>ISERROR(AD70)</formula>
    </cfRule>
  </conditionalFormatting>
  <conditionalFormatting sqref="AD70">
    <cfRule type="cellIs" dxfId="1428" priority="1464" stopIfTrue="1" operator="greaterThan">
      <formula>0</formula>
    </cfRule>
  </conditionalFormatting>
  <conditionalFormatting sqref="AF70">
    <cfRule type="cellIs" dxfId="1427" priority="1462" operator="equal">
      <formula>0</formula>
    </cfRule>
    <cfRule type="containsErrors" dxfId="1426" priority="1463">
      <formula>ISERROR(AF70)</formula>
    </cfRule>
  </conditionalFormatting>
  <conditionalFormatting sqref="AF70">
    <cfRule type="cellIs" dxfId="1425" priority="1461" stopIfTrue="1" operator="greaterThan">
      <formula>0</formula>
    </cfRule>
  </conditionalFormatting>
  <conditionalFormatting sqref="AB70">
    <cfRule type="cellIs" dxfId="1424" priority="1459" operator="equal">
      <formula>0</formula>
    </cfRule>
    <cfRule type="containsErrors" dxfId="1423" priority="1460">
      <formula>ISERROR(AB70)</formula>
    </cfRule>
  </conditionalFormatting>
  <conditionalFormatting sqref="AB70">
    <cfRule type="cellIs" dxfId="1422" priority="1458" stopIfTrue="1" operator="greaterThan">
      <formula>0</formula>
    </cfRule>
  </conditionalFormatting>
  <conditionalFormatting sqref="Z70">
    <cfRule type="cellIs" dxfId="1421" priority="1456" operator="equal">
      <formula>0</formula>
    </cfRule>
    <cfRule type="containsErrors" dxfId="1420" priority="1457">
      <formula>ISERROR(Z70)</formula>
    </cfRule>
  </conditionalFormatting>
  <conditionalFormatting sqref="Z70">
    <cfRule type="cellIs" dxfId="1419" priority="1455" stopIfTrue="1" operator="greaterThan">
      <formula>0</formula>
    </cfRule>
  </conditionalFormatting>
  <conditionalFormatting sqref="R70">
    <cfRule type="cellIs" dxfId="1418" priority="1453" operator="equal">
      <formula>0</formula>
    </cfRule>
    <cfRule type="containsErrors" dxfId="1417" priority="1454">
      <formula>ISERROR(R70)</formula>
    </cfRule>
  </conditionalFormatting>
  <conditionalFormatting sqref="R70">
    <cfRule type="cellIs" dxfId="1416" priority="1452" stopIfTrue="1" operator="greaterThan">
      <formula>0</formula>
    </cfRule>
  </conditionalFormatting>
  <conditionalFormatting sqref="P70">
    <cfRule type="cellIs" dxfId="1415" priority="1450" operator="equal">
      <formula>0</formula>
    </cfRule>
    <cfRule type="containsErrors" dxfId="1414" priority="1451">
      <formula>ISERROR(P70)</formula>
    </cfRule>
  </conditionalFormatting>
  <conditionalFormatting sqref="P70">
    <cfRule type="cellIs" dxfId="1413" priority="1449" stopIfTrue="1" operator="greaterThan">
      <formula>0</formula>
    </cfRule>
  </conditionalFormatting>
  <conditionalFormatting sqref="N70">
    <cfRule type="cellIs" dxfId="1412" priority="1447" operator="equal">
      <formula>0</formula>
    </cfRule>
    <cfRule type="containsErrors" dxfId="1411" priority="1448">
      <formula>ISERROR(N70)</formula>
    </cfRule>
  </conditionalFormatting>
  <conditionalFormatting sqref="N70">
    <cfRule type="cellIs" dxfId="1410" priority="1446" stopIfTrue="1" operator="greaterThan">
      <formula>0</formula>
    </cfRule>
  </conditionalFormatting>
  <conditionalFormatting sqref="L70">
    <cfRule type="cellIs" dxfId="1409" priority="1443" stopIfTrue="1" operator="greaterThan">
      <formula>0</formula>
    </cfRule>
  </conditionalFormatting>
  <conditionalFormatting sqref="J70">
    <cfRule type="cellIs" dxfId="1408" priority="1441" operator="equal">
      <formula>0</formula>
    </cfRule>
    <cfRule type="containsErrors" dxfId="1407" priority="1442">
      <formula>ISERROR(J70)</formula>
    </cfRule>
  </conditionalFormatting>
  <conditionalFormatting sqref="L72">
    <cfRule type="cellIs" dxfId="1406" priority="1413" operator="equal">
      <formula>0</formula>
    </cfRule>
    <cfRule type="containsErrors" dxfId="1405" priority="1414">
      <formula>ISERROR(L72)</formula>
    </cfRule>
  </conditionalFormatting>
  <conditionalFormatting sqref="J72">
    <cfRule type="cellIs" dxfId="1404" priority="1409" stopIfTrue="1" operator="greaterThan">
      <formula>0</formula>
    </cfRule>
  </conditionalFormatting>
  <conditionalFormatting sqref="I73:R73 I72 AE72 AC72 AA72 Y72 Q72 O72 M72 K72 Y73:AF73">
    <cfRule type="cellIs" dxfId="1403" priority="1438" operator="equal">
      <formula>0</formula>
    </cfRule>
    <cfRule type="containsErrors" dxfId="1402" priority="1439">
      <formula>ISERROR(I72)</formula>
    </cfRule>
  </conditionalFormatting>
  <conditionalFormatting sqref="I73:R73 I72 AE72 AC72 AA72 Y72 Q72 O72 M72 K72 Y73:AF73">
    <cfRule type="cellIs" dxfId="1401" priority="1436" stopIfTrue="1" operator="greaterThan">
      <formula>0</formula>
    </cfRule>
    <cfRule type="cellIs" dxfId="1400" priority="1437" stopIfTrue="1" operator="greaterThan">
      <formula>0</formula>
    </cfRule>
  </conditionalFormatting>
  <conditionalFormatting sqref="AD72">
    <cfRule type="cellIs" dxfId="1399" priority="1434" operator="equal">
      <formula>0</formula>
    </cfRule>
    <cfRule type="containsErrors" dxfId="1398" priority="1435">
      <formula>ISERROR(AD72)</formula>
    </cfRule>
  </conditionalFormatting>
  <conditionalFormatting sqref="AD72">
    <cfRule type="cellIs" dxfId="1397" priority="1433" stopIfTrue="1" operator="greaterThan">
      <formula>0</formula>
    </cfRule>
  </conditionalFormatting>
  <conditionalFormatting sqref="AF72">
    <cfRule type="cellIs" dxfId="1396" priority="1431" operator="equal">
      <formula>0</formula>
    </cfRule>
    <cfRule type="containsErrors" dxfId="1395" priority="1432">
      <formula>ISERROR(AF72)</formula>
    </cfRule>
  </conditionalFormatting>
  <conditionalFormatting sqref="AF72">
    <cfRule type="cellIs" dxfId="1394" priority="1430" stopIfTrue="1" operator="greaterThan">
      <formula>0</formula>
    </cfRule>
  </conditionalFormatting>
  <conditionalFormatting sqref="AB72">
    <cfRule type="cellIs" dxfId="1393" priority="1428" operator="equal">
      <formula>0</formula>
    </cfRule>
    <cfRule type="containsErrors" dxfId="1392" priority="1429">
      <formula>ISERROR(AB72)</formula>
    </cfRule>
  </conditionalFormatting>
  <conditionalFormatting sqref="AB72">
    <cfRule type="cellIs" dxfId="1391" priority="1427" stopIfTrue="1" operator="greaterThan">
      <formula>0</formula>
    </cfRule>
  </conditionalFormatting>
  <conditionalFormatting sqref="Z72">
    <cfRule type="cellIs" dxfId="1390" priority="1425" operator="equal">
      <formula>0</formula>
    </cfRule>
    <cfRule type="containsErrors" dxfId="1389" priority="1426">
      <formula>ISERROR(Z72)</formula>
    </cfRule>
  </conditionalFormatting>
  <conditionalFormatting sqref="Z72">
    <cfRule type="cellIs" dxfId="1388" priority="1424" stopIfTrue="1" operator="greaterThan">
      <formula>0</formula>
    </cfRule>
  </conditionalFormatting>
  <conditionalFormatting sqref="R72">
    <cfRule type="cellIs" dxfId="1387" priority="1422" operator="equal">
      <formula>0</formula>
    </cfRule>
    <cfRule type="containsErrors" dxfId="1386" priority="1423">
      <formula>ISERROR(R72)</formula>
    </cfRule>
  </conditionalFormatting>
  <conditionalFormatting sqref="R72">
    <cfRule type="cellIs" dxfId="1385" priority="1421" stopIfTrue="1" operator="greaterThan">
      <formula>0</formula>
    </cfRule>
  </conditionalFormatting>
  <conditionalFormatting sqref="P72">
    <cfRule type="cellIs" dxfId="1384" priority="1419" operator="equal">
      <formula>0</formula>
    </cfRule>
    <cfRule type="containsErrors" dxfId="1383" priority="1420">
      <formula>ISERROR(P72)</formula>
    </cfRule>
  </conditionalFormatting>
  <conditionalFormatting sqref="P72">
    <cfRule type="cellIs" dxfId="1382" priority="1418" stopIfTrue="1" operator="greaterThan">
      <formula>0</formula>
    </cfRule>
  </conditionalFormatting>
  <conditionalFormatting sqref="N72">
    <cfRule type="cellIs" dxfId="1381" priority="1416" operator="equal">
      <formula>0</formula>
    </cfRule>
    <cfRule type="containsErrors" dxfId="1380" priority="1417">
      <formula>ISERROR(N72)</formula>
    </cfRule>
  </conditionalFormatting>
  <conditionalFormatting sqref="N72">
    <cfRule type="cellIs" dxfId="1379" priority="1415" stopIfTrue="1" operator="greaterThan">
      <formula>0</formula>
    </cfRule>
  </conditionalFormatting>
  <conditionalFormatting sqref="L72">
    <cfRule type="cellIs" dxfId="1378" priority="1412" stopIfTrue="1" operator="greaterThan">
      <formula>0</formula>
    </cfRule>
  </conditionalFormatting>
  <conditionalFormatting sqref="J72">
    <cfRule type="cellIs" dxfId="1377" priority="1410" operator="equal">
      <formula>0</formula>
    </cfRule>
    <cfRule type="containsErrors" dxfId="1376" priority="1411">
      <formula>ISERROR(J72)</formula>
    </cfRule>
  </conditionalFormatting>
  <conditionalFormatting sqref="L74">
    <cfRule type="cellIs" dxfId="1375" priority="1382" operator="equal">
      <formula>0</formula>
    </cfRule>
    <cfRule type="containsErrors" dxfId="1374" priority="1383">
      <formula>ISERROR(L74)</formula>
    </cfRule>
  </conditionalFormatting>
  <conditionalFormatting sqref="J74">
    <cfRule type="cellIs" dxfId="1373" priority="1378" stopIfTrue="1" operator="greaterThan">
      <formula>0</formula>
    </cfRule>
  </conditionalFormatting>
  <conditionalFormatting sqref="I75:R75 I74 AE74 AC74 AA74 Y74 Q74 O74 M74 K74 Y75:AF75">
    <cfRule type="cellIs" dxfId="1372" priority="1407" operator="equal">
      <formula>0</formula>
    </cfRule>
    <cfRule type="containsErrors" dxfId="1371" priority="1408">
      <formula>ISERROR(I74)</formula>
    </cfRule>
  </conditionalFormatting>
  <conditionalFormatting sqref="I75:R75 I74 AE74 AC74 AA74 Y74 Q74 O74 M74 K74 Y75:AF75">
    <cfRule type="cellIs" dxfId="1370" priority="1405" stopIfTrue="1" operator="greaterThan">
      <formula>0</formula>
    </cfRule>
    <cfRule type="cellIs" dxfId="1369" priority="1406" stopIfTrue="1" operator="greaterThan">
      <formula>0</formula>
    </cfRule>
  </conditionalFormatting>
  <conditionalFormatting sqref="AD74">
    <cfRule type="cellIs" dxfId="1368" priority="1403" operator="equal">
      <formula>0</formula>
    </cfRule>
    <cfRule type="containsErrors" dxfId="1367" priority="1404">
      <formula>ISERROR(AD74)</formula>
    </cfRule>
  </conditionalFormatting>
  <conditionalFormatting sqref="AD74">
    <cfRule type="cellIs" dxfId="1366" priority="1402" stopIfTrue="1" operator="greaterThan">
      <formula>0</formula>
    </cfRule>
  </conditionalFormatting>
  <conditionalFormatting sqref="AF74">
    <cfRule type="cellIs" dxfId="1365" priority="1400" operator="equal">
      <formula>0</formula>
    </cfRule>
    <cfRule type="containsErrors" dxfId="1364" priority="1401">
      <formula>ISERROR(AF74)</formula>
    </cfRule>
  </conditionalFormatting>
  <conditionalFormatting sqref="AF74">
    <cfRule type="cellIs" dxfId="1363" priority="1399" stopIfTrue="1" operator="greaterThan">
      <formula>0</formula>
    </cfRule>
  </conditionalFormatting>
  <conditionalFormatting sqref="AB74">
    <cfRule type="cellIs" dxfId="1362" priority="1397" operator="equal">
      <formula>0</formula>
    </cfRule>
    <cfRule type="containsErrors" dxfId="1361" priority="1398">
      <formula>ISERROR(AB74)</formula>
    </cfRule>
  </conditionalFormatting>
  <conditionalFormatting sqref="AB74">
    <cfRule type="cellIs" dxfId="1360" priority="1396" stopIfTrue="1" operator="greaterThan">
      <formula>0</formula>
    </cfRule>
  </conditionalFormatting>
  <conditionalFormatting sqref="Z74">
    <cfRule type="cellIs" dxfId="1359" priority="1394" operator="equal">
      <formula>0</formula>
    </cfRule>
    <cfRule type="containsErrors" dxfId="1358" priority="1395">
      <formula>ISERROR(Z74)</formula>
    </cfRule>
  </conditionalFormatting>
  <conditionalFormatting sqref="Z74">
    <cfRule type="cellIs" dxfId="1357" priority="1393" stopIfTrue="1" operator="greaterThan">
      <formula>0</formula>
    </cfRule>
  </conditionalFormatting>
  <conditionalFormatting sqref="R74">
    <cfRule type="cellIs" dxfId="1356" priority="1391" operator="equal">
      <formula>0</formula>
    </cfRule>
    <cfRule type="containsErrors" dxfId="1355" priority="1392">
      <formula>ISERROR(R74)</formula>
    </cfRule>
  </conditionalFormatting>
  <conditionalFormatting sqref="R74">
    <cfRule type="cellIs" dxfId="1354" priority="1390" stopIfTrue="1" operator="greaterThan">
      <formula>0</formula>
    </cfRule>
  </conditionalFormatting>
  <conditionalFormatting sqref="P74">
    <cfRule type="cellIs" dxfId="1353" priority="1388" operator="equal">
      <formula>0</formula>
    </cfRule>
    <cfRule type="containsErrors" dxfId="1352" priority="1389">
      <formula>ISERROR(P74)</formula>
    </cfRule>
  </conditionalFormatting>
  <conditionalFormatting sqref="P74">
    <cfRule type="cellIs" dxfId="1351" priority="1387" stopIfTrue="1" operator="greaterThan">
      <formula>0</formula>
    </cfRule>
  </conditionalFormatting>
  <conditionalFormatting sqref="N74">
    <cfRule type="cellIs" dxfId="1350" priority="1385" operator="equal">
      <formula>0</formula>
    </cfRule>
    <cfRule type="containsErrors" dxfId="1349" priority="1386">
      <formula>ISERROR(N74)</formula>
    </cfRule>
  </conditionalFormatting>
  <conditionalFormatting sqref="N74">
    <cfRule type="cellIs" dxfId="1348" priority="1384" stopIfTrue="1" operator="greaterThan">
      <formula>0</formula>
    </cfRule>
  </conditionalFormatting>
  <conditionalFormatting sqref="L74">
    <cfRule type="cellIs" dxfId="1347" priority="1381" stopIfTrue="1" operator="greaterThan">
      <formula>0</formula>
    </cfRule>
  </conditionalFormatting>
  <conditionalFormatting sqref="J74">
    <cfRule type="cellIs" dxfId="1346" priority="1379" operator="equal">
      <formula>0</formula>
    </cfRule>
    <cfRule type="containsErrors" dxfId="1345" priority="1380">
      <formula>ISERROR(J74)</formula>
    </cfRule>
  </conditionalFormatting>
  <conditionalFormatting sqref="L76">
    <cfRule type="cellIs" dxfId="1344" priority="1351" operator="equal">
      <formula>0</formula>
    </cfRule>
    <cfRule type="containsErrors" dxfId="1343" priority="1352">
      <formula>ISERROR(L76)</formula>
    </cfRule>
  </conditionalFormatting>
  <conditionalFormatting sqref="J76">
    <cfRule type="cellIs" dxfId="1342" priority="1347" stopIfTrue="1" operator="greaterThan">
      <formula>0</formula>
    </cfRule>
  </conditionalFormatting>
  <conditionalFormatting sqref="I77:R77 I76 AE76 AC76 AA76 Y76 Q76 O76 M76 K76 Y77:AF77">
    <cfRule type="cellIs" dxfId="1341" priority="1376" operator="equal">
      <formula>0</formula>
    </cfRule>
    <cfRule type="containsErrors" dxfId="1340" priority="1377">
      <formula>ISERROR(I76)</formula>
    </cfRule>
  </conditionalFormatting>
  <conditionalFormatting sqref="I77:R77 I76 AE76 AC76 AA76 Y76 Q76 O76 M76 K76 Y77:AF77">
    <cfRule type="cellIs" dxfId="1339" priority="1374" stopIfTrue="1" operator="greaterThan">
      <formula>0</formula>
    </cfRule>
    <cfRule type="cellIs" dxfId="1338" priority="1375" stopIfTrue="1" operator="greaterThan">
      <formula>0</formula>
    </cfRule>
  </conditionalFormatting>
  <conditionalFormatting sqref="AD76">
    <cfRule type="cellIs" dxfId="1337" priority="1372" operator="equal">
      <formula>0</formula>
    </cfRule>
    <cfRule type="containsErrors" dxfId="1336" priority="1373">
      <formula>ISERROR(AD76)</formula>
    </cfRule>
  </conditionalFormatting>
  <conditionalFormatting sqref="AD76">
    <cfRule type="cellIs" dxfId="1335" priority="1371" stopIfTrue="1" operator="greaterThan">
      <formula>0</formula>
    </cfRule>
  </conditionalFormatting>
  <conditionalFormatting sqref="AF76">
    <cfRule type="cellIs" dxfId="1334" priority="1369" operator="equal">
      <formula>0</formula>
    </cfRule>
    <cfRule type="containsErrors" dxfId="1333" priority="1370">
      <formula>ISERROR(AF76)</formula>
    </cfRule>
  </conditionalFormatting>
  <conditionalFormatting sqref="AF76">
    <cfRule type="cellIs" dxfId="1332" priority="1368" stopIfTrue="1" operator="greaterThan">
      <formula>0</formula>
    </cfRule>
  </conditionalFormatting>
  <conditionalFormatting sqref="AB76">
    <cfRule type="cellIs" dxfId="1331" priority="1366" operator="equal">
      <formula>0</formula>
    </cfRule>
    <cfRule type="containsErrors" dxfId="1330" priority="1367">
      <formula>ISERROR(AB76)</formula>
    </cfRule>
  </conditionalFormatting>
  <conditionalFormatting sqref="AB76">
    <cfRule type="cellIs" dxfId="1329" priority="1365" stopIfTrue="1" operator="greaterThan">
      <formula>0</formula>
    </cfRule>
  </conditionalFormatting>
  <conditionalFormatting sqref="Z76">
    <cfRule type="cellIs" dxfId="1328" priority="1363" operator="equal">
      <formula>0</formula>
    </cfRule>
    <cfRule type="containsErrors" dxfId="1327" priority="1364">
      <formula>ISERROR(Z76)</formula>
    </cfRule>
  </conditionalFormatting>
  <conditionalFormatting sqref="Z76">
    <cfRule type="cellIs" dxfId="1326" priority="1362" stopIfTrue="1" operator="greaterThan">
      <formula>0</formula>
    </cfRule>
  </conditionalFormatting>
  <conditionalFormatting sqref="R76">
    <cfRule type="cellIs" dxfId="1325" priority="1360" operator="equal">
      <formula>0</formula>
    </cfRule>
    <cfRule type="containsErrors" dxfId="1324" priority="1361">
      <formula>ISERROR(R76)</formula>
    </cfRule>
  </conditionalFormatting>
  <conditionalFormatting sqref="R76">
    <cfRule type="cellIs" dxfId="1323" priority="1359" stopIfTrue="1" operator="greaterThan">
      <formula>0</formula>
    </cfRule>
  </conditionalFormatting>
  <conditionalFormatting sqref="P76">
    <cfRule type="cellIs" dxfId="1322" priority="1357" operator="equal">
      <formula>0</formula>
    </cfRule>
    <cfRule type="containsErrors" dxfId="1321" priority="1358">
      <formula>ISERROR(P76)</formula>
    </cfRule>
  </conditionalFormatting>
  <conditionalFormatting sqref="P76">
    <cfRule type="cellIs" dxfId="1320" priority="1356" stopIfTrue="1" operator="greaterThan">
      <formula>0</formula>
    </cfRule>
  </conditionalFormatting>
  <conditionalFormatting sqref="N76">
    <cfRule type="cellIs" dxfId="1319" priority="1354" operator="equal">
      <formula>0</formula>
    </cfRule>
    <cfRule type="containsErrors" dxfId="1318" priority="1355">
      <formula>ISERROR(N76)</formula>
    </cfRule>
  </conditionalFormatting>
  <conditionalFormatting sqref="N76">
    <cfRule type="cellIs" dxfId="1317" priority="1353" stopIfTrue="1" operator="greaterThan">
      <formula>0</formula>
    </cfRule>
  </conditionalFormatting>
  <conditionalFormatting sqref="L76">
    <cfRule type="cellIs" dxfId="1316" priority="1350" stopIfTrue="1" operator="greaterThan">
      <formula>0</formula>
    </cfRule>
  </conditionalFormatting>
  <conditionalFormatting sqref="J76">
    <cfRule type="cellIs" dxfId="1315" priority="1348" operator="equal">
      <formula>0</formula>
    </cfRule>
    <cfRule type="containsErrors" dxfId="1314" priority="1349">
      <formula>ISERROR(J76)</formula>
    </cfRule>
  </conditionalFormatting>
  <conditionalFormatting sqref="L78">
    <cfRule type="cellIs" dxfId="1313" priority="1320" operator="equal">
      <formula>0</formula>
    </cfRule>
    <cfRule type="containsErrors" dxfId="1312" priority="1321">
      <formula>ISERROR(L78)</formula>
    </cfRule>
  </conditionalFormatting>
  <conditionalFormatting sqref="J78">
    <cfRule type="cellIs" dxfId="1311" priority="1316" stopIfTrue="1" operator="greaterThan">
      <formula>0</formula>
    </cfRule>
  </conditionalFormatting>
  <conditionalFormatting sqref="I79:R79 I78 AE78 AC78 AA78 Y78 Q78 O78 M78 K78 Y79:AF79">
    <cfRule type="cellIs" dxfId="1310" priority="1345" operator="equal">
      <formula>0</formula>
    </cfRule>
    <cfRule type="containsErrors" dxfId="1309" priority="1346">
      <formula>ISERROR(I78)</formula>
    </cfRule>
  </conditionalFormatting>
  <conditionalFormatting sqref="I79:R79 I78 AE78 AC78 AA78 Y78 Q78 O78 M78 K78 Y79:AF79">
    <cfRule type="cellIs" dxfId="1308" priority="1343" stopIfTrue="1" operator="greaterThan">
      <formula>0</formula>
    </cfRule>
    <cfRule type="cellIs" dxfId="1307" priority="1344" stopIfTrue="1" operator="greaterThan">
      <formula>0</formula>
    </cfRule>
  </conditionalFormatting>
  <conditionalFormatting sqref="AD78">
    <cfRule type="cellIs" dxfId="1306" priority="1341" operator="equal">
      <formula>0</formula>
    </cfRule>
    <cfRule type="containsErrors" dxfId="1305" priority="1342">
      <formula>ISERROR(AD78)</formula>
    </cfRule>
  </conditionalFormatting>
  <conditionalFormatting sqref="AD78">
    <cfRule type="cellIs" dxfId="1304" priority="1340" stopIfTrue="1" operator="greaterThan">
      <formula>0</formula>
    </cfRule>
  </conditionalFormatting>
  <conditionalFormatting sqref="AF78">
    <cfRule type="cellIs" dxfId="1303" priority="1338" operator="equal">
      <formula>0</formula>
    </cfRule>
    <cfRule type="containsErrors" dxfId="1302" priority="1339">
      <formula>ISERROR(AF78)</formula>
    </cfRule>
  </conditionalFormatting>
  <conditionalFormatting sqref="AF78">
    <cfRule type="cellIs" dxfId="1301" priority="1337" stopIfTrue="1" operator="greaterThan">
      <formula>0</formula>
    </cfRule>
  </conditionalFormatting>
  <conditionalFormatting sqref="AB78">
    <cfRule type="cellIs" dxfId="1300" priority="1335" operator="equal">
      <formula>0</formula>
    </cfRule>
    <cfRule type="containsErrors" dxfId="1299" priority="1336">
      <formula>ISERROR(AB78)</formula>
    </cfRule>
  </conditionalFormatting>
  <conditionalFormatting sqref="AB78">
    <cfRule type="cellIs" dxfId="1298" priority="1334" stopIfTrue="1" operator="greaterThan">
      <formula>0</formula>
    </cfRule>
  </conditionalFormatting>
  <conditionalFormatting sqref="Z78">
    <cfRule type="cellIs" dxfId="1297" priority="1332" operator="equal">
      <formula>0</formula>
    </cfRule>
    <cfRule type="containsErrors" dxfId="1296" priority="1333">
      <formula>ISERROR(Z78)</formula>
    </cfRule>
  </conditionalFormatting>
  <conditionalFormatting sqref="Z78">
    <cfRule type="cellIs" dxfId="1295" priority="1331" stopIfTrue="1" operator="greaterThan">
      <formula>0</formula>
    </cfRule>
  </conditionalFormatting>
  <conditionalFormatting sqref="R78">
    <cfRule type="cellIs" dxfId="1294" priority="1329" operator="equal">
      <formula>0</formula>
    </cfRule>
    <cfRule type="containsErrors" dxfId="1293" priority="1330">
      <formula>ISERROR(R78)</formula>
    </cfRule>
  </conditionalFormatting>
  <conditionalFormatting sqref="R78">
    <cfRule type="cellIs" dxfId="1292" priority="1328" stopIfTrue="1" operator="greaterThan">
      <formula>0</formula>
    </cfRule>
  </conditionalFormatting>
  <conditionalFormatting sqref="P78">
    <cfRule type="cellIs" dxfId="1291" priority="1326" operator="equal">
      <formula>0</formula>
    </cfRule>
    <cfRule type="containsErrors" dxfId="1290" priority="1327">
      <formula>ISERROR(P78)</formula>
    </cfRule>
  </conditionalFormatting>
  <conditionalFormatting sqref="P78">
    <cfRule type="cellIs" dxfId="1289" priority="1325" stopIfTrue="1" operator="greaterThan">
      <formula>0</formula>
    </cfRule>
  </conditionalFormatting>
  <conditionalFormatting sqref="N78">
    <cfRule type="cellIs" dxfId="1288" priority="1323" operator="equal">
      <formula>0</formula>
    </cfRule>
    <cfRule type="containsErrors" dxfId="1287" priority="1324">
      <formula>ISERROR(N78)</formula>
    </cfRule>
  </conditionalFormatting>
  <conditionalFormatting sqref="N78">
    <cfRule type="cellIs" dxfId="1286" priority="1322" stopIfTrue="1" operator="greaterThan">
      <formula>0</formula>
    </cfRule>
  </conditionalFormatting>
  <conditionalFormatting sqref="L78">
    <cfRule type="cellIs" dxfId="1285" priority="1319" stopIfTrue="1" operator="greaterThan">
      <formula>0</formula>
    </cfRule>
  </conditionalFormatting>
  <conditionalFormatting sqref="J78">
    <cfRule type="cellIs" dxfId="1284" priority="1317" operator="equal">
      <formula>0</formula>
    </cfRule>
    <cfRule type="containsErrors" dxfId="1283" priority="1318">
      <formula>ISERROR(J78)</formula>
    </cfRule>
  </conditionalFormatting>
  <conditionalFormatting sqref="L80">
    <cfRule type="cellIs" dxfId="1282" priority="1289" operator="equal">
      <formula>0</formula>
    </cfRule>
    <cfRule type="containsErrors" dxfId="1281" priority="1290">
      <formula>ISERROR(L80)</formula>
    </cfRule>
  </conditionalFormatting>
  <conditionalFormatting sqref="I81:R81 I80 AE80 AC80 AA80 Y80 Q80 O80 M80 K80 Y81:AF81">
    <cfRule type="cellIs" dxfId="1280" priority="1314" operator="equal">
      <formula>0</formula>
    </cfRule>
    <cfRule type="containsErrors" dxfId="1279" priority="1315">
      <formula>ISERROR(I80)</formula>
    </cfRule>
  </conditionalFormatting>
  <conditionalFormatting sqref="I81:R81 I80 AE80 AC80 AA80 Y80 Q80 O80 M80 K80 Y81:AF81">
    <cfRule type="cellIs" dxfId="1278" priority="1312" stopIfTrue="1" operator="greaterThan">
      <formula>0</formula>
    </cfRule>
    <cfRule type="cellIs" dxfId="1277" priority="1313" stopIfTrue="1" operator="greaterThan">
      <formula>0</formula>
    </cfRule>
  </conditionalFormatting>
  <conditionalFormatting sqref="AD80">
    <cfRule type="cellIs" dxfId="1276" priority="1310" operator="equal">
      <formula>0</formula>
    </cfRule>
    <cfRule type="containsErrors" dxfId="1275" priority="1311">
      <formula>ISERROR(AD80)</formula>
    </cfRule>
  </conditionalFormatting>
  <conditionalFormatting sqref="AD80">
    <cfRule type="cellIs" dxfId="1274" priority="1309" stopIfTrue="1" operator="greaterThan">
      <formula>0</formula>
    </cfRule>
  </conditionalFormatting>
  <conditionalFormatting sqref="AF80">
    <cfRule type="cellIs" dxfId="1273" priority="1307" operator="equal">
      <formula>0</formula>
    </cfRule>
    <cfRule type="containsErrors" dxfId="1272" priority="1308">
      <formula>ISERROR(AF80)</formula>
    </cfRule>
  </conditionalFormatting>
  <conditionalFormatting sqref="AF80">
    <cfRule type="cellIs" dxfId="1271" priority="1306" stopIfTrue="1" operator="greaterThan">
      <formula>0</formula>
    </cfRule>
  </conditionalFormatting>
  <conditionalFormatting sqref="AB80">
    <cfRule type="cellIs" dxfId="1270" priority="1304" operator="equal">
      <formula>0</formula>
    </cfRule>
    <cfRule type="containsErrors" dxfId="1269" priority="1305">
      <formula>ISERROR(AB80)</formula>
    </cfRule>
  </conditionalFormatting>
  <conditionalFormatting sqref="AB80">
    <cfRule type="cellIs" dxfId="1268" priority="1303" stopIfTrue="1" operator="greaterThan">
      <formula>0</formula>
    </cfRule>
  </conditionalFormatting>
  <conditionalFormatting sqref="Z80">
    <cfRule type="cellIs" dxfId="1267" priority="1301" operator="equal">
      <formula>0</formula>
    </cfRule>
    <cfRule type="containsErrors" dxfId="1266" priority="1302">
      <formula>ISERROR(Z80)</formula>
    </cfRule>
  </conditionalFormatting>
  <conditionalFormatting sqref="Z80">
    <cfRule type="cellIs" dxfId="1265" priority="1300" stopIfTrue="1" operator="greaterThan">
      <formula>0</formula>
    </cfRule>
  </conditionalFormatting>
  <conditionalFormatting sqref="R80">
    <cfRule type="cellIs" dxfId="1264" priority="1298" operator="equal">
      <formula>0</formula>
    </cfRule>
    <cfRule type="containsErrors" dxfId="1263" priority="1299">
      <formula>ISERROR(R80)</formula>
    </cfRule>
  </conditionalFormatting>
  <conditionalFormatting sqref="R80">
    <cfRule type="cellIs" dxfId="1262" priority="1297" stopIfTrue="1" operator="greaterThan">
      <formula>0</formula>
    </cfRule>
  </conditionalFormatting>
  <conditionalFormatting sqref="P80">
    <cfRule type="cellIs" dxfId="1261" priority="1295" operator="equal">
      <formula>0</formula>
    </cfRule>
    <cfRule type="containsErrors" dxfId="1260" priority="1296">
      <formula>ISERROR(P80)</formula>
    </cfRule>
  </conditionalFormatting>
  <conditionalFormatting sqref="P80">
    <cfRule type="cellIs" dxfId="1259" priority="1294" stopIfTrue="1" operator="greaterThan">
      <formula>0</formula>
    </cfRule>
  </conditionalFormatting>
  <conditionalFormatting sqref="N80">
    <cfRule type="cellIs" dxfId="1258" priority="1292" operator="equal">
      <formula>0</formula>
    </cfRule>
    <cfRule type="containsErrors" dxfId="1257" priority="1293">
      <formula>ISERROR(N80)</formula>
    </cfRule>
  </conditionalFormatting>
  <conditionalFormatting sqref="N80">
    <cfRule type="cellIs" dxfId="1256" priority="1291" stopIfTrue="1" operator="greaterThan">
      <formula>0</formula>
    </cfRule>
  </conditionalFormatting>
  <conditionalFormatting sqref="L80">
    <cfRule type="cellIs" dxfId="1255" priority="1288" stopIfTrue="1" operator="greaterThan">
      <formula>0</formula>
    </cfRule>
  </conditionalFormatting>
  <conditionalFormatting sqref="J80">
    <cfRule type="cellIs" dxfId="1254" priority="1286" operator="equal">
      <formula>0</formula>
    </cfRule>
    <cfRule type="containsErrors" dxfId="1253" priority="1287">
      <formula>ISERROR(J80)</formula>
    </cfRule>
  </conditionalFormatting>
  <conditionalFormatting sqref="J86">
    <cfRule type="cellIs" dxfId="1252" priority="1254" stopIfTrue="1" operator="greaterThan">
      <formula>0</formula>
    </cfRule>
  </conditionalFormatting>
  <conditionalFormatting sqref="I87:R87 I86 AE86 AC86 AA86 Y86 Q86 O86 M86 K86 Y87:AF87">
    <cfRule type="cellIs" dxfId="1251" priority="1283" operator="equal">
      <formula>0</formula>
    </cfRule>
    <cfRule type="containsErrors" dxfId="1250" priority="1284">
      <formula>ISERROR(I86)</formula>
    </cfRule>
  </conditionalFormatting>
  <conditionalFormatting sqref="I87:R87 I86 AE86 AC86 AA86 Y86 Q86 O86 M86 K86 Y87:AF87">
    <cfRule type="cellIs" dxfId="1249" priority="1281" stopIfTrue="1" operator="greaterThan">
      <formula>0</formula>
    </cfRule>
    <cfRule type="cellIs" dxfId="1248" priority="1282" stopIfTrue="1" operator="greaterThan">
      <formula>0</formula>
    </cfRule>
  </conditionalFormatting>
  <conditionalFormatting sqref="AD86">
    <cfRule type="cellIs" dxfId="1247" priority="1279" operator="equal">
      <formula>0</formula>
    </cfRule>
    <cfRule type="containsErrors" dxfId="1246" priority="1280">
      <formula>ISERROR(AD86)</formula>
    </cfRule>
  </conditionalFormatting>
  <conditionalFormatting sqref="AD86">
    <cfRule type="cellIs" dxfId="1245" priority="1278" stopIfTrue="1" operator="greaterThan">
      <formula>0</formula>
    </cfRule>
  </conditionalFormatting>
  <conditionalFormatting sqref="AF86">
    <cfRule type="cellIs" dxfId="1244" priority="1276" operator="equal">
      <formula>0</formula>
    </cfRule>
    <cfRule type="containsErrors" dxfId="1243" priority="1277">
      <formula>ISERROR(AF86)</formula>
    </cfRule>
  </conditionalFormatting>
  <conditionalFormatting sqref="AF86">
    <cfRule type="cellIs" dxfId="1242" priority="1275" stopIfTrue="1" operator="greaterThan">
      <formula>0</formula>
    </cfRule>
  </conditionalFormatting>
  <conditionalFormatting sqref="AB86">
    <cfRule type="cellIs" dxfId="1241" priority="1273" operator="equal">
      <formula>0</formula>
    </cfRule>
    <cfRule type="containsErrors" dxfId="1240" priority="1274">
      <formula>ISERROR(AB86)</formula>
    </cfRule>
  </conditionalFormatting>
  <conditionalFormatting sqref="AB86">
    <cfRule type="cellIs" dxfId="1239" priority="1272" stopIfTrue="1" operator="greaterThan">
      <formula>0</formula>
    </cfRule>
  </conditionalFormatting>
  <conditionalFormatting sqref="Z86">
    <cfRule type="cellIs" dxfId="1238" priority="1270" operator="equal">
      <formula>0</formula>
    </cfRule>
    <cfRule type="containsErrors" dxfId="1237" priority="1271">
      <formula>ISERROR(Z86)</formula>
    </cfRule>
  </conditionalFormatting>
  <conditionalFormatting sqref="Z86">
    <cfRule type="cellIs" dxfId="1236" priority="1269" stopIfTrue="1" operator="greaterThan">
      <formula>0</formula>
    </cfRule>
  </conditionalFormatting>
  <conditionalFormatting sqref="R86">
    <cfRule type="cellIs" dxfId="1235" priority="1267" operator="equal">
      <formula>0</formula>
    </cfRule>
    <cfRule type="containsErrors" dxfId="1234" priority="1268">
      <formula>ISERROR(R86)</formula>
    </cfRule>
  </conditionalFormatting>
  <conditionalFormatting sqref="R86">
    <cfRule type="cellIs" dxfId="1233" priority="1266" stopIfTrue="1" operator="greaterThan">
      <formula>0</formula>
    </cfRule>
  </conditionalFormatting>
  <conditionalFormatting sqref="P86">
    <cfRule type="cellIs" dxfId="1232" priority="1264" operator="equal">
      <formula>0</formula>
    </cfRule>
    <cfRule type="containsErrors" dxfId="1231" priority="1265">
      <formula>ISERROR(P86)</formula>
    </cfRule>
  </conditionalFormatting>
  <conditionalFormatting sqref="P86">
    <cfRule type="cellIs" dxfId="1230" priority="1263" stopIfTrue="1" operator="greaterThan">
      <formula>0</formula>
    </cfRule>
  </conditionalFormatting>
  <conditionalFormatting sqref="N86">
    <cfRule type="cellIs" dxfId="1229" priority="1261" operator="equal">
      <formula>0</formula>
    </cfRule>
    <cfRule type="containsErrors" dxfId="1228" priority="1262">
      <formula>ISERROR(N86)</formula>
    </cfRule>
  </conditionalFormatting>
  <conditionalFormatting sqref="N86">
    <cfRule type="cellIs" dxfId="1227" priority="1260" stopIfTrue="1" operator="greaterThan">
      <formula>0</formula>
    </cfRule>
  </conditionalFormatting>
  <conditionalFormatting sqref="L86">
    <cfRule type="cellIs" dxfId="1226" priority="1258" operator="equal">
      <formula>0</formula>
    </cfRule>
    <cfRule type="containsErrors" dxfId="1225" priority="1259">
      <formula>ISERROR(L86)</formula>
    </cfRule>
  </conditionalFormatting>
  <conditionalFormatting sqref="L86">
    <cfRule type="cellIs" dxfId="1224" priority="1257" stopIfTrue="1" operator="greaterThan">
      <formula>0</formula>
    </cfRule>
  </conditionalFormatting>
  <conditionalFormatting sqref="J86">
    <cfRule type="cellIs" dxfId="1223" priority="1255" operator="equal">
      <formula>0</formula>
    </cfRule>
    <cfRule type="containsErrors" dxfId="1222" priority="1256">
      <formula>ISERROR(J86)</formula>
    </cfRule>
  </conditionalFormatting>
  <conditionalFormatting sqref="J88">
    <cfRule type="cellIs" dxfId="1221" priority="1223" stopIfTrue="1" operator="greaterThan">
      <formula>0</formula>
    </cfRule>
  </conditionalFormatting>
  <conditionalFormatting sqref="I89:R89 I88 AE88 AC88 AA88 Y88 Q88 O88 M88 K88 Y89:AF89">
    <cfRule type="cellIs" dxfId="1220" priority="1252" operator="equal">
      <formula>0</formula>
    </cfRule>
    <cfRule type="containsErrors" dxfId="1219" priority="1253">
      <formula>ISERROR(I88)</formula>
    </cfRule>
  </conditionalFormatting>
  <conditionalFormatting sqref="I89:R89 I88 AE88 AC88 AA88 Y88 Q88 O88 M88 K88 Y89:AF89">
    <cfRule type="cellIs" dxfId="1218" priority="1250" stopIfTrue="1" operator="greaterThan">
      <formula>0</formula>
    </cfRule>
    <cfRule type="cellIs" dxfId="1217" priority="1251" stopIfTrue="1" operator="greaterThan">
      <formula>0</formula>
    </cfRule>
  </conditionalFormatting>
  <conditionalFormatting sqref="AD88">
    <cfRule type="cellIs" dxfId="1216" priority="1248" operator="equal">
      <formula>0</formula>
    </cfRule>
    <cfRule type="containsErrors" dxfId="1215" priority="1249">
      <formula>ISERROR(AD88)</formula>
    </cfRule>
  </conditionalFormatting>
  <conditionalFormatting sqref="AD88">
    <cfRule type="cellIs" dxfId="1214" priority="1247" stopIfTrue="1" operator="greaterThan">
      <formula>0</formula>
    </cfRule>
  </conditionalFormatting>
  <conditionalFormatting sqref="AF88">
    <cfRule type="cellIs" dxfId="1213" priority="1245" operator="equal">
      <formula>0</formula>
    </cfRule>
    <cfRule type="containsErrors" dxfId="1212" priority="1246">
      <formula>ISERROR(AF88)</formula>
    </cfRule>
  </conditionalFormatting>
  <conditionalFormatting sqref="AF88">
    <cfRule type="cellIs" dxfId="1211" priority="1244" stopIfTrue="1" operator="greaterThan">
      <formula>0</formula>
    </cfRule>
  </conditionalFormatting>
  <conditionalFormatting sqref="AB88">
    <cfRule type="cellIs" dxfId="1210" priority="1242" operator="equal">
      <formula>0</formula>
    </cfRule>
    <cfRule type="containsErrors" dxfId="1209" priority="1243">
      <formula>ISERROR(AB88)</formula>
    </cfRule>
  </conditionalFormatting>
  <conditionalFormatting sqref="AB88">
    <cfRule type="cellIs" dxfId="1208" priority="1241" stopIfTrue="1" operator="greaterThan">
      <formula>0</formula>
    </cfRule>
  </conditionalFormatting>
  <conditionalFormatting sqref="Z88">
    <cfRule type="cellIs" dxfId="1207" priority="1239" operator="equal">
      <formula>0</formula>
    </cfRule>
    <cfRule type="containsErrors" dxfId="1206" priority="1240">
      <formula>ISERROR(Z88)</formula>
    </cfRule>
  </conditionalFormatting>
  <conditionalFormatting sqref="Z88">
    <cfRule type="cellIs" dxfId="1205" priority="1238" stopIfTrue="1" operator="greaterThan">
      <formula>0</formula>
    </cfRule>
  </conditionalFormatting>
  <conditionalFormatting sqref="R88">
    <cfRule type="cellIs" dxfId="1204" priority="1236" operator="equal">
      <formula>0</formula>
    </cfRule>
    <cfRule type="containsErrors" dxfId="1203" priority="1237">
      <formula>ISERROR(R88)</formula>
    </cfRule>
  </conditionalFormatting>
  <conditionalFormatting sqref="R88">
    <cfRule type="cellIs" dxfId="1202" priority="1235" stopIfTrue="1" operator="greaterThan">
      <formula>0</formula>
    </cfRule>
  </conditionalFormatting>
  <conditionalFormatting sqref="P88">
    <cfRule type="cellIs" dxfId="1201" priority="1233" operator="equal">
      <formula>0</formula>
    </cfRule>
    <cfRule type="containsErrors" dxfId="1200" priority="1234">
      <formula>ISERROR(P88)</formula>
    </cfRule>
  </conditionalFormatting>
  <conditionalFormatting sqref="P88">
    <cfRule type="cellIs" dxfId="1199" priority="1232" stopIfTrue="1" operator="greaterThan">
      <formula>0</formula>
    </cfRule>
  </conditionalFormatting>
  <conditionalFormatting sqref="N88">
    <cfRule type="cellIs" dxfId="1198" priority="1230" operator="equal">
      <formula>0</formula>
    </cfRule>
    <cfRule type="containsErrors" dxfId="1197" priority="1231">
      <formula>ISERROR(N88)</formula>
    </cfRule>
  </conditionalFormatting>
  <conditionalFormatting sqref="N88">
    <cfRule type="cellIs" dxfId="1196" priority="1229" stopIfTrue="1" operator="greaterThan">
      <formula>0</formula>
    </cfRule>
  </conditionalFormatting>
  <conditionalFormatting sqref="L88">
    <cfRule type="cellIs" dxfId="1195" priority="1227" operator="equal">
      <formula>0</formula>
    </cfRule>
    <cfRule type="containsErrors" dxfId="1194" priority="1228">
      <formula>ISERROR(L88)</formula>
    </cfRule>
  </conditionalFormatting>
  <conditionalFormatting sqref="L88">
    <cfRule type="cellIs" dxfId="1193" priority="1226" stopIfTrue="1" operator="greaterThan">
      <formula>0</formula>
    </cfRule>
  </conditionalFormatting>
  <conditionalFormatting sqref="J88">
    <cfRule type="cellIs" dxfId="1192" priority="1224" operator="equal">
      <formula>0</formula>
    </cfRule>
    <cfRule type="containsErrors" dxfId="1191" priority="1225">
      <formula>ISERROR(J88)</formula>
    </cfRule>
  </conditionalFormatting>
  <conditionalFormatting sqref="I91:R91 I90 AE90 AC90 AA90 Y90 Q90 O90 M90 K90 Y91:AF91">
    <cfRule type="cellIs" dxfId="1190" priority="1221" operator="equal">
      <formula>0</formula>
    </cfRule>
    <cfRule type="containsErrors" dxfId="1189" priority="1222">
      <formula>ISERROR(I90)</formula>
    </cfRule>
  </conditionalFormatting>
  <conditionalFormatting sqref="I91:R91 I90 AE90 AC90 AA90 Y90 Q90 O90 M90 K90 Y91:AF91">
    <cfRule type="cellIs" dxfId="1188" priority="1219" stopIfTrue="1" operator="greaterThan">
      <formula>0</formula>
    </cfRule>
    <cfRule type="cellIs" dxfId="1187" priority="1220" stopIfTrue="1" operator="greaterThan">
      <formula>0</formula>
    </cfRule>
  </conditionalFormatting>
  <conditionalFormatting sqref="AD90">
    <cfRule type="cellIs" dxfId="1186" priority="1217" operator="equal">
      <formula>0</formula>
    </cfRule>
    <cfRule type="containsErrors" dxfId="1185" priority="1218">
      <formula>ISERROR(AD90)</formula>
    </cfRule>
  </conditionalFormatting>
  <conditionalFormatting sqref="AD90">
    <cfRule type="cellIs" dxfId="1184" priority="1216" stopIfTrue="1" operator="greaterThan">
      <formula>0</formula>
    </cfRule>
  </conditionalFormatting>
  <conditionalFormatting sqref="AF90">
    <cfRule type="cellIs" dxfId="1183" priority="1214" operator="equal">
      <formula>0</formula>
    </cfRule>
    <cfRule type="containsErrors" dxfId="1182" priority="1215">
      <formula>ISERROR(AF90)</formula>
    </cfRule>
  </conditionalFormatting>
  <conditionalFormatting sqref="AF90">
    <cfRule type="cellIs" dxfId="1181" priority="1213" stopIfTrue="1" operator="greaterThan">
      <formula>0</formula>
    </cfRule>
  </conditionalFormatting>
  <conditionalFormatting sqref="AB90">
    <cfRule type="cellIs" dxfId="1180" priority="1211" operator="equal">
      <formula>0</formula>
    </cfRule>
    <cfRule type="containsErrors" dxfId="1179" priority="1212">
      <formula>ISERROR(AB90)</formula>
    </cfRule>
  </conditionalFormatting>
  <conditionalFormatting sqref="AB90">
    <cfRule type="cellIs" dxfId="1178" priority="1210" stopIfTrue="1" operator="greaterThan">
      <formula>0</formula>
    </cfRule>
  </conditionalFormatting>
  <conditionalFormatting sqref="Z90">
    <cfRule type="cellIs" dxfId="1177" priority="1208" operator="equal">
      <formula>0</formula>
    </cfRule>
    <cfRule type="containsErrors" dxfId="1176" priority="1209">
      <formula>ISERROR(Z90)</formula>
    </cfRule>
  </conditionalFormatting>
  <conditionalFormatting sqref="Z90">
    <cfRule type="cellIs" dxfId="1175" priority="1207" stopIfTrue="1" operator="greaterThan">
      <formula>0</formula>
    </cfRule>
  </conditionalFormatting>
  <conditionalFormatting sqref="R90">
    <cfRule type="cellIs" dxfId="1174" priority="1205" operator="equal">
      <formula>0</formula>
    </cfRule>
    <cfRule type="containsErrors" dxfId="1173" priority="1206">
      <formula>ISERROR(R90)</formula>
    </cfRule>
  </conditionalFormatting>
  <conditionalFormatting sqref="R90">
    <cfRule type="cellIs" dxfId="1172" priority="1204" stopIfTrue="1" operator="greaterThan">
      <formula>0</formula>
    </cfRule>
  </conditionalFormatting>
  <conditionalFormatting sqref="P90">
    <cfRule type="cellIs" dxfId="1171" priority="1202" operator="equal">
      <formula>0</formula>
    </cfRule>
    <cfRule type="containsErrors" dxfId="1170" priority="1203">
      <formula>ISERROR(P90)</formula>
    </cfRule>
  </conditionalFormatting>
  <conditionalFormatting sqref="P90">
    <cfRule type="cellIs" dxfId="1169" priority="1201" stopIfTrue="1" operator="greaterThan">
      <formula>0</formula>
    </cfRule>
  </conditionalFormatting>
  <conditionalFormatting sqref="N90">
    <cfRule type="cellIs" dxfId="1168" priority="1199" operator="equal">
      <formula>0</formula>
    </cfRule>
    <cfRule type="containsErrors" dxfId="1167" priority="1200">
      <formula>ISERROR(N90)</formula>
    </cfRule>
  </conditionalFormatting>
  <conditionalFormatting sqref="N90">
    <cfRule type="cellIs" dxfId="1166" priority="1198" stopIfTrue="1" operator="greaterThan">
      <formula>0</formula>
    </cfRule>
  </conditionalFormatting>
  <conditionalFormatting sqref="L90">
    <cfRule type="cellIs" dxfId="1165" priority="1196" operator="equal">
      <formula>0</formula>
    </cfRule>
    <cfRule type="containsErrors" dxfId="1164" priority="1197">
      <formula>ISERROR(L90)</formula>
    </cfRule>
  </conditionalFormatting>
  <conditionalFormatting sqref="L90">
    <cfRule type="cellIs" dxfId="1163" priority="1195" stopIfTrue="1" operator="greaterThan">
      <formula>0</formula>
    </cfRule>
  </conditionalFormatting>
  <conditionalFormatting sqref="J90">
    <cfRule type="cellIs" dxfId="1162" priority="1193" operator="equal">
      <formula>0</formula>
    </cfRule>
    <cfRule type="containsErrors" dxfId="1161" priority="1194">
      <formula>ISERROR(J90)</formula>
    </cfRule>
  </conditionalFormatting>
  <conditionalFormatting sqref="I101:R101 I100 AE100 AC100 AA100 Y100 Q100 O100 M100 K100 Y101:AF101">
    <cfRule type="cellIs" dxfId="1160" priority="1190" operator="equal">
      <formula>0</formula>
    </cfRule>
    <cfRule type="containsErrors" dxfId="1159" priority="1191">
      <formula>ISERROR(I100)</formula>
    </cfRule>
  </conditionalFormatting>
  <conditionalFormatting sqref="I101:R101 I100 AE100 AC100 AA100 Y100 Q100 O100 M100 K100 Y101:AF101">
    <cfRule type="cellIs" dxfId="1158" priority="1188" stopIfTrue="1" operator="greaterThan">
      <formula>0</formula>
    </cfRule>
    <cfRule type="cellIs" dxfId="1157" priority="1189" stopIfTrue="1" operator="greaterThan">
      <formula>0</formula>
    </cfRule>
  </conditionalFormatting>
  <conditionalFormatting sqref="AD100">
    <cfRule type="cellIs" dxfId="1156" priority="1186" operator="equal">
      <formula>0</formula>
    </cfRule>
    <cfRule type="containsErrors" dxfId="1155" priority="1187">
      <formula>ISERROR(AD100)</formula>
    </cfRule>
  </conditionalFormatting>
  <conditionalFormatting sqref="AD100">
    <cfRule type="cellIs" dxfId="1154" priority="1185" stopIfTrue="1" operator="greaterThan">
      <formula>0</formula>
    </cfRule>
  </conditionalFormatting>
  <conditionalFormatting sqref="AF100">
    <cfRule type="cellIs" dxfId="1153" priority="1183" operator="equal">
      <formula>0</formula>
    </cfRule>
    <cfRule type="containsErrors" dxfId="1152" priority="1184">
      <formula>ISERROR(AF100)</formula>
    </cfRule>
  </conditionalFormatting>
  <conditionalFormatting sqref="AF100">
    <cfRule type="cellIs" dxfId="1151" priority="1182" stopIfTrue="1" operator="greaterThan">
      <formula>0</formula>
    </cfRule>
  </conditionalFormatting>
  <conditionalFormatting sqref="AB100">
    <cfRule type="cellIs" dxfId="1150" priority="1180" operator="equal">
      <formula>0</formula>
    </cfRule>
    <cfRule type="containsErrors" dxfId="1149" priority="1181">
      <formula>ISERROR(AB100)</formula>
    </cfRule>
  </conditionalFormatting>
  <conditionalFormatting sqref="AB100">
    <cfRule type="cellIs" dxfId="1148" priority="1179" stopIfTrue="1" operator="greaterThan">
      <formula>0</formula>
    </cfRule>
  </conditionalFormatting>
  <conditionalFormatting sqref="Z100">
    <cfRule type="cellIs" dxfId="1147" priority="1177" operator="equal">
      <formula>0</formula>
    </cfRule>
    <cfRule type="containsErrors" dxfId="1146" priority="1178">
      <formula>ISERROR(Z100)</formula>
    </cfRule>
  </conditionalFormatting>
  <conditionalFormatting sqref="Z100">
    <cfRule type="cellIs" dxfId="1145" priority="1176" stopIfTrue="1" operator="greaterThan">
      <formula>0</formula>
    </cfRule>
  </conditionalFormatting>
  <conditionalFormatting sqref="R100">
    <cfRule type="cellIs" dxfId="1144" priority="1174" operator="equal">
      <formula>0</formula>
    </cfRule>
    <cfRule type="containsErrors" dxfId="1143" priority="1175">
      <formula>ISERROR(R100)</formula>
    </cfRule>
  </conditionalFormatting>
  <conditionalFormatting sqref="R100">
    <cfRule type="cellIs" dxfId="1142" priority="1173" stopIfTrue="1" operator="greaterThan">
      <formula>0</formula>
    </cfRule>
  </conditionalFormatting>
  <conditionalFormatting sqref="P100">
    <cfRule type="cellIs" dxfId="1141" priority="1171" operator="equal">
      <formula>0</formula>
    </cfRule>
    <cfRule type="containsErrors" dxfId="1140" priority="1172">
      <formula>ISERROR(P100)</formula>
    </cfRule>
  </conditionalFormatting>
  <conditionalFormatting sqref="P100">
    <cfRule type="cellIs" dxfId="1139" priority="1170" stopIfTrue="1" operator="greaterThan">
      <formula>0</formula>
    </cfRule>
  </conditionalFormatting>
  <conditionalFormatting sqref="N100">
    <cfRule type="cellIs" dxfId="1138" priority="1168" operator="equal">
      <formula>0</formula>
    </cfRule>
    <cfRule type="containsErrors" dxfId="1137" priority="1169">
      <formula>ISERROR(N100)</formula>
    </cfRule>
  </conditionalFormatting>
  <conditionalFormatting sqref="N100">
    <cfRule type="cellIs" dxfId="1136" priority="1167" stopIfTrue="1" operator="greaterThan">
      <formula>0</formula>
    </cfRule>
  </conditionalFormatting>
  <conditionalFormatting sqref="L100">
    <cfRule type="cellIs" dxfId="1135" priority="1165" operator="equal">
      <formula>0</formula>
    </cfRule>
    <cfRule type="containsErrors" dxfId="1134" priority="1166">
      <formula>ISERROR(L100)</formula>
    </cfRule>
  </conditionalFormatting>
  <conditionalFormatting sqref="L100">
    <cfRule type="cellIs" dxfId="1133" priority="1164" stopIfTrue="1" operator="greaterThan">
      <formula>0</formula>
    </cfRule>
  </conditionalFormatting>
  <conditionalFormatting sqref="J100">
    <cfRule type="cellIs" dxfId="1132" priority="1162" operator="equal">
      <formula>0</formula>
    </cfRule>
    <cfRule type="containsErrors" dxfId="1131" priority="1163">
      <formula>ISERROR(J100)</formula>
    </cfRule>
  </conditionalFormatting>
  <conditionalFormatting sqref="J106">
    <cfRule type="cellIs" dxfId="1130" priority="1130" stopIfTrue="1" operator="greaterThan">
      <formula>0</formula>
    </cfRule>
  </conditionalFormatting>
  <conditionalFormatting sqref="I107:R107 I106 AE106 AC106 AA106 Y106 Q106 O106 M106 K106 Y107:AF107">
    <cfRule type="cellIs" dxfId="1129" priority="1159" operator="equal">
      <formula>0</formula>
    </cfRule>
    <cfRule type="containsErrors" dxfId="1128" priority="1160">
      <formula>ISERROR(I106)</formula>
    </cfRule>
  </conditionalFormatting>
  <conditionalFormatting sqref="I107:R107 I106 AE106 AC106 AA106 Y106 Q106 O106 M106 K106 Y107:AF107">
    <cfRule type="cellIs" dxfId="1127" priority="1157" stopIfTrue="1" operator="greaterThan">
      <formula>0</formula>
    </cfRule>
    <cfRule type="cellIs" dxfId="1126" priority="1158" stopIfTrue="1" operator="greaterThan">
      <formula>0</formula>
    </cfRule>
  </conditionalFormatting>
  <conditionalFormatting sqref="AD106">
    <cfRule type="cellIs" dxfId="1125" priority="1155" operator="equal">
      <formula>0</formula>
    </cfRule>
    <cfRule type="containsErrors" dxfId="1124" priority="1156">
      <formula>ISERROR(AD106)</formula>
    </cfRule>
  </conditionalFormatting>
  <conditionalFormatting sqref="AD106">
    <cfRule type="cellIs" dxfId="1123" priority="1154" stopIfTrue="1" operator="greaterThan">
      <formula>0</formula>
    </cfRule>
  </conditionalFormatting>
  <conditionalFormatting sqref="AF106">
    <cfRule type="cellIs" dxfId="1122" priority="1152" operator="equal">
      <formula>0</formula>
    </cfRule>
    <cfRule type="containsErrors" dxfId="1121" priority="1153">
      <formula>ISERROR(AF106)</formula>
    </cfRule>
  </conditionalFormatting>
  <conditionalFormatting sqref="AF106">
    <cfRule type="cellIs" dxfId="1120" priority="1151" stopIfTrue="1" operator="greaterThan">
      <formula>0</formula>
    </cfRule>
  </conditionalFormatting>
  <conditionalFormatting sqref="AB106">
    <cfRule type="cellIs" dxfId="1119" priority="1149" operator="equal">
      <formula>0</formula>
    </cfRule>
    <cfRule type="containsErrors" dxfId="1118" priority="1150">
      <formula>ISERROR(AB106)</formula>
    </cfRule>
  </conditionalFormatting>
  <conditionalFormatting sqref="AB106">
    <cfRule type="cellIs" dxfId="1117" priority="1148" stopIfTrue="1" operator="greaterThan">
      <formula>0</formula>
    </cfRule>
  </conditionalFormatting>
  <conditionalFormatting sqref="Z106">
    <cfRule type="cellIs" dxfId="1116" priority="1146" operator="equal">
      <formula>0</formula>
    </cfRule>
    <cfRule type="containsErrors" dxfId="1115" priority="1147">
      <formula>ISERROR(Z106)</formula>
    </cfRule>
  </conditionalFormatting>
  <conditionalFormatting sqref="Z106">
    <cfRule type="cellIs" dxfId="1114" priority="1145" stopIfTrue="1" operator="greaterThan">
      <formula>0</formula>
    </cfRule>
  </conditionalFormatting>
  <conditionalFormatting sqref="R106">
    <cfRule type="cellIs" dxfId="1113" priority="1143" operator="equal">
      <formula>0</formula>
    </cfRule>
    <cfRule type="containsErrors" dxfId="1112" priority="1144">
      <formula>ISERROR(R106)</formula>
    </cfRule>
  </conditionalFormatting>
  <conditionalFormatting sqref="R106">
    <cfRule type="cellIs" dxfId="1111" priority="1142" stopIfTrue="1" operator="greaterThan">
      <formula>0</formula>
    </cfRule>
  </conditionalFormatting>
  <conditionalFormatting sqref="P106">
    <cfRule type="cellIs" dxfId="1110" priority="1140" operator="equal">
      <formula>0</formula>
    </cfRule>
    <cfRule type="containsErrors" dxfId="1109" priority="1141">
      <formula>ISERROR(P106)</formula>
    </cfRule>
  </conditionalFormatting>
  <conditionalFormatting sqref="P106">
    <cfRule type="cellIs" dxfId="1108" priority="1139" stopIfTrue="1" operator="greaterThan">
      <formula>0</formula>
    </cfRule>
  </conditionalFormatting>
  <conditionalFormatting sqref="N106">
    <cfRule type="cellIs" dxfId="1107" priority="1137" operator="equal">
      <formula>0</formula>
    </cfRule>
    <cfRule type="containsErrors" dxfId="1106" priority="1138">
      <formula>ISERROR(N106)</formula>
    </cfRule>
  </conditionalFormatting>
  <conditionalFormatting sqref="N106">
    <cfRule type="cellIs" dxfId="1105" priority="1136" stopIfTrue="1" operator="greaterThan">
      <formula>0</formula>
    </cfRule>
  </conditionalFormatting>
  <conditionalFormatting sqref="L106">
    <cfRule type="cellIs" dxfId="1104" priority="1134" operator="equal">
      <formula>0</formula>
    </cfRule>
    <cfRule type="containsErrors" dxfId="1103" priority="1135">
      <formula>ISERROR(L106)</formula>
    </cfRule>
  </conditionalFormatting>
  <conditionalFormatting sqref="L106">
    <cfRule type="cellIs" dxfId="1102" priority="1133" stopIfTrue="1" operator="greaterThan">
      <formula>0</formula>
    </cfRule>
  </conditionalFormatting>
  <conditionalFormatting sqref="J106">
    <cfRule type="cellIs" dxfId="1101" priority="1131" operator="equal">
      <formula>0</formula>
    </cfRule>
    <cfRule type="containsErrors" dxfId="1100" priority="1132">
      <formula>ISERROR(J106)</formula>
    </cfRule>
  </conditionalFormatting>
  <conditionalFormatting sqref="J108">
    <cfRule type="cellIs" dxfId="1099" priority="1099" stopIfTrue="1" operator="greaterThan">
      <formula>0</formula>
    </cfRule>
  </conditionalFormatting>
  <conditionalFormatting sqref="I109:R109 I108 AE108 AC108 AA108 Y108 Q108 O108 M108 K108 Y109:AF109">
    <cfRule type="cellIs" dxfId="1098" priority="1128" operator="equal">
      <formula>0</formula>
    </cfRule>
    <cfRule type="containsErrors" dxfId="1097" priority="1129">
      <formula>ISERROR(I108)</formula>
    </cfRule>
  </conditionalFormatting>
  <conditionalFormatting sqref="I109:R109 I108 AE108 AC108 AA108 Y108 Q108 O108 M108 K108 Y109:AF109">
    <cfRule type="cellIs" dxfId="1096" priority="1126" stopIfTrue="1" operator="greaterThan">
      <formula>0</formula>
    </cfRule>
    <cfRule type="cellIs" dxfId="1095" priority="1127" stopIfTrue="1" operator="greaterThan">
      <formula>0</formula>
    </cfRule>
  </conditionalFormatting>
  <conditionalFormatting sqref="AD108">
    <cfRule type="cellIs" dxfId="1094" priority="1124" operator="equal">
      <formula>0</formula>
    </cfRule>
    <cfRule type="containsErrors" dxfId="1093" priority="1125">
      <formula>ISERROR(AD108)</formula>
    </cfRule>
  </conditionalFormatting>
  <conditionalFormatting sqref="AD108">
    <cfRule type="cellIs" dxfId="1092" priority="1123" stopIfTrue="1" operator="greaterThan">
      <formula>0</formula>
    </cfRule>
  </conditionalFormatting>
  <conditionalFormatting sqref="AF108">
    <cfRule type="cellIs" dxfId="1091" priority="1121" operator="equal">
      <formula>0</formula>
    </cfRule>
    <cfRule type="containsErrors" dxfId="1090" priority="1122">
      <formula>ISERROR(AF108)</formula>
    </cfRule>
  </conditionalFormatting>
  <conditionalFormatting sqref="AF108">
    <cfRule type="cellIs" dxfId="1089" priority="1120" stopIfTrue="1" operator="greaterThan">
      <formula>0</formula>
    </cfRule>
  </conditionalFormatting>
  <conditionalFormatting sqref="AB108">
    <cfRule type="cellIs" dxfId="1088" priority="1118" operator="equal">
      <formula>0</formula>
    </cfRule>
    <cfRule type="containsErrors" dxfId="1087" priority="1119">
      <formula>ISERROR(AB108)</formula>
    </cfRule>
  </conditionalFormatting>
  <conditionalFormatting sqref="AB108">
    <cfRule type="cellIs" dxfId="1086" priority="1117" stopIfTrue="1" operator="greaterThan">
      <formula>0</formula>
    </cfRule>
  </conditionalFormatting>
  <conditionalFormatting sqref="Z108">
    <cfRule type="cellIs" dxfId="1085" priority="1115" operator="equal">
      <formula>0</formula>
    </cfRule>
    <cfRule type="containsErrors" dxfId="1084" priority="1116">
      <formula>ISERROR(Z108)</formula>
    </cfRule>
  </conditionalFormatting>
  <conditionalFormatting sqref="Z108">
    <cfRule type="cellIs" dxfId="1083" priority="1114" stopIfTrue="1" operator="greaterThan">
      <formula>0</formula>
    </cfRule>
  </conditionalFormatting>
  <conditionalFormatting sqref="R108">
    <cfRule type="cellIs" dxfId="1082" priority="1112" operator="equal">
      <formula>0</formula>
    </cfRule>
    <cfRule type="containsErrors" dxfId="1081" priority="1113">
      <formula>ISERROR(R108)</formula>
    </cfRule>
  </conditionalFormatting>
  <conditionalFormatting sqref="R108">
    <cfRule type="cellIs" dxfId="1080" priority="1111" stopIfTrue="1" operator="greaterThan">
      <formula>0</formula>
    </cfRule>
  </conditionalFormatting>
  <conditionalFormatting sqref="P108">
    <cfRule type="cellIs" dxfId="1079" priority="1109" operator="equal">
      <formula>0</formula>
    </cfRule>
    <cfRule type="containsErrors" dxfId="1078" priority="1110">
      <formula>ISERROR(P108)</formula>
    </cfRule>
  </conditionalFormatting>
  <conditionalFormatting sqref="P108">
    <cfRule type="cellIs" dxfId="1077" priority="1108" stopIfTrue="1" operator="greaterThan">
      <formula>0</formula>
    </cfRule>
  </conditionalFormatting>
  <conditionalFormatting sqref="N108">
    <cfRule type="cellIs" dxfId="1076" priority="1106" operator="equal">
      <formula>0</formula>
    </cfRule>
    <cfRule type="containsErrors" dxfId="1075" priority="1107">
      <formula>ISERROR(N108)</formula>
    </cfRule>
  </conditionalFormatting>
  <conditionalFormatting sqref="N108">
    <cfRule type="cellIs" dxfId="1074" priority="1105" stopIfTrue="1" operator="greaterThan">
      <formula>0</formula>
    </cfRule>
  </conditionalFormatting>
  <conditionalFormatting sqref="L108">
    <cfRule type="cellIs" dxfId="1073" priority="1103" operator="equal">
      <formula>0</formula>
    </cfRule>
    <cfRule type="containsErrors" dxfId="1072" priority="1104">
      <formula>ISERROR(L108)</formula>
    </cfRule>
  </conditionalFormatting>
  <conditionalFormatting sqref="L108">
    <cfRule type="cellIs" dxfId="1071" priority="1102" stopIfTrue="1" operator="greaterThan">
      <formula>0</formula>
    </cfRule>
  </conditionalFormatting>
  <conditionalFormatting sqref="J108">
    <cfRule type="cellIs" dxfId="1070" priority="1100" operator="equal">
      <formula>0</formula>
    </cfRule>
    <cfRule type="containsErrors" dxfId="1069" priority="1101">
      <formula>ISERROR(J108)</formula>
    </cfRule>
  </conditionalFormatting>
  <conditionalFormatting sqref="T22:T27 V22:V27 X22:X27">
    <cfRule type="cellIs" dxfId="1068" priority="1097" operator="equal">
      <formula>0</formula>
    </cfRule>
    <cfRule type="containsErrors" dxfId="1067" priority="1098">
      <formula>ISERROR(T22)</formula>
    </cfRule>
  </conditionalFormatting>
  <conditionalFormatting sqref="T64">
    <cfRule type="cellIs" dxfId="1066" priority="1059" operator="equal">
      <formula>0</formula>
    </cfRule>
    <cfRule type="containsErrors" dxfId="1065" priority="1060">
      <formula>ISERROR(T64)</formula>
    </cfRule>
  </conditionalFormatting>
  <conditionalFormatting sqref="V64">
    <cfRule type="cellIs" dxfId="1064" priority="1021" operator="equal">
      <formula>0</formula>
    </cfRule>
    <cfRule type="containsErrors" dxfId="1063" priority="1022">
      <formula>ISERROR(V64)</formula>
    </cfRule>
  </conditionalFormatting>
  <conditionalFormatting sqref="X64">
    <cfRule type="cellIs" dxfId="1062" priority="983" operator="equal">
      <formula>0</formula>
    </cfRule>
    <cfRule type="containsErrors" dxfId="1061" priority="984">
      <formula>ISERROR(X64)</formula>
    </cfRule>
  </conditionalFormatting>
  <conditionalFormatting sqref="T54">
    <cfRule type="cellIs" dxfId="1060" priority="1063" operator="equal">
      <formula>0</formula>
    </cfRule>
    <cfRule type="containsErrors" dxfId="1059" priority="1064">
      <formula>ISERROR(T54)</formula>
    </cfRule>
  </conditionalFormatting>
  <conditionalFormatting sqref="S16">
    <cfRule type="cellIs" dxfId="1058" priority="1077" operator="equal">
      <formula>0</formula>
    </cfRule>
    <cfRule type="containsErrors" dxfId="1057" priority="1078">
      <formula>ISERROR(S16)</formula>
    </cfRule>
  </conditionalFormatting>
  <conditionalFormatting sqref="T16:T17">
    <cfRule type="cellIs" dxfId="1056" priority="1081" operator="equal">
      <formula>0</formula>
    </cfRule>
    <cfRule type="containsErrors" dxfId="1055" priority="1082">
      <formula>ISERROR(T16)</formula>
    </cfRule>
  </conditionalFormatting>
  <conditionalFormatting sqref="S17">
    <cfRule type="cellIs" dxfId="1054" priority="1079" operator="equal">
      <formula>0</formula>
    </cfRule>
    <cfRule type="containsErrors" dxfId="1053" priority="1080">
      <formula>ISERROR(S17)</formula>
    </cfRule>
  </conditionalFormatting>
  <conditionalFormatting sqref="T48">
    <cfRule type="cellIs" dxfId="1052" priority="1065" operator="equal">
      <formula>0</formula>
    </cfRule>
    <cfRule type="containsErrors" dxfId="1051" priority="1066">
      <formula>ISERROR(T48)</formula>
    </cfRule>
  </conditionalFormatting>
  <conditionalFormatting sqref="T60">
    <cfRule type="cellIs" dxfId="1050" priority="1061" operator="equal">
      <formula>0</formula>
    </cfRule>
    <cfRule type="containsErrors" dxfId="1049" priority="1062">
      <formula>ISERROR(T60)</formula>
    </cfRule>
  </conditionalFormatting>
  <conditionalFormatting sqref="V16:V17">
    <cfRule type="cellIs" dxfId="1048" priority="1043" operator="equal">
      <formula>0</formula>
    </cfRule>
    <cfRule type="containsErrors" dxfId="1047" priority="1044">
      <formula>ISERROR(V16)</formula>
    </cfRule>
  </conditionalFormatting>
  <conditionalFormatting sqref="U17">
    <cfRule type="cellIs" dxfId="1046" priority="1041" operator="equal">
      <formula>0</formula>
    </cfRule>
    <cfRule type="containsErrors" dxfId="1045" priority="1042">
      <formula>ISERROR(U17)</formula>
    </cfRule>
  </conditionalFormatting>
  <conditionalFormatting sqref="U16">
    <cfRule type="cellIs" dxfId="1044" priority="1039" operator="equal">
      <formula>0</formula>
    </cfRule>
    <cfRule type="containsErrors" dxfId="1043" priority="1040">
      <formula>ISERROR(U16)</formula>
    </cfRule>
  </conditionalFormatting>
  <conditionalFormatting sqref="V54">
    <cfRule type="cellIs" dxfId="1042" priority="1025" operator="equal">
      <formula>0</formula>
    </cfRule>
    <cfRule type="containsErrors" dxfId="1041" priority="1026">
      <formula>ISERROR(V54)</formula>
    </cfRule>
  </conditionalFormatting>
  <conditionalFormatting sqref="S22:S27">
    <cfRule type="cellIs" dxfId="1040" priority="1083" operator="equal">
      <formula>0</formula>
    </cfRule>
    <cfRule type="containsErrors" dxfId="1039" priority="1084">
      <formula>ISERROR(S22)</formula>
    </cfRule>
  </conditionalFormatting>
  <conditionalFormatting sqref="T20">
    <cfRule type="cellIs" dxfId="1038" priority="1075" operator="equal">
      <formula>0</formula>
    </cfRule>
    <cfRule type="containsErrors" dxfId="1037" priority="1076">
      <formula>ISERROR(T20)</formula>
    </cfRule>
  </conditionalFormatting>
  <conditionalFormatting sqref="T30">
    <cfRule type="cellIs" dxfId="1036" priority="1073" operator="equal">
      <formula>0</formula>
    </cfRule>
    <cfRule type="containsErrors" dxfId="1035" priority="1074">
      <formula>ISERROR(T30)</formula>
    </cfRule>
  </conditionalFormatting>
  <conditionalFormatting sqref="T40">
    <cfRule type="cellIs" dxfId="1034" priority="1067" operator="equal">
      <formula>0</formula>
    </cfRule>
    <cfRule type="containsErrors" dxfId="1033" priority="1068">
      <formula>ISERROR(T40)</formula>
    </cfRule>
  </conditionalFormatting>
  <conditionalFormatting sqref="V48">
    <cfRule type="cellIs" dxfId="1032" priority="1027" operator="equal">
      <formula>0</formula>
    </cfRule>
    <cfRule type="containsErrors" dxfId="1031" priority="1028">
      <formula>ISERROR(V48)</formula>
    </cfRule>
  </conditionalFormatting>
  <conditionalFormatting sqref="V60">
    <cfRule type="cellIs" dxfId="1030" priority="1023" operator="equal">
      <formula>0</formula>
    </cfRule>
    <cfRule type="containsErrors" dxfId="1029" priority="1024">
      <formula>ISERROR(V60)</formula>
    </cfRule>
  </conditionalFormatting>
  <conditionalFormatting sqref="X16:X17">
    <cfRule type="cellIs" dxfId="1028" priority="1005" operator="equal">
      <formula>0</formula>
    </cfRule>
    <cfRule type="containsErrors" dxfId="1027" priority="1006">
      <formula>ISERROR(X16)</formula>
    </cfRule>
  </conditionalFormatting>
  <conditionalFormatting sqref="W17">
    <cfRule type="cellIs" dxfId="1026" priority="1003" operator="equal">
      <formula>0</formula>
    </cfRule>
    <cfRule type="containsErrors" dxfId="1025" priority="1004">
      <formula>ISERROR(W17)</formula>
    </cfRule>
  </conditionalFormatting>
  <conditionalFormatting sqref="W16">
    <cfRule type="cellIs" dxfId="1024" priority="1001" operator="equal">
      <formula>0</formula>
    </cfRule>
    <cfRule type="containsErrors" dxfId="1023" priority="1002">
      <formula>ISERROR(W16)</formula>
    </cfRule>
  </conditionalFormatting>
  <conditionalFormatting sqref="X54">
    <cfRule type="cellIs" dxfId="1022" priority="987" operator="equal">
      <formula>0</formula>
    </cfRule>
    <cfRule type="containsErrors" dxfId="1021" priority="988">
      <formula>ISERROR(X54)</formula>
    </cfRule>
  </conditionalFormatting>
  <conditionalFormatting sqref="U22:U27">
    <cfRule type="cellIs" dxfId="1020" priority="1045" operator="equal">
      <formula>0</formula>
    </cfRule>
    <cfRule type="containsErrors" dxfId="1019" priority="1046">
      <formula>ISERROR(U22)</formula>
    </cfRule>
  </conditionalFormatting>
  <conditionalFormatting sqref="V20">
    <cfRule type="cellIs" dxfId="1018" priority="1037" operator="equal">
      <formula>0</formula>
    </cfRule>
    <cfRule type="containsErrors" dxfId="1017" priority="1038">
      <formula>ISERROR(V20)</formula>
    </cfRule>
  </conditionalFormatting>
  <conditionalFormatting sqref="V30">
    <cfRule type="cellIs" dxfId="1016" priority="1035" operator="equal">
      <formula>0</formula>
    </cfRule>
    <cfRule type="containsErrors" dxfId="1015" priority="1036">
      <formula>ISERROR(V30)</formula>
    </cfRule>
  </conditionalFormatting>
  <conditionalFormatting sqref="V40">
    <cfRule type="cellIs" dxfId="1014" priority="1029" operator="equal">
      <formula>0</formula>
    </cfRule>
    <cfRule type="containsErrors" dxfId="1013" priority="1030">
      <formula>ISERROR(V40)</formula>
    </cfRule>
  </conditionalFormatting>
  <conditionalFormatting sqref="X48">
    <cfRule type="cellIs" dxfId="1012" priority="989" operator="equal">
      <formula>0</formula>
    </cfRule>
    <cfRule type="containsErrors" dxfId="1011" priority="990">
      <formula>ISERROR(X48)</formula>
    </cfRule>
  </conditionalFormatting>
  <conditionalFormatting sqref="X60">
    <cfRule type="cellIs" dxfId="1010" priority="985" operator="equal">
      <formula>0</formula>
    </cfRule>
    <cfRule type="containsErrors" dxfId="1009" priority="986">
      <formula>ISERROR(X60)</formula>
    </cfRule>
  </conditionalFormatting>
  <conditionalFormatting sqref="S14">
    <cfRule type="cellIs" dxfId="1008" priority="1094" operator="notEqual">
      <formula>0</formula>
    </cfRule>
    <cfRule type="cellIs" dxfId="1007" priority="1095" operator="notEqual">
      <formula>0</formula>
    </cfRule>
    <cfRule type="cellIs" dxfId="1006" priority="1096" operator="equal">
      <formula>0</formula>
    </cfRule>
  </conditionalFormatting>
  <conditionalFormatting sqref="T14">
    <cfRule type="cellIs" dxfId="1005" priority="1091" operator="notEqual">
      <formula>0</formula>
    </cfRule>
    <cfRule type="cellIs" dxfId="1004" priority="1092" operator="notEqual">
      <formula>0</formula>
    </cfRule>
    <cfRule type="cellIs" dxfId="1003" priority="1093" operator="equal">
      <formula>0</formula>
    </cfRule>
  </conditionalFormatting>
  <conditionalFormatting sqref="T21 T31 T37 T39 T41 T49 T55 T61 T65">
    <cfRule type="cellIs" dxfId="1002" priority="1089" operator="equal">
      <formula>0</formula>
    </cfRule>
    <cfRule type="containsErrors" dxfId="1001" priority="1090">
      <formula>ISERROR(T21)</formula>
    </cfRule>
  </conditionalFormatting>
  <conditionalFormatting sqref="T22:T27">
    <cfRule type="cellIs" dxfId="1000" priority="1085" operator="equal">
      <formula>0</formula>
    </cfRule>
    <cfRule type="containsErrors" dxfId="999" priority="1086">
      <formula>ISERROR(T22)</formula>
    </cfRule>
  </conditionalFormatting>
  <conditionalFormatting sqref="S20:S21 S30:S31 S37 S48:S49 S54:S55 S60:S61 S65 S39:S41">
    <cfRule type="cellIs" dxfId="998" priority="1087" operator="equal">
      <formula>0</formula>
    </cfRule>
    <cfRule type="containsErrors" dxfId="997" priority="1088">
      <formula>ISERROR(S20)</formula>
    </cfRule>
  </conditionalFormatting>
  <conditionalFormatting sqref="W22:W27">
    <cfRule type="cellIs" dxfId="996" priority="1007" operator="equal">
      <formula>0</formula>
    </cfRule>
    <cfRule type="containsErrors" dxfId="995" priority="1008">
      <formula>ISERROR(W22)</formula>
    </cfRule>
  </conditionalFormatting>
  <conditionalFormatting sqref="X20">
    <cfRule type="cellIs" dxfId="994" priority="999" operator="equal">
      <formula>0</formula>
    </cfRule>
    <cfRule type="containsErrors" dxfId="993" priority="1000">
      <formula>ISERROR(X20)</formula>
    </cfRule>
  </conditionalFormatting>
  <conditionalFormatting sqref="X30">
    <cfRule type="cellIs" dxfId="992" priority="997" operator="equal">
      <formula>0</formula>
    </cfRule>
    <cfRule type="containsErrors" dxfId="991" priority="998">
      <formula>ISERROR(X30)</formula>
    </cfRule>
  </conditionalFormatting>
  <conditionalFormatting sqref="X40">
    <cfRule type="cellIs" dxfId="990" priority="991" operator="equal">
      <formula>0</formula>
    </cfRule>
    <cfRule type="containsErrors" dxfId="989" priority="992">
      <formula>ISERROR(X40)</formula>
    </cfRule>
  </conditionalFormatting>
  <conditionalFormatting sqref="U14">
    <cfRule type="cellIs" dxfId="988" priority="1056" operator="notEqual">
      <formula>0</formula>
    </cfRule>
    <cfRule type="cellIs" dxfId="987" priority="1057" operator="notEqual">
      <formula>0</formula>
    </cfRule>
    <cfRule type="cellIs" dxfId="986" priority="1058" operator="equal">
      <formula>0</formula>
    </cfRule>
  </conditionalFormatting>
  <conditionalFormatting sqref="V14">
    <cfRule type="cellIs" dxfId="985" priority="1053" operator="notEqual">
      <formula>0</formula>
    </cfRule>
    <cfRule type="cellIs" dxfId="984" priority="1054" operator="notEqual">
      <formula>0</formula>
    </cfRule>
    <cfRule type="cellIs" dxfId="983" priority="1055" operator="equal">
      <formula>0</formula>
    </cfRule>
  </conditionalFormatting>
  <conditionalFormatting sqref="V21 V31 V37 V39 V41 V49 V55 V61 V65">
    <cfRule type="cellIs" dxfId="982" priority="1051" operator="equal">
      <formula>0</formula>
    </cfRule>
    <cfRule type="containsErrors" dxfId="981" priority="1052">
      <formula>ISERROR(V21)</formula>
    </cfRule>
  </conditionalFormatting>
  <conditionalFormatting sqref="V22:V27">
    <cfRule type="cellIs" dxfId="980" priority="1047" operator="equal">
      <formula>0</formula>
    </cfRule>
    <cfRule type="containsErrors" dxfId="979" priority="1048">
      <formula>ISERROR(V22)</formula>
    </cfRule>
  </conditionalFormatting>
  <conditionalFormatting sqref="U20:U21 U30:U31 U37 U48:U49 U54:U55 U60:U61 U65 U39:U41">
    <cfRule type="cellIs" dxfId="978" priority="1049" operator="equal">
      <formula>0</formula>
    </cfRule>
    <cfRule type="containsErrors" dxfId="977" priority="1050">
      <formula>ISERROR(U20)</formula>
    </cfRule>
  </conditionalFormatting>
  <conditionalFormatting sqref="W14">
    <cfRule type="cellIs" dxfId="976" priority="1018" operator="notEqual">
      <formula>0</formula>
    </cfRule>
    <cfRule type="cellIs" dxfId="975" priority="1019" operator="notEqual">
      <formula>0</formula>
    </cfRule>
    <cfRule type="cellIs" dxfId="974" priority="1020" operator="equal">
      <formula>0</formula>
    </cfRule>
  </conditionalFormatting>
  <conditionalFormatting sqref="X14">
    <cfRule type="cellIs" dxfId="973" priority="1015" operator="notEqual">
      <formula>0</formula>
    </cfRule>
    <cfRule type="cellIs" dxfId="972" priority="1016" operator="notEqual">
      <formula>0</formula>
    </cfRule>
    <cfRule type="cellIs" dxfId="971" priority="1017" operator="equal">
      <formula>0</formula>
    </cfRule>
  </conditionalFormatting>
  <conditionalFormatting sqref="X21 X31 X37 X39 X41 X49 X55 X61 X65">
    <cfRule type="cellIs" dxfId="970" priority="1013" operator="equal">
      <formula>0</formula>
    </cfRule>
    <cfRule type="containsErrors" dxfId="969" priority="1014">
      <formula>ISERROR(X21)</formula>
    </cfRule>
  </conditionalFormatting>
  <conditionalFormatting sqref="X22:X27">
    <cfRule type="cellIs" dxfId="968" priority="1009" operator="equal">
      <formula>0</formula>
    </cfRule>
    <cfRule type="containsErrors" dxfId="967" priority="1010">
      <formula>ISERROR(X22)</formula>
    </cfRule>
  </conditionalFormatting>
  <conditionalFormatting sqref="W20:W21 W30:W31 W37 W48:W49 W54:W55 W60:W61 W65 W39:W41">
    <cfRule type="cellIs" dxfId="966" priority="1011" operator="equal">
      <formula>0</formula>
    </cfRule>
    <cfRule type="containsErrors" dxfId="965" priority="1012">
      <formula>ISERROR(W20)</formula>
    </cfRule>
  </conditionalFormatting>
  <conditionalFormatting sqref="S22:S27 U22:U27 W22:W27">
    <cfRule type="cellIs" dxfId="964" priority="981" operator="equal">
      <formula>0</formula>
    </cfRule>
    <cfRule type="containsErrors" dxfId="963" priority="982">
      <formula>ISERROR(S22)</formula>
    </cfRule>
  </conditionalFormatting>
  <conditionalFormatting sqref="S22:S27 U22:U27 W22:W27">
    <cfRule type="cellIs" dxfId="962" priority="979" stopIfTrue="1" operator="greaterThan">
      <formula>0</formula>
    </cfRule>
    <cfRule type="cellIs" dxfId="961" priority="980" stopIfTrue="1" operator="greaterThan">
      <formula>0</formula>
    </cfRule>
  </conditionalFormatting>
  <conditionalFormatting sqref="T22:T27 V22:V27 X22:X27">
    <cfRule type="cellIs" dxfId="960" priority="978" stopIfTrue="1" operator="greaterThan">
      <formula>0</formula>
    </cfRule>
  </conditionalFormatting>
  <conditionalFormatting sqref="T19 V19 X19">
    <cfRule type="cellIs" dxfId="959" priority="976" operator="equal">
      <formula>0</formula>
    </cfRule>
    <cfRule type="containsErrors" dxfId="958" priority="977">
      <formula>ISERROR(T19)</formula>
    </cfRule>
  </conditionalFormatting>
  <conditionalFormatting sqref="S18:S19 U18:U19 W18:W19">
    <cfRule type="cellIs" dxfId="957" priority="974" operator="equal">
      <formula>0</formula>
    </cfRule>
    <cfRule type="containsErrors" dxfId="956" priority="975">
      <formula>ISERROR(S18)</formula>
    </cfRule>
  </conditionalFormatting>
  <conditionalFormatting sqref="S18:S19 U18:U19 W18:W19">
    <cfRule type="cellIs" dxfId="955" priority="972" stopIfTrue="1" operator="greaterThan">
      <formula>0</formula>
    </cfRule>
    <cfRule type="cellIs" dxfId="954" priority="973" stopIfTrue="1" operator="greaterThan">
      <formula>0</formula>
    </cfRule>
  </conditionalFormatting>
  <conditionalFormatting sqref="T19 V19 X19">
    <cfRule type="cellIs" dxfId="953" priority="971" stopIfTrue="1" operator="greaterThan">
      <formula>0</formula>
    </cfRule>
  </conditionalFormatting>
  <conditionalFormatting sqref="T32:T33 V32:V33 X32:X33">
    <cfRule type="cellIs" dxfId="952" priority="969" operator="equal">
      <formula>0</formula>
    </cfRule>
    <cfRule type="containsErrors" dxfId="951" priority="970">
      <formula>ISERROR(T32)</formula>
    </cfRule>
  </conditionalFormatting>
  <conditionalFormatting sqref="S32:S33 U32:U33 W32:W33">
    <cfRule type="cellIs" dxfId="950" priority="967" operator="equal">
      <formula>0</formula>
    </cfRule>
    <cfRule type="containsErrors" dxfId="949" priority="968">
      <formula>ISERROR(S32)</formula>
    </cfRule>
  </conditionalFormatting>
  <conditionalFormatting sqref="S32:S33 U32:U33 W32:W33">
    <cfRule type="cellIs" dxfId="948" priority="965" stopIfTrue="1" operator="greaterThan">
      <formula>0</formula>
    </cfRule>
    <cfRule type="cellIs" dxfId="947" priority="966" stopIfTrue="1" operator="greaterThan">
      <formula>0</formula>
    </cfRule>
  </conditionalFormatting>
  <conditionalFormatting sqref="T32:T33 V32:V33 X32:X33">
    <cfRule type="cellIs" dxfId="946" priority="964" stopIfTrue="1" operator="greaterThan">
      <formula>0</formula>
    </cfRule>
  </conditionalFormatting>
  <conditionalFormatting sqref="X98">
    <cfRule type="cellIs" dxfId="945" priority="825" operator="equal">
      <formula>0</formula>
    </cfRule>
    <cfRule type="containsErrors" dxfId="944" priority="826">
      <formula>ISERROR(X98)</formula>
    </cfRule>
  </conditionalFormatting>
  <conditionalFormatting sqref="T42:T47 V42:V47 X42:X47">
    <cfRule type="cellIs" dxfId="943" priority="962" operator="equal">
      <formula>0</formula>
    </cfRule>
    <cfRule type="containsErrors" dxfId="942" priority="963">
      <formula>ISERROR(T42)</formula>
    </cfRule>
  </conditionalFormatting>
  <conditionalFormatting sqref="S42:S47 U42:U47 W42:W47">
    <cfRule type="cellIs" dxfId="941" priority="960" operator="equal">
      <formula>0</formula>
    </cfRule>
    <cfRule type="containsErrors" dxfId="940" priority="961">
      <formula>ISERROR(S42)</formula>
    </cfRule>
  </conditionalFormatting>
  <conditionalFormatting sqref="S42:S47 U42:U47 W42:W47">
    <cfRule type="cellIs" dxfId="939" priority="958" stopIfTrue="1" operator="greaterThan">
      <formula>0</formula>
    </cfRule>
    <cfRule type="cellIs" dxfId="938" priority="959" stopIfTrue="1" operator="greaterThan">
      <formula>0</formula>
    </cfRule>
  </conditionalFormatting>
  <conditionalFormatting sqref="T42:T47 V42:V47 X42:X47">
    <cfRule type="cellIs" dxfId="937" priority="957" stopIfTrue="1" operator="greaterThan">
      <formula>0</formula>
    </cfRule>
  </conditionalFormatting>
  <conditionalFormatting sqref="T50:T53 V50:V53 X50:X53">
    <cfRule type="cellIs" dxfId="936" priority="955" operator="equal">
      <formula>0</formula>
    </cfRule>
    <cfRule type="containsErrors" dxfId="935" priority="956">
      <formula>ISERROR(T50)</formula>
    </cfRule>
  </conditionalFormatting>
  <conditionalFormatting sqref="S50:S53 U50:U53 W50:W53">
    <cfRule type="cellIs" dxfId="934" priority="953" operator="equal">
      <formula>0</formula>
    </cfRule>
    <cfRule type="containsErrors" dxfId="933" priority="954">
      <formula>ISERROR(S50)</formula>
    </cfRule>
  </conditionalFormatting>
  <conditionalFormatting sqref="S50:S53 U50:U53 W50:W53">
    <cfRule type="cellIs" dxfId="932" priority="951" stopIfTrue="1" operator="greaterThan">
      <formula>0</formula>
    </cfRule>
    <cfRule type="cellIs" dxfId="931" priority="952" stopIfTrue="1" operator="greaterThan">
      <formula>0</formula>
    </cfRule>
  </conditionalFormatting>
  <conditionalFormatting sqref="T50:T53 V50:V53 X50:X53">
    <cfRule type="cellIs" dxfId="930" priority="950" stopIfTrue="1" operator="greaterThan">
      <formula>0</formula>
    </cfRule>
  </conditionalFormatting>
  <conditionalFormatting sqref="W56 U56 S56 S57:X57">
    <cfRule type="cellIs" dxfId="929" priority="948" operator="equal">
      <formula>0</formula>
    </cfRule>
    <cfRule type="containsErrors" dxfId="928" priority="949">
      <formula>ISERROR(S56)</formula>
    </cfRule>
  </conditionalFormatting>
  <conditionalFormatting sqref="W56 U56 S56 S57:X57">
    <cfRule type="cellIs" dxfId="927" priority="946" stopIfTrue="1" operator="greaterThan">
      <formula>0</formula>
    </cfRule>
    <cfRule type="cellIs" dxfId="926" priority="947" stopIfTrue="1" operator="greaterThan">
      <formula>0</formula>
    </cfRule>
  </conditionalFormatting>
  <conditionalFormatting sqref="W62 U62 S62 S63:X63">
    <cfRule type="cellIs" dxfId="925" priority="944" operator="equal">
      <formula>0</formula>
    </cfRule>
    <cfRule type="containsErrors" dxfId="924" priority="945">
      <formula>ISERROR(S62)</formula>
    </cfRule>
  </conditionalFormatting>
  <conditionalFormatting sqref="W62 U62 S62 S63:X63">
    <cfRule type="cellIs" dxfId="923" priority="942" stopIfTrue="1" operator="greaterThan">
      <formula>0</formula>
    </cfRule>
    <cfRule type="cellIs" dxfId="922" priority="943" stopIfTrue="1" operator="greaterThan">
      <formula>0</formula>
    </cfRule>
  </conditionalFormatting>
  <conditionalFormatting sqref="X56">
    <cfRule type="cellIs" dxfId="921" priority="940" operator="equal">
      <formula>0</formula>
    </cfRule>
    <cfRule type="containsErrors" dxfId="920" priority="941">
      <formula>ISERROR(X56)</formula>
    </cfRule>
  </conditionalFormatting>
  <conditionalFormatting sqref="X56">
    <cfRule type="cellIs" dxfId="919" priority="939" stopIfTrue="1" operator="greaterThan">
      <formula>0</formula>
    </cfRule>
  </conditionalFormatting>
  <conditionalFormatting sqref="X62">
    <cfRule type="cellIs" dxfId="918" priority="937" operator="equal">
      <formula>0</formula>
    </cfRule>
    <cfRule type="containsErrors" dxfId="917" priority="938">
      <formula>ISERROR(X62)</formula>
    </cfRule>
  </conditionalFormatting>
  <conditionalFormatting sqref="X62">
    <cfRule type="cellIs" dxfId="916" priority="936" stopIfTrue="1" operator="greaterThan">
      <formula>0</formula>
    </cfRule>
  </conditionalFormatting>
  <conditionalFormatting sqref="V56">
    <cfRule type="cellIs" dxfId="915" priority="934" operator="equal">
      <formula>0</formula>
    </cfRule>
    <cfRule type="containsErrors" dxfId="914" priority="935">
      <formula>ISERROR(V56)</formula>
    </cfRule>
  </conditionalFormatting>
  <conditionalFormatting sqref="V56">
    <cfRule type="cellIs" dxfId="913" priority="933" stopIfTrue="1" operator="greaterThan">
      <formula>0</formula>
    </cfRule>
  </conditionalFormatting>
  <conditionalFormatting sqref="V62">
    <cfRule type="cellIs" dxfId="912" priority="931" operator="equal">
      <formula>0</formula>
    </cfRule>
    <cfRule type="containsErrors" dxfId="911" priority="932">
      <formula>ISERROR(V62)</formula>
    </cfRule>
  </conditionalFormatting>
  <conditionalFormatting sqref="V62">
    <cfRule type="cellIs" dxfId="910" priority="930" stopIfTrue="1" operator="greaterThan">
      <formula>0</formula>
    </cfRule>
  </conditionalFormatting>
  <conditionalFormatting sqref="T56">
    <cfRule type="cellIs" dxfId="909" priority="928" operator="equal">
      <formula>0</formula>
    </cfRule>
    <cfRule type="containsErrors" dxfId="908" priority="929">
      <formula>ISERROR(T56)</formula>
    </cfRule>
  </conditionalFormatting>
  <conditionalFormatting sqref="T56">
    <cfRule type="cellIs" dxfId="907" priority="927" stopIfTrue="1" operator="greaterThan">
      <formula>0</formula>
    </cfRule>
  </conditionalFormatting>
  <conditionalFormatting sqref="T62">
    <cfRule type="cellIs" dxfId="906" priority="925" operator="equal">
      <formula>0</formula>
    </cfRule>
    <cfRule type="containsErrors" dxfId="905" priority="926">
      <formula>ISERROR(T62)</formula>
    </cfRule>
  </conditionalFormatting>
  <conditionalFormatting sqref="T62">
    <cfRule type="cellIs" dxfId="904" priority="924" stopIfTrue="1" operator="greaterThan">
      <formula>0</formula>
    </cfRule>
  </conditionalFormatting>
  <conditionalFormatting sqref="W66 U66 S66 S67:X67">
    <cfRule type="cellIs" dxfId="903" priority="922" operator="equal">
      <formula>0</formula>
    </cfRule>
    <cfRule type="containsErrors" dxfId="902" priority="923">
      <formula>ISERROR(S66)</formula>
    </cfRule>
  </conditionalFormatting>
  <conditionalFormatting sqref="W66 U66 S66 S67:X67">
    <cfRule type="cellIs" dxfId="901" priority="920" stopIfTrue="1" operator="greaterThan">
      <formula>0</formula>
    </cfRule>
    <cfRule type="cellIs" dxfId="900" priority="921" stopIfTrue="1" operator="greaterThan">
      <formula>0</formula>
    </cfRule>
  </conditionalFormatting>
  <conditionalFormatting sqref="X66">
    <cfRule type="cellIs" dxfId="899" priority="918" operator="equal">
      <formula>0</formula>
    </cfRule>
    <cfRule type="containsErrors" dxfId="898" priority="919">
      <formula>ISERROR(X66)</formula>
    </cfRule>
  </conditionalFormatting>
  <conditionalFormatting sqref="X66">
    <cfRule type="cellIs" dxfId="897" priority="917" stopIfTrue="1" operator="greaterThan">
      <formula>0</formula>
    </cfRule>
  </conditionalFormatting>
  <conditionalFormatting sqref="V66">
    <cfRule type="cellIs" dxfId="896" priority="915" operator="equal">
      <formula>0</formula>
    </cfRule>
    <cfRule type="containsErrors" dxfId="895" priority="916">
      <formula>ISERROR(V66)</formula>
    </cfRule>
  </conditionalFormatting>
  <conditionalFormatting sqref="V66">
    <cfRule type="cellIs" dxfId="894" priority="914" stopIfTrue="1" operator="greaterThan">
      <formula>0</formula>
    </cfRule>
  </conditionalFormatting>
  <conditionalFormatting sqref="T66">
    <cfRule type="cellIs" dxfId="893" priority="912" operator="equal">
      <formula>0</formula>
    </cfRule>
    <cfRule type="containsErrors" dxfId="892" priority="913">
      <formula>ISERROR(T66)</formula>
    </cfRule>
  </conditionalFormatting>
  <conditionalFormatting sqref="T66">
    <cfRule type="cellIs" dxfId="891" priority="911" stopIfTrue="1" operator="greaterThan">
      <formula>0</formula>
    </cfRule>
  </conditionalFormatting>
  <conditionalFormatting sqref="X111">
    <cfRule type="cellIs" dxfId="890" priority="773" operator="equal">
      <formula>0</formula>
    </cfRule>
    <cfRule type="containsErrors" dxfId="889" priority="774">
      <formula>ISERROR(X111)</formula>
    </cfRule>
  </conditionalFormatting>
  <conditionalFormatting sqref="T82">
    <cfRule type="cellIs" dxfId="888" priority="905" operator="equal">
      <formula>0</formula>
    </cfRule>
    <cfRule type="containsErrors" dxfId="887" priority="906">
      <formula>ISERROR(T82)</formula>
    </cfRule>
  </conditionalFormatting>
  <conditionalFormatting sqref="V82">
    <cfRule type="cellIs" dxfId="886" priority="899" operator="equal">
      <formula>0</formula>
    </cfRule>
    <cfRule type="containsErrors" dxfId="885" priority="900">
      <formula>ISERROR(V82)</formula>
    </cfRule>
  </conditionalFormatting>
  <conditionalFormatting sqref="X82">
    <cfRule type="cellIs" dxfId="884" priority="893" operator="equal">
      <formula>0</formula>
    </cfRule>
    <cfRule type="containsErrors" dxfId="883" priority="894">
      <formula>ISERROR(X82)</formula>
    </cfRule>
  </conditionalFormatting>
  <conditionalFormatting sqref="W111">
    <cfRule type="cellIs" dxfId="882" priority="771" operator="equal">
      <formula>0</formula>
    </cfRule>
    <cfRule type="containsErrors" dxfId="881" priority="772">
      <formula>ISERROR(W111)</formula>
    </cfRule>
  </conditionalFormatting>
  <conditionalFormatting sqref="X110">
    <cfRule type="cellIs" dxfId="880" priority="769" operator="equal">
      <formula>0</formula>
    </cfRule>
    <cfRule type="containsErrors" dxfId="879" priority="770">
      <formula>ISERROR(X110)</formula>
    </cfRule>
  </conditionalFormatting>
  <conditionalFormatting sqref="T83">
    <cfRule type="cellIs" dxfId="878" priority="909" operator="equal">
      <formula>0</formula>
    </cfRule>
    <cfRule type="containsErrors" dxfId="877" priority="910">
      <formula>ISERROR(T83)</formula>
    </cfRule>
  </conditionalFormatting>
  <conditionalFormatting sqref="S83">
    <cfRule type="cellIs" dxfId="876" priority="907" operator="equal">
      <formula>0</formula>
    </cfRule>
    <cfRule type="containsErrors" dxfId="875" priority="908">
      <formula>ISERROR(S83)</formula>
    </cfRule>
  </conditionalFormatting>
  <conditionalFormatting sqref="V83">
    <cfRule type="cellIs" dxfId="874" priority="903" operator="equal">
      <formula>0</formula>
    </cfRule>
    <cfRule type="containsErrors" dxfId="873" priority="904">
      <formula>ISERROR(V83)</formula>
    </cfRule>
  </conditionalFormatting>
  <conditionalFormatting sqref="U83">
    <cfRule type="cellIs" dxfId="872" priority="901" operator="equal">
      <formula>0</formula>
    </cfRule>
    <cfRule type="containsErrors" dxfId="871" priority="902">
      <formula>ISERROR(U83)</formula>
    </cfRule>
  </conditionalFormatting>
  <conditionalFormatting sqref="X83">
    <cfRule type="cellIs" dxfId="870" priority="897" operator="equal">
      <formula>0</formula>
    </cfRule>
    <cfRule type="containsErrors" dxfId="869" priority="898">
      <formula>ISERROR(X83)</formula>
    </cfRule>
  </conditionalFormatting>
  <conditionalFormatting sqref="W83">
    <cfRule type="cellIs" dxfId="868" priority="895" operator="equal">
      <formula>0</formula>
    </cfRule>
    <cfRule type="containsErrors" dxfId="867" priority="896">
      <formula>ISERROR(W83)</formula>
    </cfRule>
  </conditionalFormatting>
  <conditionalFormatting sqref="W84 U84 S84 S85:X85">
    <cfRule type="cellIs" dxfId="866" priority="891" operator="equal">
      <formula>0</formula>
    </cfRule>
    <cfRule type="containsErrors" dxfId="865" priority="892">
      <formula>ISERROR(S84)</formula>
    </cfRule>
  </conditionalFormatting>
  <conditionalFormatting sqref="W84 U84 S84 S85:X85">
    <cfRule type="cellIs" dxfId="864" priority="889" stopIfTrue="1" operator="greaterThan">
      <formula>0</formula>
    </cfRule>
    <cfRule type="cellIs" dxfId="863" priority="890" stopIfTrue="1" operator="greaterThan">
      <formula>0</formula>
    </cfRule>
  </conditionalFormatting>
  <conditionalFormatting sqref="X84">
    <cfRule type="cellIs" dxfId="862" priority="887" operator="equal">
      <formula>0</formula>
    </cfRule>
    <cfRule type="containsErrors" dxfId="861" priority="888">
      <formula>ISERROR(X84)</formula>
    </cfRule>
  </conditionalFormatting>
  <conditionalFormatting sqref="X84">
    <cfRule type="cellIs" dxfId="860" priority="886" stopIfTrue="1" operator="greaterThan">
      <formula>0</formula>
    </cfRule>
  </conditionalFormatting>
  <conditionalFormatting sqref="V84">
    <cfRule type="cellIs" dxfId="859" priority="884" operator="equal">
      <formula>0</formula>
    </cfRule>
    <cfRule type="containsErrors" dxfId="858" priority="885">
      <formula>ISERROR(V84)</formula>
    </cfRule>
  </conditionalFormatting>
  <conditionalFormatting sqref="V84">
    <cfRule type="cellIs" dxfId="857" priority="883" stopIfTrue="1" operator="greaterThan">
      <formula>0</formula>
    </cfRule>
  </conditionalFormatting>
  <conditionalFormatting sqref="T84">
    <cfRule type="cellIs" dxfId="856" priority="881" operator="equal">
      <formula>0</formula>
    </cfRule>
    <cfRule type="containsErrors" dxfId="855" priority="882">
      <formula>ISERROR(T84)</formula>
    </cfRule>
  </conditionalFormatting>
  <conditionalFormatting sqref="T84">
    <cfRule type="cellIs" dxfId="854" priority="880" stopIfTrue="1" operator="greaterThan">
      <formula>0</formula>
    </cfRule>
  </conditionalFormatting>
  <conditionalFormatting sqref="V97">
    <cfRule type="cellIs" dxfId="853" priority="841" operator="equal">
      <formula>0</formula>
    </cfRule>
    <cfRule type="containsErrors" dxfId="852" priority="842">
      <formula>ISERROR(V97)</formula>
    </cfRule>
  </conditionalFormatting>
  <conditionalFormatting sqref="T92">
    <cfRule type="cellIs" dxfId="851" priority="874" operator="equal">
      <formula>0</formula>
    </cfRule>
    <cfRule type="containsErrors" dxfId="850" priority="875">
      <formula>ISERROR(T92)</formula>
    </cfRule>
  </conditionalFormatting>
  <conditionalFormatting sqref="V92">
    <cfRule type="cellIs" dxfId="849" priority="868" operator="equal">
      <formula>0</formula>
    </cfRule>
    <cfRule type="containsErrors" dxfId="848" priority="869">
      <formula>ISERROR(V92)</formula>
    </cfRule>
  </conditionalFormatting>
  <conditionalFormatting sqref="X92">
    <cfRule type="cellIs" dxfId="847" priority="862" operator="equal">
      <formula>0</formula>
    </cfRule>
    <cfRule type="containsErrors" dxfId="846" priority="863">
      <formula>ISERROR(X92)</formula>
    </cfRule>
  </conditionalFormatting>
  <conditionalFormatting sqref="T96">
    <cfRule type="cellIs" dxfId="845" priority="843" operator="equal">
      <formula>0</formula>
    </cfRule>
    <cfRule type="containsErrors" dxfId="844" priority="844">
      <formula>ISERROR(T96)</formula>
    </cfRule>
  </conditionalFormatting>
  <conditionalFormatting sqref="T93">
    <cfRule type="cellIs" dxfId="843" priority="878" operator="equal">
      <formula>0</formula>
    </cfRule>
    <cfRule type="containsErrors" dxfId="842" priority="879">
      <formula>ISERROR(T93)</formula>
    </cfRule>
  </conditionalFormatting>
  <conditionalFormatting sqref="S93">
    <cfRule type="cellIs" dxfId="841" priority="876" operator="equal">
      <formula>0</formula>
    </cfRule>
    <cfRule type="containsErrors" dxfId="840" priority="877">
      <formula>ISERROR(S93)</formula>
    </cfRule>
  </conditionalFormatting>
  <conditionalFormatting sqref="V93">
    <cfRule type="cellIs" dxfId="839" priority="872" operator="equal">
      <formula>0</formula>
    </cfRule>
    <cfRule type="containsErrors" dxfId="838" priority="873">
      <formula>ISERROR(V93)</formula>
    </cfRule>
  </conditionalFormatting>
  <conditionalFormatting sqref="U93">
    <cfRule type="cellIs" dxfId="837" priority="870" operator="equal">
      <formula>0</formula>
    </cfRule>
    <cfRule type="containsErrors" dxfId="836" priority="871">
      <formula>ISERROR(U93)</formula>
    </cfRule>
  </conditionalFormatting>
  <conditionalFormatting sqref="X93">
    <cfRule type="cellIs" dxfId="835" priority="866" operator="equal">
      <formula>0</formula>
    </cfRule>
    <cfRule type="containsErrors" dxfId="834" priority="867">
      <formula>ISERROR(X93)</formula>
    </cfRule>
  </conditionalFormatting>
  <conditionalFormatting sqref="W93">
    <cfRule type="cellIs" dxfId="833" priority="864" operator="equal">
      <formula>0</formula>
    </cfRule>
    <cfRule type="containsErrors" dxfId="832" priority="865">
      <formula>ISERROR(W93)</formula>
    </cfRule>
  </conditionalFormatting>
  <conditionalFormatting sqref="W94 U94 S94 S95:X95">
    <cfRule type="cellIs" dxfId="831" priority="860" operator="equal">
      <formula>0</formula>
    </cfRule>
    <cfRule type="containsErrors" dxfId="830" priority="861">
      <formula>ISERROR(S94)</formula>
    </cfRule>
  </conditionalFormatting>
  <conditionalFormatting sqref="W94 U94 S94 S95:X95">
    <cfRule type="cellIs" dxfId="829" priority="858" stopIfTrue="1" operator="greaterThan">
      <formula>0</formula>
    </cfRule>
    <cfRule type="cellIs" dxfId="828" priority="859" stopIfTrue="1" operator="greaterThan">
      <formula>0</formula>
    </cfRule>
  </conditionalFormatting>
  <conditionalFormatting sqref="X94">
    <cfRule type="cellIs" dxfId="827" priority="856" operator="equal">
      <formula>0</formula>
    </cfRule>
    <cfRule type="containsErrors" dxfId="826" priority="857">
      <formula>ISERROR(X94)</formula>
    </cfRule>
  </conditionalFormatting>
  <conditionalFormatting sqref="X94">
    <cfRule type="cellIs" dxfId="825" priority="855" stopIfTrue="1" operator="greaterThan">
      <formula>0</formula>
    </cfRule>
  </conditionalFormatting>
  <conditionalFormatting sqref="V94">
    <cfRule type="cellIs" dxfId="824" priority="853" operator="equal">
      <formula>0</formula>
    </cfRule>
    <cfRule type="containsErrors" dxfId="823" priority="854">
      <formula>ISERROR(V94)</formula>
    </cfRule>
  </conditionalFormatting>
  <conditionalFormatting sqref="V94">
    <cfRule type="cellIs" dxfId="822" priority="852" stopIfTrue="1" operator="greaterThan">
      <formula>0</formula>
    </cfRule>
  </conditionalFormatting>
  <conditionalFormatting sqref="T94">
    <cfRule type="cellIs" dxfId="821" priority="850" operator="equal">
      <formula>0</formula>
    </cfRule>
    <cfRule type="containsErrors" dxfId="820" priority="851">
      <formula>ISERROR(T94)</formula>
    </cfRule>
  </conditionalFormatting>
  <conditionalFormatting sqref="T94">
    <cfRule type="cellIs" dxfId="819" priority="849" stopIfTrue="1" operator="greaterThan">
      <formula>0</formula>
    </cfRule>
  </conditionalFormatting>
  <conditionalFormatting sqref="V96">
    <cfRule type="cellIs" dxfId="818" priority="837" operator="equal">
      <formula>0</formula>
    </cfRule>
    <cfRule type="containsErrors" dxfId="817" priority="838">
      <formula>ISERROR(V96)</formula>
    </cfRule>
  </conditionalFormatting>
  <conditionalFormatting sqref="X96">
    <cfRule type="cellIs" dxfId="816" priority="831" operator="equal">
      <formula>0</formula>
    </cfRule>
    <cfRule type="containsErrors" dxfId="815" priority="832">
      <formula>ISERROR(X96)</formula>
    </cfRule>
  </conditionalFormatting>
  <conditionalFormatting sqref="T97">
    <cfRule type="cellIs" dxfId="814" priority="847" operator="equal">
      <formula>0</formula>
    </cfRule>
    <cfRule type="containsErrors" dxfId="813" priority="848">
      <formula>ISERROR(T97)</formula>
    </cfRule>
  </conditionalFormatting>
  <conditionalFormatting sqref="S97">
    <cfRule type="cellIs" dxfId="812" priority="845" operator="equal">
      <formula>0</formula>
    </cfRule>
    <cfRule type="containsErrors" dxfId="811" priority="846">
      <formula>ISERROR(S97)</formula>
    </cfRule>
  </conditionalFormatting>
  <conditionalFormatting sqref="T98">
    <cfRule type="cellIs" dxfId="810" priority="819" operator="equal">
      <formula>0</formula>
    </cfRule>
    <cfRule type="containsErrors" dxfId="809" priority="820">
      <formula>ISERROR(T98)</formula>
    </cfRule>
  </conditionalFormatting>
  <conditionalFormatting sqref="U97">
    <cfRule type="cellIs" dxfId="808" priority="839" operator="equal">
      <formula>0</formula>
    </cfRule>
    <cfRule type="containsErrors" dxfId="807" priority="840">
      <formula>ISERROR(U97)</formula>
    </cfRule>
  </conditionalFormatting>
  <conditionalFormatting sqref="X97">
    <cfRule type="cellIs" dxfId="806" priority="835" operator="equal">
      <formula>0</formula>
    </cfRule>
    <cfRule type="containsErrors" dxfId="805" priority="836">
      <formula>ISERROR(X97)</formula>
    </cfRule>
  </conditionalFormatting>
  <conditionalFormatting sqref="W97">
    <cfRule type="cellIs" dxfId="804" priority="833" operator="equal">
      <formula>0</formula>
    </cfRule>
    <cfRule type="containsErrors" dxfId="803" priority="834">
      <formula>ISERROR(W97)</formula>
    </cfRule>
  </conditionalFormatting>
  <conditionalFormatting sqref="W98 U98 S98 S99:X99">
    <cfRule type="cellIs" dxfId="802" priority="829" operator="equal">
      <formula>0</formula>
    </cfRule>
    <cfRule type="containsErrors" dxfId="801" priority="830">
      <formula>ISERROR(S98)</formula>
    </cfRule>
  </conditionalFormatting>
  <conditionalFormatting sqref="W98 U98 S98 S99:X99">
    <cfRule type="cellIs" dxfId="800" priority="827" stopIfTrue="1" operator="greaterThan">
      <formula>0</formula>
    </cfRule>
    <cfRule type="cellIs" dxfId="799" priority="828" stopIfTrue="1" operator="greaterThan">
      <formula>0</formula>
    </cfRule>
  </conditionalFormatting>
  <conditionalFormatting sqref="X98">
    <cfRule type="cellIs" dxfId="798" priority="824" stopIfTrue="1" operator="greaterThan">
      <formula>0</formula>
    </cfRule>
  </conditionalFormatting>
  <conditionalFormatting sqref="V98">
    <cfRule type="cellIs" dxfId="797" priority="822" operator="equal">
      <formula>0</formula>
    </cfRule>
    <cfRule type="containsErrors" dxfId="796" priority="823">
      <formula>ISERROR(V98)</formula>
    </cfRule>
  </conditionalFormatting>
  <conditionalFormatting sqref="V98">
    <cfRule type="cellIs" dxfId="795" priority="821" stopIfTrue="1" operator="greaterThan">
      <formula>0</formula>
    </cfRule>
  </conditionalFormatting>
  <conditionalFormatting sqref="T98">
    <cfRule type="cellIs" dxfId="794" priority="818" stopIfTrue="1" operator="greaterThan">
      <formula>0</formula>
    </cfRule>
  </conditionalFormatting>
  <conditionalFormatting sqref="T102">
    <cfRule type="cellIs" dxfId="793" priority="812" operator="equal">
      <formula>0</formula>
    </cfRule>
    <cfRule type="containsErrors" dxfId="792" priority="813">
      <formula>ISERROR(T102)</formula>
    </cfRule>
  </conditionalFormatting>
  <conditionalFormatting sqref="V102">
    <cfRule type="cellIs" dxfId="791" priority="806" operator="equal">
      <formula>0</formula>
    </cfRule>
    <cfRule type="containsErrors" dxfId="790" priority="807">
      <formula>ISERROR(V102)</formula>
    </cfRule>
  </conditionalFormatting>
  <conditionalFormatting sqref="X102">
    <cfRule type="cellIs" dxfId="789" priority="800" operator="equal">
      <formula>0</formula>
    </cfRule>
    <cfRule type="containsErrors" dxfId="788" priority="801">
      <formula>ISERROR(X102)</formula>
    </cfRule>
  </conditionalFormatting>
  <conditionalFormatting sqref="T103">
    <cfRule type="cellIs" dxfId="787" priority="816" operator="equal">
      <formula>0</formula>
    </cfRule>
    <cfRule type="containsErrors" dxfId="786" priority="817">
      <formula>ISERROR(T103)</formula>
    </cfRule>
  </conditionalFormatting>
  <conditionalFormatting sqref="S103">
    <cfRule type="cellIs" dxfId="785" priority="814" operator="equal">
      <formula>0</formula>
    </cfRule>
    <cfRule type="containsErrors" dxfId="784" priority="815">
      <formula>ISERROR(S103)</formula>
    </cfRule>
  </conditionalFormatting>
  <conditionalFormatting sqref="V103">
    <cfRule type="cellIs" dxfId="783" priority="810" operator="equal">
      <formula>0</formula>
    </cfRule>
    <cfRule type="containsErrors" dxfId="782" priority="811">
      <formula>ISERROR(V103)</formula>
    </cfRule>
  </conditionalFormatting>
  <conditionalFormatting sqref="U103">
    <cfRule type="cellIs" dxfId="781" priority="808" operator="equal">
      <formula>0</formula>
    </cfRule>
    <cfRule type="containsErrors" dxfId="780" priority="809">
      <formula>ISERROR(U103)</formula>
    </cfRule>
  </conditionalFormatting>
  <conditionalFormatting sqref="X103">
    <cfRule type="cellIs" dxfId="779" priority="804" operator="equal">
      <formula>0</formula>
    </cfRule>
    <cfRule type="containsErrors" dxfId="778" priority="805">
      <formula>ISERROR(X103)</formula>
    </cfRule>
  </conditionalFormatting>
  <conditionalFormatting sqref="W103">
    <cfRule type="cellIs" dxfId="777" priority="802" operator="equal">
      <formula>0</formula>
    </cfRule>
    <cfRule type="containsErrors" dxfId="776" priority="803">
      <formula>ISERROR(W103)</formula>
    </cfRule>
  </conditionalFormatting>
  <conditionalFormatting sqref="W104 U104 S104 S105:X105">
    <cfRule type="cellIs" dxfId="775" priority="798" operator="equal">
      <formula>0</formula>
    </cfRule>
    <cfRule type="containsErrors" dxfId="774" priority="799">
      <formula>ISERROR(S104)</formula>
    </cfRule>
  </conditionalFormatting>
  <conditionalFormatting sqref="W104 U104 S104 S105:X105">
    <cfRule type="cellIs" dxfId="773" priority="796" stopIfTrue="1" operator="greaterThan">
      <formula>0</formula>
    </cfRule>
    <cfRule type="cellIs" dxfId="772" priority="797" stopIfTrue="1" operator="greaterThan">
      <formula>0</formula>
    </cfRule>
  </conditionalFormatting>
  <conditionalFormatting sqref="X104">
    <cfRule type="cellIs" dxfId="771" priority="794" operator="equal">
      <formula>0</formula>
    </cfRule>
    <cfRule type="containsErrors" dxfId="770" priority="795">
      <formula>ISERROR(X104)</formula>
    </cfRule>
  </conditionalFormatting>
  <conditionalFormatting sqref="X104">
    <cfRule type="cellIs" dxfId="769" priority="793" stopIfTrue="1" operator="greaterThan">
      <formula>0</formula>
    </cfRule>
  </conditionalFormatting>
  <conditionalFormatting sqref="V104">
    <cfRule type="cellIs" dxfId="768" priority="791" operator="equal">
      <formula>0</formula>
    </cfRule>
    <cfRule type="containsErrors" dxfId="767" priority="792">
      <formula>ISERROR(V104)</formula>
    </cfRule>
  </conditionalFormatting>
  <conditionalFormatting sqref="V104">
    <cfRule type="cellIs" dxfId="766" priority="790" stopIfTrue="1" operator="greaterThan">
      <formula>0</formula>
    </cfRule>
  </conditionalFormatting>
  <conditionalFormatting sqref="T104">
    <cfRule type="cellIs" dxfId="765" priority="788" operator="equal">
      <formula>0</formula>
    </cfRule>
    <cfRule type="containsErrors" dxfId="764" priority="789">
      <formula>ISERROR(T104)</formula>
    </cfRule>
  </conditionalFormatting>
  <conditionalFormatting sqref="T104">
    <cfRule type="cellIs" dxfId="763" priority="787" stopIfTrue="1" operator="greaterThan">
      <formula>0</formula>
    </cfRule>
  </conditionalFormatting>
  <conditionalFormatting sqref="T110">
    <cfRule type="cellIs" dxfId="762" priority="781" operator="equal">
      <formula>0</formula>
    </cfRule>
    <cfRule type="containsErrors" dxfId="761" priority="782">
      <formula>ISERROR(T110)</formula>
    </cfRule>
  </conditionalFormatting>
  <conditionalFormatting sqref="V110">
    <cfRule type="cellIs" dxfId="760" priority="775" operator="equal">
      <formula>0</formula>
    </cfRule>
    <cfRule type="containsErrors" dxfId="759" priority="776">
      <formula>ISERROR(V110)</formula>
    </cfRule>
  </conditionalFormatting>
  <conditionalFormatting sqref="T111">
    <cfRule type="cellIs" dxfId="758" priority="785" operator="equal">
      <formula>0</formula>
    </cfRule>
    <cfRule type="containsErrors" dxfId="757" priority="786">
      <formula>ISERROR(T111)</formula>
    </cfRule>
  </conditionalFormatting>
  <conditionalFormatting sqref="S111">
    <cfRule type="cellIs" dxfId="756" priority="783" operator="equal">
      <formula>0</formula>
    </cfRule>
    <cfRule type="containsErrors" dxfId="755" priority="784">
      <formula>ISERROR(S111)</formula>
    </cfRule>
  </conditionalFormatting>
  <conditionalFormatting sqref="V111">
    <cfRule type="cellIs" dxfId="754" priority="779" operator="equal">
      <formula>0</formula>
    </cfRule>
    <cfRule type="containsErrors" dxfId="753" priority="780">
      <formula>ISERROR(V111)</formula>
    </cfRule>
  </conditionalFormatting>
  <conditionalFormatting sqref="U111">
    <cfRule type="cellIs" dxfId="752" priority="777" operator="equal">
      <formula>0</formula>
    </cfRule>
    <cfRule type="containsErrors" dxfId="751" priority="778">
      <formula>ISERROR(U111)</formula>
    </cfRule>
  </conditionalFormatting>
  <conditionalFormatting sqref="W112 U112 S112 S113:X113">
    <cfRule type="cellIs" dxfId="750" priority="767" operator="equal">
      <formula>0</formula>
    </cfRule>
    <cfRule type="containsErrors" dxfId="749" priority="768">
      <formula>ISERROR(S112)</formula>
    </cfRule>
  </conditionalFormatting>
  <conditionalFormatting sqref="W112 U112 S112 S113:X113">
    <cfRule type="cellIs" dxfId="748" priority="765" stopIfTrue="1" operator="greaterThan">
      <formula>0</formula>
    </cfRule>
    <cfRule type="cellIs" dxfId="747" priority="766" stopIfTrue="1" operator="greaterThan">
      <formula>0</formula>
    </cfRule>
  </conditionalFormatting>
  <conditionalFormatting sqref="X112">
    <cfRule type="cellIs" dxfId="746" priority="763" operator="equal">
      <formula>0</formula>
    </cfRule>
    <cfRule type="containsErrors" dxfId="745" priority="764">
      <formula>ISERROR(X112)</formula>
    </cfRule>
  </conditionalFormatting>
  <conditionalFormatting sqref="X112">
    <cfRule type="cellIs" dxfId="744" priority="762" stopIfTrue="1" operator="greaterThan">
      <formula>0</formula>
    </cfRule>
  </conditionalFormatting>
  <conditionalFormatting sqref="V112">
    <cfRule type="cellIs" dxfId="743" priority="760" operator="equal">
      <formula>0</formula>
    </cfRule>
    <cfRule type="containsErrors" dxfId="742" priority="761">
      <formula>ISERROR(V112)</formula>
    </cfRule>
  </conditionalFormatting>
  <conditionalFormatting sqref="V112">
    <cfRule type="cellIs" dxfId="741" priority="759" stopIfTrue="1" operator="greaterThan">
      <formula>0</formula>
    </cfRule>
  </conditionalFormatting>
  <conditionalFormatting sqref="T112">
    <cfRule type="cellIs" dxfId="740" priority="757" operator="equal">
      <formula>0</formula>
    </cfRule>
    <cfRule type="containsErrors" dxfId="739" priority="758">
      <formula>ISERROR(T112)</formula>
    </cfRule>
  </conditionalFormatting>
  <conditionalFormatting sqref="T112">
    <cfRule type="cellIs" dxfId="738" priority="756" stopIfTrue="1" operator="greaterThan">
      <formula>0</formula>
    </cfRule>
  </conditionalFormatting>
  <conditionalFormatting sqref="T114">
    <cfRule type="cellIs" dxfId="737" priority="750" operator="equal">
      <formula>0</formula>
    </cfRule>
    <cfRule type="containsErrors" dxfId="736" priority="751">
      <formula>ISERROR(T114)</formula>
    </cfRule>
  </conditionalFormatting>
  <conditionalFormatting sqref="V114">
    <cfRule type="cellIs" dxfId="735" priority="744" operator="equal">
      <formula>0</formula>
    </cfRule>
    <cfRule type="containsErrors" dxfId="734" priority="745">
      <formula>ISERROR(V114)</formula>
    </cfRule>
  </conditionalFormatting>
  <conditionalFormatting sqref="X114">
    <cfRule type="cellIs" dxfId="733" priority="738" operator="equal">
      <formula>0</formula>
    </cfRule>
    <cfRule type="containsErrors" dxfId="732" priority="739">
      <formula>ISERROR(X114)</formula>
    </cfRule>
  </conditionalFormatting>
  <conditionalFormatting sqref="T115">
    <cfRule type="cellIs" dxfId="731" priority="754" operator="equal">
      <formula>0</formula>
    </cfRule>
    <cfRule type="containsErrors" dxfId="730" priority="755">
      <formula>ISERROR(T115)</formula>
    </cfRule>
  </conditionalFormatting>
  <conditionalFormatting sqref="S115">
    <cfRule type="cellIs" dxfId="729" priority="752" operator="equal">
      <formula>0</formula>
    </cfRule>
    <cfRule type="containsErrors" dxfId="728" priority="753">
      <formula>ISERROR(S115)</formula>
    </cfRule>
  </conditionalFormatting>
  <conditionalFormatting sqref="V115">
    <cfRule type="cellIs" dxfId="727" priority="748" operator="equal">
      <formula>0</formula>
    </cfRule>
    <cfRule type="containsErrors" dxfId="726" priority="749">
      <formula>ISERROR(V115)</formula>
    </cfRule>
  </conditionalFormatting>
  <conditionalFormatting sqref="U115">
    <cfRule type="cellIs" dxfId="725" priority="746" operator="equal">
      <formula>0</formula>
    </cfRule>
    <cfRule type="containsErrors" dxfId="724" priority="747">
      <formula>ISERROR(U115)</formula>
    </cfRule>
  </conditionalFormatting>
  <conditionalFormatting sqref="X115">
    <cfRule type="cellIs" dxfId="723" priority="742" operator="equal">
      <formula>0</formula>
    </cfRule>
    <cfRule type="containsErrors" dxfId="722" priority="743">
      <formula>ISERROR(X115)</formula>
    </cfRule>
  </conditionalFormatting>
  <conditionalFormatting sqref="W115">
    <cfRule type="cellIs" dxfId="721" priority="740" operator="equal">
      <formula>0</formula>
    </cfRule>
    <cfRule type="containsErrors" dxfId="720" priority="741">
      <formula>ISERROR(W115)</formula>
    </cfRule>
  </conditionalFormatting>
  <conditionalFormatting sqref="W116 U116 S116 S117:X117">
    <cfRule type="cellIs" dxfId="719" priority="736" operator="equal">
      <formula>0</formula>
    </cfRule>
    <cfRule type="containsErrors" dxfId="718" priority="737">
      <formula>ISERROR(S116)</formula>
    </cfRule>
  </conditionalFormatting>
  <conditionalFormatting sqref="W116 U116 S116 S117:X117">
    <cfRule type="cellIs" dxfId="717" priority="734" stopIfTrue="1" operator="greaterThan">
      <formula>0</formula>
    </cfRule>
    <cfRule type="cellIs" dxfId="716" priority="735" stopIfTrue="1" operator="greaterThan">
      <formula>0</formula>
    </cfRule>
  </conditionalFormatting>
  <conditionalFormatting sqref="X116">
    <cfRule type="cellIs" dxfId="715" priority="732" operator="equal">
      <formula>0</formula>
    </cfRule>
    <cfRule type="containsErrors" dxfId="714" priority="733">
      <formula>ISERROR(X116)</formula>
    </cfRule>
  </conditionalFormatting>
  <conditionalFormatting sqref="X116">
    <cfRule type="cellIs" dxfId="713" priority="731" stopIfTrue="1" operator="greaterThan">
      <formula>0</formula>
    </cfRule>
  </conditionalFormatting>
  <conditionalFormatting sqref="V116">
    <cfRule type="cellIs" dxfId="712" priority="729" operator="equal">
      <formula>0</formula>
    </cfRule>
    <cfRule type="containsErrors" dxfId="711" priority="730">
      <formula>ISERROR(V116)</formula>
    </cfRule>
  </conditionalFormatting>
  <conditionalFormatting sqref="V116">
    <cfRule type="cellIs" dxfId="710" priority="728" stopIfTrue="1" operator="greaterThan">
      <formula>0</formula>
    </cfRule>
  </conditionalFormatting>
  <conditionalFormatting sqref="T116">
    <cfRule type="cellIs" dxfId="709" priority="726" operator="equal">
      <formula>0</formula>
    </cfRule>
    <cfRule type="containsErrors" dxfId="708" priority="727">
      <formula>ISERROR(T116)</formula>
    </cfRule>
  </conditionalFormatting>
  <conditionalFormatting sqref="T116">
    <cfRule type="cellIs" dxfId="707" priority="725" stopIfTrue="1" operator="greaterThan">
      <formula>0</formula>
    </cfRule>
  </conditionalFormatting>
  <conditionalFormatting sqref="T118">
    <cfRule type="cellIs" dxfId="706" priority="719" operator="equal">
      <formula>0</formula>
    </cfRule>
    <cfRule type="containsErrors" dxfId="705" priority="720">
      <formula>ISERROR(T118)</formula>
    </cfRule>
  </conditionalFormatting>
  <conditionalFormatting sqref="V118">
    <cfRule type="cellIs" dxfId="704" priority="713" operator="equal">
      <formula>0</formula>
    </cfRule>
    <cfRule type="containsErrors" dxfId="703" priority="714">
      <formula>ISERROR(V118)</formula>
    </cfRule>
  </conditionalFormatting>
  <conditionalFormatting sqref="X118">
    <cfRule type="cellIs" dxfId="702" priority="707" operator="equal">
      <formula>0</formula>
    </cfRule>
    <cfRule type="containsErrors" dxfId="701" priority="708">
      <formula>ISERROR(X118)</formula>
    </cfRule>
  </conditionalFormatting>
  <conditionalFormatting sqref="T119">
    <cfRule type="cellIs" dxfId="700" priority="723" operator="equal">
      <formula>0</formula>
    </cfRule>
    <cfRule type="containsErrors" dxfId="699" priority="724">
      <formula>ISERROR(T119)</formula>
    </cfRule>
  </conditionalFormatting>
  <conditionalFormatting sqref="S119">
    <cfRule type="cellIs" dxfId="698" priority="721" operator="equal">
      <formula>0</formula>
    </cfRule>
    <cfRule type="containsErrors" dxfId="697" priority="722">
      <formula>ISERROR(S119)</formula>
    </cfRule>
  </conditionalFormatting>
  <conditionalFormatting sqref="V119">
    <cfRule type="cellIs" dxfId="696" priority="717" operator="equal">
      <formula>0</formula>
    </cfRule>
    <cfRule type="containsErrors" dxfId="695" priority="718">
      <formula>ISERROR(V119)</formula>
    </cfRule>
  </conditionalFormatting>
  <conditionalFormatting sqref="U119">
    <cfRule type="cellIs" dxfId="694" priority="715" operator="equal">
      <formula>0</formula>
    </cfRule>
    <cfRule type="containsErrors" dxfId="693" priority="716">
      <formula>ISERROR(U119)</formula>
    </cfRule>
  </conditionalFormatting>
  <conditionalFormatting sqref="X119">
    <cfRule type="cellIs" dxfId="692" priority="711" operator="equal">
      <formula>0</formula>
    </cfRule>
    <cfRule type="containsErrors" dxfId="691" priority="712">
      <formula>ISERROR(X119)</formula>
    </cfRule>
  </conditionalFormatting>
  <conditionalFormatting sqref="W119">
    <cfRule type="cellIs" dxfId="690" priority="709" operator="equal">
      <formula>0</formula>
    </cfRule>
    <cfRule type="containsErrors" dxfId="689" priority="710">
      <formula>ISERROR(W119)</formula>
    </cfRule>
  </conditionalFormatting>
  <conditionalFormatting sqref="W120 U120 S120 S121:X121">
    <cfRule type="cellIs" dxfId="688" priority="705" operator="equal">
      <formula>0</formula>
    </cfRule>
    <cfRule type="containsErrors" dxfId="687" priority="706">
      <formula>ISERROR(S120)</formula>
    </cfRule>
  </conditionalFormatting>
  <conditionalFormatting sqref="W120 U120 S120 S121:X121">
    <cfRule type="cellIs" dxfId="686" priority="703" stopIfTrue="1" operator="greaterThan">
      <formula>0</formula>
    </cfRule>
    <cfRule type="cellIs" dxfId="685" priority="704" stopIfTrue="1" operator="greaterThan">
      <formula>0</formula>
    </cfRule>
  </conditionalFormatting>
  <conditionalFormatting sqref="X120">
    <cfRule type="cellIs" dxfId="684" priority="701" operator="equal">
      <formula>0</formula>
    </cfRule>
    <cfRule type="containsErrors" dxfId="683" priority="702">
      <formula>ISERROR(X120)</formula>
    </cfRule>
  </conditionalFormatting>
  <conditionalFormatting sqref="X120">
    <cfRule type="cellIs" dxfId="682" priority="700" stopIfTrue="1" operator="greaterThan">
      <formula>0</formula>
    </cfRule>
  </conditionalFormatting>
  <conditionalFormatting sqref="V120">
    <cfRule type="cellIs" dxfId="681" priority="698" operator="equal">
      <formula>0</formula>
    </cfRule>
    <cfRule type="containsErrors" dxfId="680" priority="699">
      <formula>ISERROR(V120)</formula>
    </cfRule>
  </conditionalFormatting>
  <conditionalFormatting sqref="V120">
    <cfRule type="cellIs" dxfId="679" priority="697" stopIfTrue="1" operator="greaterThan">
      <formula>0</formula>
    </cfRule>
  </conditionalFormatting>
  <conditionalFormatting sqref="T120">
    <cfRule type="cellIs" dxfId="678" priority="695" operator="equal">
      <formula>0</formula>
    </cfRule>
    <cfRule type="containsErrors" dxfId="677" priority="696">
      <formula>ISERROR(T120)</formula>
    </cfRule>
  </conditionalFormatting>
  <conditionalFormatting sqref="T120">
    <cfRule type="cellIs" dxfId="676" priority="694" stopIfTrue="1" operator="greaterThan">
      <formula>0</formula>
    </cfRule>
  </conditionalFormatting>
  <conditionalFormatting sqref="T122">
    <cfRule type="cellIs" dxfId="675" priority="688" operator="equal">
      <formula>0</formula>
    </cfRule>
    <cfRule type="containsErrors" dxfId="674" priority="689">
      <formula>ISERROR(T122)</formula>
    </cfRule>
  </conditionalFormatting>
  <conditionalFormatting sqref="V122">
    <cfRule type="cellIs" dxfId="673" priority="682" operator="equal">
      <formula>0</formula>
    </cfRule>
    <cfRule type="containsErrors" dxfId="672" priority="683">
      <formula>ISERROR(V122)</formula>
    </cfRule>
  </conditionalFormatting>
  <conditionalFormatting sqref="X122">
    <cfRule type="cellIs" dxfId="671" priority="676" operator="equal">
      <formula>0</formula>
    </cfRule>
    <cfRule type="containsErrors" dxfId="670" priority="677">
      <formula>ISERROR(X122)</formula>
    </cfRule>
  </conditionalFormatting>
  <conditionalFormatting sqref="T123">
    <cfRule type="cellIs" dxfId="669" priority="692" operator="equal">
      <formula>0</formula>
    </cfRule>
    <cfRule type="containsErrors" dxfId="668" priority="693">
      <formula>ISERROR(T123)</formula>
    </cfRule>
  </conditionalFormatting>
  <conditionalFormatting sqref="S123">
    <cfRule type="cellIs" dxfId="667" priority="690" operator="equal">
      <formula>0</formula>
    </cfRule>
    <cfRule type="containsErrors" dxfId="666" priority="691">
      <formula>ISERROR(S123)</formula>
    </cfRule>
  </conditionalFormatting>
  <conditionalFormatting sqref="V123">
    <cfRule type="cellIs" dxfId="665" priority="686" operator="equal">
      <formula>0</formula>
    </cfRule>
    <cfRule type="containsErrors" dxfId="664" priority="687">
      <formula>ISERROR(V123)</formula>
    </cfRule>
  </conditionalFormatting>
  <conditionalFormatting sqref="U123">
    <cfRule type="cellIs" dxfId="663" priority="684" operator="equal">
      <formula>0</formula>
    </cfRule>
    <cfRule type="containsErrors" dxfId="662" priority="685">
      <formula>ISERROR(U123)</formula>
    </cfRule>
  </conditionalFormatting>
  <conditionalFormatting sqref="X123">
    <cfRule type="cellIs" dxfId="661" priority="680" operator="equal">
      <formula>0</formula>
    </cfRule>
    <cfRule type="containsErrors" dxfId="660" priority="681">
      <formula>ISERROR(X123)</formula>
    </cfRule>
  </conditionalFormatting>
  <conditionalFormatting sqref="W123">
    <cfRule type="cellIs" dxfId="659" priority="678" operator="equal">
      <formula>0</formula>
    </cfRule>
    <cfRule type="containsErrors" dxfId="658" priority="679">
      <formula>ISERROR(W123)</formula>
    </cfRule>
  </conditionalFormatting>
  <conditionalFormatting sqref="W124 U124 S124 S125:X125">
    <cfRule type="cellIs" dxfId="657" priority="674" operator="equal">
      <formula>0</formula>
    </cfRule>
    <cfRule type="containsErrors" dxfId="656" priority="675">
      <formula>ISERROR(S124)</formula>
    </cfRule>
  </conditionalFormatting>
  <conditionalFormatting sqref="W124 U124 S124 S125:X125">
    <cfRule type="cellIs" dxfId="655" priority="672" stopIfTrue="1" operator="greaterThan">
      <formula>0</formula>
    </cfRule>
    <cfRule type="cellIs" dxfId="654" priority="673" stopIfTrue="1" operator="greaterThan">
      <formula>0</formula>
    </cfRule>
  </conditionalFormatting>
  <conditionalFormatting sqref="X124">
    <cfRule type="cellIs" dxfId="653" priority="670" operator="equal">
      <formula>0</formula>
    </cfRule>
    <cfRule type="containsErrors" dxfId="652" priority="671">
      <formula>ISERROR(X124)</formula>
    </cfRule>
  </conditionalFormatting>
  <conditionalFormatting sqref="X124">
    <cfRule type="cellIs" dxfId="651" priority="669" stopIfTrue="1" operator="greaterThan">
      <formula>0</formula>
    </cfRule>
  </conditionalFormatting>
  <conditionalFormatting sqref="V124">
    <cfRule type="cellIs" dxfId="650" priority="667" operator="equal">
      <formula>0</formula>
    </cfRule>
    <cfRule type="containsErrors" dxfId="649" priority="668">
      <formula>ISERROR(V124)</formula>
    </cfRule>
  </conditionalFormatting>
  <conditionalFormatting sqref="V124">
    <cfRule type="cellIs" dxfId="648" priority="666" stopIfTrue="1" operator="greaterThan">
      <formula>0</formula>
    </cfRule>
  </conditionalFormatting>
  <conditionalFormatting sqref="T124">
    <cfRule type="cellIs" dxfId="647" priority="664" operator="equal">
      <formula>0</formula>
    </cfRule>
    <cfRule type="containsErrors" dxfId="646" priority="665">
      <formula>ISERROR(T124)</formula>
    </cfRule>
  </conditionalFormatting>
  <conditionalFormatting sqref="T124">
    <cfRule type="cellIs" dxfId="645" priority="663" stopIfTrue="1" operator="greaterThan">
      <formula>0</formula>
    </cfRule>
  </conditionalFormatting>
  <conditionalFormatting sqref="T126">
    <cfRule type="cellIs" dxfId="644" priority="657" operator="equal">
      <formula>0</formula>
    </cfRule>
    <cfRule type="containsErrors" dxfId="643" priority="658">
      <formula>ISERROR(T126)</formula>
    </cfRule>
  </conditionalFormatting>
  <conditionalFormatting sqref="V126">
    <cfRule type="cellIs" dxfId="642" priority="651" operator="equal">
      <formula>0</formula>
    </cfRule>
    <cfRule type="containsErrors" dxfId="641" priority="652">
      <formula>ISERROR(V126)</formula>
    </cfRule>
  </conditionalFormatting>
  <conditionalFormatting sqref="X126">
    <cfRule type="cellIs" dxfId="640" priority="645" operator="equal">
      <formula>0</formula>
    </cfRule>
    <cfRule type="containsErrors" dxfId="639" priority="646">
      <formula>ISERROR(X126)</formula>
    </cfRule>
  </conditionalFormatting>
  <conditionalFormatting sqref="T127">
    <cfRule type="cellIs" dxfId="638" priority="661" operator="equal">
      <formula>0</formula>
    </cfRule>
    <cfRule type="containsErrors" dxfId="637" priority="662">
      <formula>ISERROR(T127)</formula>
    </cfRule>
  </conditionalFormatting>
  <conditionalFormatting sqref="S127">
    <cfRule type="cellIs" dxfId="636" priority="659" operator="equal">
      <formula>0</formula>
    </cfRule>
    <cfRule type="containsErrors" dxfId="635" priority="660">
      <formula>ISERROR(S127)</formula>
    </cfRule>
  </conditionalFormatting>
  <conditionalFormatting sqref="V127">
    <cfRule type="cellIs" dxfId="634" priority="655" operator="equal">
      <formula>0</formula>
    </cfRule>
    <cfRule type="containsErrors" dxfId="633" priority="656">
      <formula>ISERROR(V127)</formula>
    </cfRule>
  </conditionalFormatting>
  <conditionalFormatting sqref="U127">
    <cfRule type="cellIs" dxfId="632" priority="653" operator="equal">
      <formula>0</formula>
    </cfRule>
    <cfRule type="containsErrors" dxfId="631" priority="654">
      <formula>ISERROR(U127)</formula>
    </cfRule>
  </conditionalFormatting>
  <conditionalFormatting sqref="X127">
    <cfRule type="cellIs" dxfId="630" priority="649" operator="equal">
      <formula>0</formula>
    </cfRule>
    <cfRule type="containsErrors" dxfId="629" priority="650">
      <formula>ISERROR(X127)</formula>
    </cfRule>
  </conditionalFormatting>
  <conditionalFormatting sqref="W127">
    <cfRule type="cellIs" dxfId="628" priority="647" operator="equal">
      <formula>0</formula>
    </cfRule>
    <cfRule type="containsErrors" dxfId="627" priority="648">
      <formula>ISERROR(W127)</formula>
    </cfRule>
  </conditionalFormatting>
  <conditionalFormatting sqref="W128 U128 S128 S129:X129">
    <cfRule type="cellIs" dxfId="626" priority="643" operator="equal">
      <formula>0</formula>
    </cfRule>
    <cfRule type="containsErrors" dxfId="625" priority="644">
      <formula>ISERROR(S128)</formula>
    </cfRule>
  </conditionalFormatting>
  <conditionalFormatting sqref="W128 U128 S128 S129:X129">
    <cfRule type="cellIs" dxfId="624" priority="641" stopIfTrue="1" operator="greaterThan">
      <formula>0</formula>
    </cfRule>
    <cfRule type="cellIs" dxfId="623" priority="642" stopIfTrue="1" operator="greaterThan">
      <formula>0</formula>
    </cfRule>
  </conditionalFormatting>
  <conditionalFormatting sqref="X128">
    <cfRule type="cellIs" dxfId="622" priority="639" operator="equal">
      <formula>0</formula>
    </cfRule>
    <cfRule type="containsErrors" dxfId="621" priority="640">
      <formula>ISERROR(X128)</formula>
    </cfRule>
  </conditionalFormatting>
  <conditionalFormatting sqref="X128">
    <cfRule type="cellIs" dxfId="620" priority="638" stopIfTrue="1" operator="greaterThan">
      <formula>0</formula>
    </cfRule>
  </conditionalFormatting>
  <conditionalFormatting sqref="V128">
    <cfRule type="cellIs" dxfId="619" priority="636" operator="equal">
      <formula>0</formula>
    </cfRule>
    <cfRule type="containsErrors" dxfId="618" priority="637">
      <formula>ISERROR(V128)</formula>
    </cfRule>
  </conditionalFormatting>
  <conditionalFormatting sqref="V128">
    <cfRule type="cellIs" dxfId="617" priority="635" stopIfTrue="1" operator="greaterThan">
      <formula>0</formula>
    </cfRule>
  </conditionalFormatting>
  <conditionalFormatting sqref="T128">
    <cfRule type="cellIs" dxfId="616" priority="633" operator="equal">
      <formula>0</formula>
    </cfRule>
    <cfRule type="containsErrors" dxfId="615" priority="634">
      <formula>ISERROR(T128)</formula>
    </cfRule>
  </conditionalFormatting>
  <conditionalFormatting sqref="T128">
    <cfRule type="cellIs" dxfId="614" priority="632" stopIfTrue="1" operator="greaterThan">
      <formula>0</formula>
    </cfRule>
  </conditionalFormatting>
  <conditionalFormatting sqref="T28:T29 V28:V29 X28:X29">
    <cfRule type="cellIs" dxfId="613" priority="582" stopIfTrue="1" operator="greaterThan">
      <formula>0</formula>
    </cfRule>
  </conditionalFormatting>
  <conditionalFormatting sqref="T34:T35 V34:V35 X34:X35">
    <cfRule type="cellIs" dxfId="612" priority="575" stopIfTrue="1" operator="greaterThan">
      <formula>0</formula>
    </cfRule>
  </conditionalFormatting>
  <conditionalFormatting sqref="T130">
    <cfRule type="cellIs" dxfId="611" priority="626" operator="equal">
      <formula>0</formula>
    </cfRule>
    <cfRule type="containsErrors" dxfId="610" priority="627">
      <formula>ISERROR(T130)</formula>
    </cfRule>
  </conditionalFormatting>
  <conditionalFormatting sqref="V130">
    <cfRule type="cellIs" dxfId="609" priority="620" operator="equal">
      <formula>0</formula>
    </cfRule>
    <cfRule type="containsErrors" dxfId="608" priority="621">
      <formula>ISERROR(V130)</formula>
    </cfRule>
  </conditionalFormatting>
  <conditionalFormatting sqref="X130">
    <cfRule type="cellIs" dxfId="607" priority="614" operator="equal">
      <formula>0</formula>
    </cfRule>
    <cfRule type="containsErrors" dxfId="606" priority="615">
      <formula>ISERROR(X130)</formula>
    </cfRule>
  </conditionalFormatting>
  <conditionalFormatting sqref="T131">
    <cfRule type="cellIs" dxfId="605" priority="630" operator="equal">
      <formula>0</formula>
    </cfRule>
    <cfRule type="containsErrors" dxfId="604" priority="631">
      <formula>ISERROR(T131)</formula>
    </cfRule>
  </conditionalFormatting>
  <conditionalFormatting sqref="S131">
    <cfRule type="cellIs" dxfId="603" priority="628" operator="equal">
      <formula>0</formula>
    </cfRule>
    <cfRule type="containsErrors" dxfId="602" priority="629">
      <formula>ISERROR(S131)</formula>
    </cfRule>
  </conditionalFormatting>
  <conditionalFormatting sqref="V131">
    <cfRule type="cellIs" dxfId="601" priority="624" operator="equal">
      <formula>0</formula>
    </cfRule>
    <cfRule type="containsErrors" dxfId="600" priority="625">
      <formula>ISERROR(V131)</formula>
    </cfRule>
  </conditionalFormatting>
  <conditionalFormatting sqref="U131">
    <cfRule type="cellIs" dxfId="599" priority="622" operator="equal">
      <formula>0</formula>
    </cfRule>
    <cfRule type="containsErrors" dxfId="598" priority="623">
      <formula>ISERROR(U131)</formula>
    </cfRule>
  </conditionalFormatting>
  <conditionalFormatting sqref="X131">
    <cfRule type="cellIs" dxfId="597" priority="618" operator="equal">
      <formula>0</formula>
    </cfRule>
    <cfRule type="containsErrors" dxfId="596" priority="619">
      <formula>ISERROR(X131)</formula>
    </cfRule>
  </conditionalFormatting>
  <conditionalFormatting sqref="W131">
    <cfRule type="cellIs" dxfId="595" priority="616" operator="equal">
      <formula>0</formula>
    </cfRule>
    <cfRule type="containsErrors" dxfId="594" priority="617">
      <formula>ISERROR(W131)</formula>
    </cfRule>
  </conditionalFormatting>
  <conditionalFormatting sqref="W132 U132 S132 S133:X133">
    <cfRule type="cellIs" dxfId="593" priority="612" operator="equal">
      <formula>0</formula>
    </cfRule>
    <cfRule type="containsErrors" dxfId="592" priority="613">
      <formula>ISERROR(S132)</formula>
    </cfRule>
  </conditionalFormatting>
  <conditionalFormatting sqref="W132 U132 S132 S133:X133">
    <cfRule type="cellIs" dxfId="591" priority="610" stopIfTrue="1" operator="greaterThan">
      <formula>0</formula>
    </cfRule>
    <cfRule type="cellIs" dxfId="590" priority="611" stopIfTrue="1" operator="greaterThan">
      <formula>0</formula>
    </cfRule>
  </conditionalFormatting>
  <conditionalFormatting sqref="T28:T29 V28:V29 X28:X29">
    <cfRule type="cellIs" dxfId="589" priority="599" operator="equal">
      <formula>0</formula>
    </cfRule>
    <cfRule type="containsErrors" dxfId="588" priority="600">
      <formula>ISERROR(T28)</formula>
    </cfRule>
  </conditionalFormatting>
  <conditionalFormatting sqref="S28:S29">
    <cfRule type="cellIs" dxfId="587" priority="595" operator="equal">
      <formula>0</formula>
    </cfRule>
    <cfRule type="containsErrors" dxfId="586" priority="596">
      <formula>ISERROR(S28)</formula>
    </cfRule>
  </conditionalFormatting>
  <conditionalFormatting sqref="U28:U29">
    <cfRule type="cellIs" dxfId="585" priority="591" operator="equal">
      <formula>0</formula>
    </cfRule>
    <cfRule type="containsErrors" dxfId="584" priority="592">
      <formula>ISERROR(U28)</formula>
    </cfRule>
  </conditionalFormatting>
  <conditionalFormatting sqref="T28:T29">
    <cfRule type="cellIs" dxfId="583" priority="597" operator="equal">
      <formula>0</formula>
    </cfRule>
    <cfRule type="containsErrors" dxfId="582" priority="598">
      <formula>ISERROR(T28)</formula>
    </cfRule>
  </conditionalFormatting>
  <conditionalFormatting sqref="W28:W29">
    <cfRule type="cellIs" dxfId="581" priority="587" operator="equal">
      <formula>0</formula>
    </cfRule>
    <cfRule type="containsErrors" dxfId="580" priority="588">
      <formula>ISERROR(W28)</formula>
    </cfRule>
  </conditionalFormatting>
  <conditionalFormatting sqref="V28:V29">
    <cfRule type="cellIs" dxfId="579" priority="593" operator="equal">
      <formula>0</formula>
    </cfRule>
    <cfRule type="containsErrors" dxfId="578" priority="594">
      <formula>ISERROR(V28)</formula>
    </cfRule>
  </conditionalFormatting>
  <conditionalFormatting sqref="X28:X29">
    <cfRule type="cellIs" dxfId="577" priority="589" operator="equal">
      <formula>0</formula>
    </cfRule>
    <cfRule type="containsErrors" dxfId="576" priority="590">
      <formula>ISERROR(X28)</formula>
    </cfRule>
  </conditionalFormatting>
  <conditionalFormatting sqref="S28:S29 U28:U29 W28:W29">
    <cfRule type="cellIs" dxfId="575" priority="585" operator="equal">
      <formula>0</formula>
    </cfRule>
    <cfRule type="containsErrors" dxfId="574" priority="586">
      <formula>ISERROR(S28)</formula>
    </cfRule>
  </conditionalFormatting>
  <conditionalFormatting sqref="S28:S29 U28:U29 W28:W29">
    <cfRule type="cellIs" dxfId="573" priority="583" stopIfTrue="1" operator="greaterThan">
      <formula>0</formula>
    </cfRule>
    <cfRule type="cellIs" dxfId="572" priority="584" stopIfTrue="1" operator="greaterThan">
      <formula>0</formula>
    </cfRule>
  </conditionalFormatting>
  <conditionalFormatting sqref="T34:T35 V34:V35 X34:X35">
    <cfRule type="cellIs" dxfId="571" priority="580" operator="equal">
      <formula>0</formula>
    </cfRule>
    <cfRule type="containsErrors" dxfId="570" priority="581">
      <formula>ISERROR(T34)</formula>
    </cfRule>
  </conditionalFormatting>
  <conditionalFormatting sqref="S34:S35 U34:U35 W34:W35">
    <cfRule type="cellIs" dxfId="569" priority="578" operator="equal">
      <formula>0</formula>
    </cfRule>
    <cfRule type="containsErrors" dxfId="568" priority="579">
      <formula>ISERROR(S34)</formula>
    </cfRule>
  </conditionalFormatting>
  <conditionalFormatting sqref="S34:S35 U34:U35 W34:W35">
    <cfRule type="cellIs" dxfId="567" priority="576" stopIfTrue="1" operator="greaterThan">
      <formula>0</formula>
    </cfRule>
    <cfRule type="cellIs" dxfId="566" priority="577" stopIfTrue="1" operator="greaterThan">
      <formula>0</formula>
    </cfRule>
  </conditionalFormatting>
  <conditionalFormatting sqref="W58 U58 S58 S59:X59">
    <cfRule type="cellIs" dxfId="565" priority="573" operator="equal">
      <formula>0</formula>
    </cfRule>
    <cfRule type="containsErrors" dxfId="564" priority="574">
      <formula>ISERROR(S58)</formula>
    </cfRule>
  </conditionalFormatting>
  <conditionalFormatting sqref="W58 U58 S58 S59:X59">
    <cfRule type="cellIs" dxfId="563" priority="571" stopIfTrue="1" operator="greaterThan">
      <formula>0</formula>
    </cfRule>
    <cfRule type="cellIs" dxfId="562" priority="572" stopIfTrue="1" operator="greaterThan">
      <formula>0</formula>
    </cfRule>
  </conditionalFormatting>
  <conditionalFormatting sqref="X58">
    <cfRule type="cellIs" dxfId="561" priority="569" operator="equal">
      <formula>0</formula>
    </cfRule>
    <cfRule type="containsErrors" dxfId="560" priority="570">
      <formula>ISERROR(X58)</formula>
    </cfRule>
  </conditionalFormatting>
  <conditionalFormatting sqref="X58">
    <cfRule type="cellIs" dxfId="559" priority="568" stopIfTrue="1" operator="greaterThan">
      <formula>0</formula>
    </cfRule>
  </conditionalFormatting>
  <conditionalFormatting sqref="V58">
    <cfRule type="cellIs" dxfId="558" priority="566" operator="equal">
      <formula>0</formula>
    </cfRule>
    <cfRule type="containsErrors" dxfId="557" priority="567">
      <formula>ISERROR(V58)</formula>
    </cfRule>
  </conditionalFormatting>
  <conditionalFormatting sqref="V58">
    <cfRule type="cellIs" dxfId="556" priority="565" stopIfTrue="1" operator="greaterThan">
      <formula>0</formula>
    </cfRule>
  </conditionalFormatting>
  <conditionalFormatting sqref="T58">
    <cfRule type="cellIs" dxfId="555" priority="563" operator="equal">
      <formula>0</formula>
    </cfRule>
    <cfRule type="containsErrors" dxfId="554" priority="564">
      <formula>ISERROR(T58)</formula>
    </cfRule>
  </conditionalFormatting>
  <conditionalFormatting sqref="T58">
    <cfRule type="cellIs" dxfId="553" priority="562" stopIfTrue="1" operator="greaterThan">
      <formula>0</formula>
    </cfRule>
  </conditionalFormatting>
  <conditionalFormatting sqref="W68 U68 S68 S69:X69">
    <cfRule type="cellIs" dxfId="552" priority="560" operator="equal">
      <formula>0</formula>
    </cfRule>
    <cfRule type="containsErrors" dxfId="551" priority="561">
      <formula>ISERROR(S68)</formula>
    </cfRule>
  </conditionalFormatting>
  <conditionalFormatting sqref="W68 U68 S68 S69:X69">
    <cfRule type="cellIs" dxfId="550" priority="558" stopIfTrue="1" operator="greaterThan">
      <formula>0</formula>
    </cfRule>
    <cfRule type="cellIs" dxfId="549" priority="559" stopIfTrue="1" operator="greaterThan">
      <formula>0</formula>
    </cfRule>
  </conditionalFormatting>
  <conditionalFormatting sqref="X68">
    <cfRule type="cellIs" dxfId="548" priority="556" operator="equal">
      <formula>0</formula>
    </cfRule>
    <cfRule type="containsErrors" dxfId="547" priority="557">
      <formula>ISERROR(X68)</formula>
    </cfRule>
  </conditionalFormatting>
  <conditionalFormatting sqref="X68">
    <cfRule type="cellIs" dxfId="546" priority="555" stopIfTrue="1" operator="greaterThan">
      <formula>0</formula>
    </cfRule>
  </conditionalFormatting>
  <conditionalFormatting sqref="V68">
    <cfRule type="cellIs" dxfId="545" priority="553" operator="equal">
      <formula>0</formula>
    </cfRule>
    <cfRule type="containsErrors" dxfId="544" priority="554">
      <formula>ISERROR(V68)</formula>
    </cfRule>
  </conditionalFormatting>
  <conditionalFormatting sqref="V68">
    <cfRule type="cellIs" dxfId="543" priority="552" stopIfTrue="1" operator="greaterThan">
      <formula>0</formula>
    </cfRule>
  </conditionalFormatting>
  <conditionalFormatting sqref="T68">
    <cfRule type="cellIs" dxfId="542" priority="550" operator="equal">
      <formula>0</formula>
    </cfRule>
    <cfRule type="containsErrors" dxfId="541" priority="551">
      <formula>ISERROR(T68)</formula>
    </cfRule>
  </conditionalFormatting>
  <conditionalFormatting sqref="T68">
    <cfRule type="cellIs" dxfId="540" priority="549" stopIfTrue="1" operator="greaterThan">
      <formula>0</formula>
    </cfRule>
  </conditionalFormatting>
  <conditionalFormatting sqref="W70 U70 S70 S71:X71">
    <cfRule type="cellIs" dxfId="539" priority="547" operator="equal">
      <formula>0</formula>
    </cfRule>
    <cfRule type="containsErrors" dxfId="538" priority="548">
      <formula>ISERROR(S70)</formula>
    </cfRule>
  </conditionalFormatting>
  <conditionalFormatting sqref="W70 U70 S70 S71:X71">
    <cfRule type="cellIs" dxfId="537" priority="545" stopIfTrue="1" operator="greaterThan">
      <formula>0</formula>
    </cfRule>
    <cfRule type="cellIs" dxfId="536" priority="546" stopIfTrue="1" operator="greaterThan">
      <formula>0</formula>
    </cfRule>
  </conditionalFormatting>
  <conditionalFormatting sqref="X70">
    <cfRule type="cellIs" dxfId="535" priority="543" operator="equal">
      <formula>0</formula>
    </cfRule>
    <cfRule type="containsErrors" dxfId="534" priority="544">
      <formula>ISERROR(X70)</formula>
    </cfRule>
  </conditionalFormatting>
  <conditionalFormatting sqref="X70">
    <cfRule type="cellIs" dxfId="533" priority="542" stopIfTrue="1" operator="greaterThan">
      <formula>0</formula>
    </cfRule>
  </conditionalFormatting>
  <conditionalFormatting sqref="V70">
    <cfRule type="cellIs" dxfId="532" priority="540" operator="equal">
      <formula>0</formula>
    </cfRule>
    <cfRule type="containsErrors" dxfId="531" priority="541">
      <formula>ISERROR(V70)</formula>
    </cfRule>
  </conditionalFormatting>
  <conditionalFormatting sqref="V70">
    <cfRule type="cellIs" dxfId="530" priority="539" stopIfTrue="1" operator="greaterThan">
      <formula>0</formula>
    </cfRule>
  </conditionalFormatting>
  <conditionalFormatting sqref="T70">
    <cfRule type="cellIs" dxfId="529" priority="537" operator="equal">
      <formula>0</formula>
    </cfRule>
    <cfRule type="containsErrors" dxfId="528" priority="538">
      <formula>ISERROR(T70)</formula>
    </cfRule>
  </conditionalFormatting>
  <conditionalFormatting sqref="T70">
    <cfRule type="cellIs" dxfId="527" priority="536" stopIfTrue="1" operator="greaterThan">
      <formula>0</formula>
    </cfRule>
  </conditionalFormatting>
  <conditionalFormatting sqref="W72 U72 S72 S73:X73">
    <cfRule type="cellIs" dxfId="526" priority="534" operator="equal">
      <formula>0</formula>
    </cfRule>
    <cfRule type="containsErrors" dxfId="525" priority="535">
      <formula>ISERROR(S72)</formula>
    </cfRule>
  </conditionalFormatting>
  <conditionalFormatting sqref="W72 U72 S72 S73:X73">
    <cfRule type="cellIs" dxfId="524" priority="532" stopIfTrue="1" operator="greaterThan">
      <formula>0</formula>
    </cfRule>
    <cfRule type="cellIs" dxfId="523" priority="533" stopIfTrue="1" operator="greaterThan">
      <formula>0</formula>
    </cfRule>
  </conditionalFormatting>
  <conditionalFormatting sqref="X72">
    <cfRule type="cellIs" dxfId="522" priority="530" operator="equal">
      <formula>0</formula>
    </cfRule>
    <cfRule type="containsErrors" dxfId="521" priority="531">
      <formula>ISERROR(X72)</formula>
    </cfRule>
  </conditionalFormatting>
  <conditionalFormatting sqref="X72">
    <cfRule type="cellIs" dxfId="520" priority="529" stopIfTrue="1" operator="greaterThan">
      <formula>0</formula>
    </cfRule>
  </conditionalFormatting>
  <conditionalFormatting sqref="V72">
    <cfRule type="cellIs" dxfId="519" priority="527" operator="equal">
      <formula>0</formula>
    </cfRule>
    <cfRule type="containsErrors" dxfId="518" priority="528">
      <formula>ISERROR(V72)</formula>
    </cfRule>
  </conditionalFormatting>
  <conditionalFormatting sqref="V72">
    <cfRule type="cellIs" dxfId="517" priority="526" stopIfTrue="1" operator="greaterThan">
      <formula>0</formula>
    </cfRule>
  </conditionalFormatting>
  <conditionalFormatting sqref="T72">
    <cfRule type="cellIs" dxfId="516" priority="524" operator="equal">
      <formula>0</formula>
    </cfRule>
    <cfRule type="containsErrors" dxfId="515" priority="525">
      <formula>ISERROR(T72)</formula>
    </cfRule>
  </conditionalFormatting>
  <conditionalFormatting sqref="T72">
    <cfRule type="cellIs" dxfId="514" priority="523" stopIfTrue="1" operator="greaterThan">
      <formula>0</formula>
    </cfRule>
  </conditionalFormatting>
  <conditionalFormatting sqref="W74 U74 S74 S75:X75">
    <cfRule type="cellIs" dxfId="513" priority="521" operator="equal">
      <formula>0</formula>
    </cfRule>
    <cfRule type="containsErrors" dxfId="512" priority="522">
      <formula>ISERROR(S74)</formula>
    </cfRule>
  </conditionalFormatting>
  <conditionalFormatting sqref="W74 U74 S74 S75:X75">
    <cfRule type="cellIs" dxfId="511" priority="519" stopIfTrue="1" operator="greaterThan">
      <formula>0</formula>
    </cfRule>
    <cfRule type="cellIs" dxfId="510" priority="520" stopIfTrue="1" operator="greaterThan">
      <formula>0</formula>
    </cfRule>
  </conditionalFormatting>
  <conditionalFormatting sqref="X74">
    <cfRule type="cellIs" dxfId="509" priority="517" operator="equal">
      <formula>0</formula>
    </cfRule>
    <cfRule type="containsErrors" dxfId="508" priority="518">
      <formula>ISERROR(X74)</formula>
    </cfRule>
  </conditionalFormatting>
  <conditionalFormatting sqref="X74">
    <cfRule type="cellIs" dxfId="507" priority="516" stopIfTrue="1" operator="greaterThan">
      <formula>0</formula>
    </cfRule>
  </conditionalFormatting>
  <conditionalFormatting sqref="V74">
    <cfRule type="cellIs" dxfId="506" priority="514" operator="equal">
      <formula>0</formula>
    </cfRule>
    <cfRule type="containsErrors" dxfId="505" priority="515">
      <formula>ISERROR(V74)</formula>
    </cfRule>
  </conditionalFormatting>
  <conditionalFormatting sqref="V74">
    <cfRule type="cellIs" dxfId="504" priority="513" stopIfTrue="1" operator="greaterThan">
      <formula>0</formula>
    </cfRule>
  </conditionalFormatting>
  <conditionalFormatting sqref="T74">
    <cfRule type="cellIs" dxfId="503" priority="511" operator="equal">
      <formula>0</formula>
    </cfRule>
    <cfRule type="containsErrors" dxfId="502" priority="512">
      <formula>ISERROR(T74)</formula>
    </cfRule>
  </conditionalFormatting>
  <conditionalFormatting sqref="T74">
    <cfRule type="cellIs" dxfId="501" priority="510" stopIfTrue="1" operator="greaterThan">
      <formula>0</formula>
    </cfRule>
  </conditionalFormatting>
  <conditionalFormatting sqref="W76 U76 S76 S77:X77">
    <cfRule type="cellIs" dxfId="500" priority="508" operator="equal">
      <formula>0</formula>
    </cfRule>
    <cfRule type="containsErrors" dxfId="499" priority="509">
      <formula>ISERROR(S76)</formula>
    </cfRule>
  </conditionalFormatting>
  <conditionalFormatting sqref="W76 U76 S76 S77:X77">
    <cfRule type="cellIs" dxfId="498" priority="506" stopIfTrue="1" operator="greaterThan">
      <formula>0</formula>
    </cfRule>
    <cfRule type="cellIs" dxfId="497" priority="507" stopIfTrue="1" operator="greaterThan">
      <formula>0</formula>
    </cfRule>
  </conditionalFormatting>
  <conditionalFormatting sqref="X76">
    <cfRule type="cellIs" dxfId="496" priority="504" operator="equal">
      <formula>0</formula>
    </cfRule>
    <cfRule type="containsErrors" dxfId="495" priority="505">
      <formula>ISERROR(X76)</formula>
    </cfRule>
  </conditionalFormatting>
  <conditionalFormatting sqref="X76">
    <cfRule type="cellIs" dxfId="494" priority="503" stopIfTrue="1" operator="greaterThan">
      <formula>0</formula>
    </cfRule>
  </conditionalFormatting>
  <conditionalFormatting sqref="V76">
    <cfRule type="cellIs" dxfId="493" priority="501" operator="equal">
      <formula>0</formula>
    </cfRule>
    <cfRule type="containsErrors" dxfId="492" priority="502">
      <formula>ISERROR(V76)</formula>
    </cfRule>
  </conditionalFormatting>
  <conditionalFormatting sqref="V76">
    <cfRule type="cellIs" dxfId="491" priority="500" stopIfTrue="1" operator="greaterThan">
      <formula>0</formula>
    </cfRule>
  </conditionalFormatting>
  <conditionalFormatting sqref="T76">
    <cfRule type="cellIs" dxfId="490" priority="498" operator="equal">
      <formula>0</formula>
    </cfRule>
    <cfRule type="containsErrors" dxfId="489" priority="499">
      <formula>ISERROR(T76)</formula>
    </cfRule>
  </conditionalFormatting>
  <conditionalFormatting sqref="T76">
    <cfRule type="cellIs" dxfId="488" priority="497" stopIfTrue="1" operator="greaterThan">
      <formula>0</formula>
    </cfRule>
  </conditionalFormatting>
  <conditionalFormatting sqref="W78 U78 S78 S79:X79">
    <cfRule type="cellIs" dxfId="487" priority="495" operator="equal">
      <formula>0</formula>
    </cfRule>
    <cfRule type="containsErrors" dxfId="486" priority="496">
      <formula>ISERROR(S78)</formula>
    </cfRule>
  </conditionalFormatting>
  <conditionalFormatting sqref="W78 U78 S78 S79:X79">
    <cfRule type="cellIs" dxfId="485" priority="493" stopIfTrue="1" operator="greaterThan">
      <formula>0</formula>
    </cfRule>
    <cfRule type="cellIs" dxfId="484" priority="494" stopIfTrue="1" operator="greaterThan">
      <formula>0</formula>
    </cfRule>
  </conditionalFormatting>
  <conditionalFormatting sqref="X78">
    <cfRule type="cellIs" dxfId="483" priority="491" operator="equal">
      <formula>0</formula>
    </cfRule>
    <cfRule type="containsErrors" dxfId="482" priority="492">
      <formula>ISERROR(X78)</formula>
    </cfRule>
  </conditionalFormatting>
  <conditionalFormatting sqref="X78">
    <cfRule type="cellIs" dxfId="481" priority="490" stopIfTrue="1" operator="greaterThan">
      <formula>0</formula>
    </cfRule>
  </conditionalFormatting>
  <conditionalFormatting sqref="V78">
    <cfRule type="cellIs" dxfId="480" priority="488" operator="equal">
      <formula>0</formula>
    </cfRule>
    <cfRule type="containsErrors" dxfId="479" priority="489">
      <formula>ISERROR(V78)</formula>
    </cfRule>
  </conditionalFormatting>
  <conditionalFormatting sqref="V78">
    <cfRule type="cellIs" dxfId="478" priority="487" stopIfTrue="1" operator="greaterThan">
      <formula>0</formula>
    </cfRule>
  </conditionalFormatting>
  <conditionalFormatting sqref="T78">
    <cfRule type="cellIs" dxfId="477" priority="485" operator="equal">
      <formula>0</formula>
    </cfRule>
    <cfRule type="containsErrors" dxfId="476" priority="486">
      <formula>ISERROR(T78)</formula>
    </cfRule>
  </conditionalFormatting>
  <conditionalFormatting sqref="T78">
    <cfRule type="cellIs" dxfId="475" priority="484" stopIfTrue="1" operator="greaterThan">
      <formula>0</formula>
    </cfRule>
  </conditionalFormatting>
  <conditionalFormatting sqref="W80 U80 S80 S81:X81">
    <cfRule type="cellIs" dxfId="474" priority="482" operator="equal">
      <formula>0</formula>
    </cfRule>
    <cfRule type="containsErrors" dxfId="473" priority="483">
      <formula>ISERROR(S80)</formula>
    </cfRule>
  </conditionalFormatting>
  <conditionalFormatting sqref="W80 U80 S80 S81:X81">
    <cfRule type="cellIs" dxfId="472" priority="480" stopIfTrue="1" operator="greaterThan">
      <formula>0</formula>
    </cfRule>
    <cfRule type="cellIs" dxfId="471" priority="481" stopIfTrue="1" operator="greaterThan">
      <formula>0</formula>
    </cfRule>
  </conditionalFormatting>
  <conditionalFormatting sqref="X80">
    <cfRule type="cellIs" dxfId="470" priority="478" operator="equal">
      <formula>0</formula>
    </cfRule>
    <cfRule type="containsErrors" dxfId="469" priority="479">
      <formula>ISERROR(X80)</formula>
    </cfRule>
  </conditionalFormatting>
  <conditionalFormatting sqref="X80">
    <cfRule type="cellIs" dxfId="468" priority="477" stopIfTrue="1" operator="greaterThan">
      <formula>0</formula>
    </cfRule>
  </conditionalFormatting>
  <conditionalFormatting sqref="V80">
    <cfRule type="cellIs" dxfId="467" priority="475" operator="equal">
      <formula>0</formula>
    </cfRule>
    <cfRule type="containsErrors" dxfId="466" priority="476">
      <formula>ISERROR(V80)</formula>
    </cfRule>
  </conditionalFormatting>
  <conditionalFormatting sqref="V80">
    <cfRule type="cellIs" dxfId="465" priority="474" stopIfTrue="1" operator="greaterThan">
      <formula>0</formula>
    </cfRule>
  </conditionalFormatting>
  <conditionalFormatting sqref="T80">
    <cfRule type="cellIs" dxfId="464" priority="472" operator="equal">
      <formula>0</formula>
    </cfRule>
    <cfRule type="containsErrors" dxfId="463" priority="473">
      <formula>ISERROR(T80)</formula>
    </cfRule>
  </conditionalFormatting>
  <conditionalFormatting sqref="T80">
    <cfRule type="cellIs" dxfId="462" priority="471" stopIfTrue="1" operator="greaterThan">
      <formula>0</formula>
    </cfRule>
  </conditionalFormatting>
  <conditionalFormatting sqref="W86 U86 S86 S87:X87">
    <cfRule type="cellIs" dxfId="461" priority="469" operator="equal">
      <formula>0</formula>
    </cfRule>
    <cfRule type="containsErrors" dxfId="460" priority="470">
      <formula>ISERROR(S86)</formula>
    </cfRule>
  </conditionalFormatting>
  <conditionalFormatting sqref="W86 U86 S86 S87:X87">
    <cfRule type="cellIs" dxfId="459" priority="467" stopIfTrue="1" operator="greaterThan">
      <formula>0</formula>
    </cfRule>
    <cfRule type="cellIs" dxfId="458" priority="468" stopIfTrue="1" operator="greaterThan">
      <formula>0</formula>
    </cfRule>
  </conditionalFormatting>
  <conditionalFormatting sqref="X86">
    <cfRule type="cellIs" dxfId="457" priority="465" operator="equal">
      <formula>0</formula>
    </cfRule>
    <cfRule type="containsErrors" dxfId="456" priority="466">
      <formula>ISERROR(X86)</formula>
    </cfRule>
  </conditionalFormatting>
  <conditionalFormatting sqref="X86">
    <cfRule type="cellIs" dxfId="455" priority="464" stopIfTrue="1" operator="greaterThan">
      <formula>0</formula>
    </cfRule>
  </conditionalFormatting>
  <conditionalFormatting sqref="V86">
    <cfRule type="cellIs" dxfId="454" priority="462" operator="equal">
      <formula>0</formula>
    </cfRule>
    <cfRule type="containsErrors" dxfId="453" priority="463">
      <formula>ISERROR(V86)</formula>
    </cfRule>
  </conditionalFormatting>
  <conditionalFormatting sqref="V86">
    <cfRule type="cellIs" dxfId="452" priority="461" stopIfTrue="1" operator="greaterThan">
      <formula>0</formula>
    </cfRule>
  </conditionalFormatting>
  <conditionalFormatting sqref="T86">
    <cfRule type="cellIs" dxfId="451" priority="459" operator="equal">
      <formula>0</formula>
    </cfRule>
    <cfRule type="containsErrors" dxfId="450" priority="460">
      <formula>ISERROR(T86)</formula>
    </cfRule>
  </conditionalFormatting>
  <conditionalFormatting sqref="T86">
    <cfRule type="cellIs" dxfId="449" priority="458" stopIfTrue="1" operator="greaterThan">
      <formula>0</formula>
    </cfRule>
  </conditionalFormatting>
  <conditionalFormatting sqref="W88 U88 S88 S89:X89">
    <cfRule type="cellIs" dxfId="448" priority="456" operator="equal">
      <formula>0</formula>
    </cfRule>
    <cfRule type="containsErrors" dxfId="447" priority="457">
      <formula>ISERROR(S88)</formula>
    </cfRule>
  </conditionalFormatting>
  <conditionalFormatting sqref="W88 U88 S88 S89:X89">
    <cfRule type="cellIs" dxfId="446" priority="454" stopIfTrue="1" operator="greaterThan">
      <formula>0</formula>
    </cfRule>
    <cfRule type="cellIs" dxfId="445" priority="455" stopIfTrue="1" operator="greaterThan">
      <formula>0</formula>
    </cfRule>
  </conditionalFormatting>
  <conditionalFormatting sqref="X88">
    <cfRule type="cellIs" dxfId="444" priority="452" operator="equal">
      <formula>0</formula>
    </cfRule>
    <cfRule type="containsErrors" dxfId="443" priority="453">
      <formula>ISERROR(X88)</formula>
    </cfRule>
  </conditionalFormatting>
  <conditionalFormatting sqref="X88">
    <cfRule type="cellIs" dxfId="442" priority="451" stopIfTrue="1" operator="greaterThan">
      <formula>0</formula>
    </cfRule>
  </conditionalFormatting>
  <conditionalFormatting sqref="V88">
    <cfRule type="cellIs" dxfId="441" priority="449" operator="equal">
      <formula>0</formula>
    </cfRule>
    <cfRule type="containsErrors" dxfId="440" priority="450">
      <formula>ISERROR(V88)</formula>
    </cfRule>
  </conditionalFormatting>
  <conditionalFormatting sqref="V88">
    <cfRule type="cellIs" dxfId="439" priority="448" stopIfTrue="1" operator="greaterThan">
      <formula>0</formula>
    </cfRule>
  </conditionalFormatting>
  <conditionalFormatting sqref="T88">
    <cfRule type="cellIs" dxfId="438" priority="446" operator="equal">
      <formula>0</formula>
    </cfRule>
    <cfRule type="containsErrors" dxfId="437" priority="447">
      <formula>ISERROR(T88)</formula>
    </cfRule>
  </conditionalFormatting>
  <conditionalFormatting sqref="T88">
    <cfRule type="cellIs" dxfId="436" priority="445" stopIfTrue="1" operator="greaterThan">
      <formula>0</formula>
    </cfRule>
  </conditionalFormatting>
  <conditionalFormatting sqref="W90 U90 S90 S91:X91">
    <cfRule type="cellIs" dxfId="435" priority="443" operator="equal">
      <formula>0</formula>
    </cfRule>
    <cfRule type="containsErrors" dxfId="434" priority="444">
      <formula>ISERROR(S90)</formula>
    </cfRule>
  </conditionalFormatting>
  <conditionalFormatting sqref="W90 U90 S90 S91:X91">
    <cfRule type="cellIs" dxfId="433" priority="441" stopIfTrue="1" operator="greaterThan">
      <formula>0</formula>
    </cfRule>
    <cfRule type="cellIs" dxfId="432" priority="442" stopIfTrue="1" operator="greaterThan">
      <formula>0</formula>
    </cfRule>
  </conditionalFormatting>
  <conditionalFormatting sqref="X90">
    <cfRule type="cellIs" dxfId="431" priority="439" operator="equal">
      <formula>0</formula>
    </cfRule>
    <cfRule type="containsErrors" dxfId="430" priority="440">
      <formula>ISERROR(X90)</formula>
    </cfRule>
  </conditionalFormatting>
  <conditionalFormatting sqref="X90">
    <cfRule type="cellIs" dxfId="429" priority="438" stopIfTrue="1" operator="greaterThan">
      <formula>0</formula>
    </cfRule>
  </conditionalFormatting>
  <conditionalFormatting sqref="V90">
    <cfRule type="cellIs" dxfId="428" priority="436" operator="equal">
      <formula>0</formula>
    </cfRule>
    <cfRule type="containsErrors" dxfId="427" priority="437">
      <formula>ISERROR(V90)</formula>
    </cfRule>
  </conditionalFormatting>
  <conditionalFormatting sqref="V90">
    <cfRule type="cellIs" dxfId="426" priority="435" stopIfTrue="1" operator="greaterThan">
      <formula>0</formula>
    </cfRule>
  </conditionalFormatting>
  <conditionalFormatting sqref="T90">
    <cfRule type="cellIs" dxfId="425" priority="433" operator="equal">
      <formula>0</formula>
    </cfRule>
    <cfRule type="containsErrors" dxfId="424" priority="434">
      <formula>ISERROR(T90)</formula>
    </cfRule>
  </conditionalFormatting>
  <conditionalFormatting sqref="T90">
    <cfRule type="cellIs" dxfId="423" priority="432" stopIfTrue="1" operator="greaterThan">
      <formula>0</formula>
    </cfRule>
  </conditionalFormatting>
  <conditionalFormatting sqref="W100 U100 S100 S101:X101">
    <cfRule type="cellIs" dxfId="422" priority="430" operator="equal">
      <formula>0</formula>
    </cfRule>
    <cfRule type="containsErrors" dxfId="421" priority="431">
      <formula>ISERROR(S100)</formula>
    </cfRule>
  </conditionalFormatting>
  <conditionalFormatting sqref="W100 U100 S100 S101:X101">
    <cfRule type="cellIs" dxfId="420" priority="428" stopIfTrue="1" operator="greaterThan">
      <formula>0</formula>
    </cfRule>
    <cfRule type="cellIs" dxfId="419" priority="429" stopIfTrue="1" operator="greaterThan">
      <formula>0</formula>
    </cfRule>
  </conditionalFormatting>
  <conditionalFormatting sqref="X100">
    <cfRule type="cellIs" dxfId="418" priority="426" operator="equal">
      <formula>0</formula>
    </cfRule>
    <cfRule type="containsErrors" dxfId="417" priority="427">
      <formula>ISERROR(X100)</formula>
    </cfRule>
  </conditionalFormatting>
  <conditionalFormatting sqref="X100">
    <cfRule type="cellIs" dxfId="416" priority="425" stopIfTrue="1" operator="greaterThan">
      <formula>0</formula>
    </cfRule>
  </conditionalFormatting>
  <conditionalFormatting sqref="V100">
    <cfRule type="cellIs" dxfId="415" priority="423" operator="equal">
      <formula>0</formula>
    </cfRule>
    <cfRule type="containsErrors" dxfId="414" priority="424">
      <formula>ISERROR(V100)</formula>
    </cfRule>
  </conditionalFormatting>
  <conditionalFormatting sqref="V100">
    <cfRule type="cellIs" dxfId="413" priority="422" stopIfTrue="1" operator="greaterThan">
      <formula>0</formula>
    </cfRule>
  </conditionalFormatting>
  <conditionalFormatting sqref="T100">
    <cfRule type="cellIs" dxfId="412" priority="420" operator="equal">
      <formula>0</formula>
    </cfRule>
    <cfRule type="containsErrors" dxfId="411" priority="421">
      <formula>ISERROR(T100)</formula>
    </cfRule>
  </conditionalFormatting>
  <conditionalFormatting sqref="T100">
    <cfRule type="cellIs" dxfId="410" priority="419" stopIfTrue="1" operator="greaterThan">
      <formula>0</formula>
    </cfRule>
  </conditionalFormatting>
  <conditionalFormatting sqref="W106 U106 S106 S107:X107">
    <cfRule type="cellIs" dxfId="409" priority="417" operator="equal">
      <formula>0</formula>
    </cfRule>
    <cfRule type="containsErrors" dxfId="408" priority="418">
      <formula>ISERROR(S106)</formula>
    </cfRule>
  </conditionalFormatting>
  <conditionalFormatting sqref="W106 U106 S106 S107:X107">
    <cfRule type="cellIs" dxfId="407" priority="415" stopIfTrue="1" operator="greaterThan">
      <formula>0</formula>
    </cfRule>
    <cfRule type="cellIs" dxfId="406" priority="416" stopIfTrue="1" operator="greaterThan">
      <formula>0</formula>
    </cfRule>
  </conditionalFormatting>
  <conditionalFormatting sqref="X106">
    <cfRule type="cellIs" dxfId="405" priority="413" operator="equal">
      <formula>0</formula>
    </cfRule>
    <cfRule type="containsErrors" dxfId="404" priority="414">
      <formula>ISERROR(X106)</formula>
    </cfRule>
  </conditionalFormatting>
  <conditionalFormatting sqref="X106">
    <cfRule type="cellIs" dxfId="403" priority="412" stopIfTrue="1" operator="greaterThan">
      <formula>0</formula>
    </cfRule>
  </conditionalFormatting>
  <conditionalFormatting sqref="V106">
    <cfRule type="cellIs" dxfId="402" priority="410" operator="equal">
      <formula>0</formula>
    </cfRule>
    <cfRule type="containsErrors" dxfId="401" priority="411">
      <formula>ISERROR(V106)</formula>
    </cfRule>
  </conditionalFormatting>
  <conditionalFormatting sqref="V106">
    <cfRule type="cellIs" dxfId="400" priority="409" stopIfTrue="1" operator="greaterThan">
      <formula>0</formula>
    </cfRule>
  </conditionalFormatting>
  <conditionalFormatting sqref="T106">
    <cfRule type="cellIs" dxfId="399" priority="407" operator="equal">
      <formula>0</formula>
    </cfRule>
    <cfRule type="containsErrors" dxfId="398" priority="408">
      <formula>ISERROR(T106)</formula>
    </cfRule>
  </conditionalFormatting>
  <conditionalFormatting sqref="T106">
    <cfRule type="cellIs" dxfId="397" priority="406" stopIfTrue="1" operator="greaterThan">
      <formula>0</formula>
    </cfRule>
  </conditionalFormatting>
  <conditionalFormatting sqref="W108 U108 S108 S109:X109">
    <cfRule type="cellIs" dxfId="396" priority="404" operator="equal">
      <formula>0</formula>
    </cfRule>
    <cfRule type="containsErrors" dxfId="395" priority="405">
      <formula>ISERROR(S108)</formula>
    </cfRule>
  </conditionalFormatting>
  <conditionalFormatting sqref="W108 U108 S108 S109:X109">
    <cfRule type="cellIs" dxfId="394" priority="402" stopIfTrue="1" operator="greaterThan">
      <formula>0</formula>
    </cfRule>
    <cfRule type="cellIs" dxfId="393" priority="403" stopIfTrue="1" operator="greaterThan">
      <formula>0</formula>
    </cfRule>
  </conditionalFormatting>
  <conditionalFormatting sqref="X108">
    <cfRule type="cellIs" dxfId="392" priority="400" operator="equal">
      <formula>0</formula>
    </cfRule>
    <cfRule type="containsErrors" dxfId="391" priority="401">
      <formula>ISERROR(X108)</formula>
    </cfRule>
  </conditionalFormatting>
  <conditionalFormatting sqref="X108">
    <cfRule type="cellIs" dxfId="390" priority="399" stopIfTrue="1" operator="greaterThan">
      <formula>0</formula>
    </cfRule>
  </conditionalFormatting>
  <conditionalFormatting sqref="V108">
    <cfRule type="cellIs" dxfId="389" priority="397" operator="equal">
      <formula>0</formula>
    </cfRule>
    <cfRule type="containsErrors" dxfId="388" priority="398">
      <formula>ISERROR(V108)</formula>
    </cfRule>
  </conditionalFormatting>
  <conditionalFormatting sqref="V108">
    <cfRule type="cellIs" dxfId="387" priority="396" stopIfTrue="1" operator="greaterThan">
      <formula>0</formula>
    </cfRule>
  </conditionalFormatting>
  <conditionalFormatting sqref="T108">
    <cfRule type="cellIs" dxfId="386" priority="394" operator="equal">
      <formula>0</formula>
    </cfRule>
    <cfRule type="containsErrors" dxfId="385" priority="395">
      <formula>ISERROR(T108)</formula>
    </cfRule>
  </conditionalFormatting>
  <conditionalFormatting sqref="T108">
    <cfRule type="cellIs" dxfId="384" priority="393" stopIfTrue="1" operator="greaterThan">
      <formula>0</formula>
    </cfRule>
  </conditionalFormatting>
  <conditionalFormatting sqref="K36">
    <cfRule type="cellIs" dxfId="383" priority="391" operator="equal">
      <formula>0</formula>
    </cfRule>
    <cfRule type="containsErrors" dxfId="382" priority="392">
      <formula>ISERROR(K36)</formula>
    </cfRule>
  </conditionalFormatting>
  <conditionalFormatting sqref="M36">
    <cfRule type="cellIs" dxfId="381" priority="389" operator="equal">
      <formula>0</formula>
    </cfRule>
    <cfRule type="containsErrors" dxfId="380" priority="390">
      <formula>ISERROR(M36)</formula>
    </cfRule>
  </conditionalFormatting>
  <conditionalFormatting sqref="O36">
    <cfRule type="cellIs" dxfId="379" priority="387" operator="equal">
      <formula>0</formula>
    </cfRule>
    <cfRule type="containsErrors" dxfId="378" priority="388">
      <formula>ISERROR(O36)</formula>
    </cfRule>
  </conditionalFormatting>
  <conditionalFormatting sqref="Q36">
    <cfRule type="cellIs" dxfId="377" priority="385" operator="equal">
      <formula>0</formula>
    </cfRule>
    <cfRule type="containsErrors" dxfId="376" priority="386">
      <formula>ISERROR(Q36)</formula>
    </cfRule>
  </conditionalFormatting>
  <conditionalFormatting sqref="S36">
    <cfRule type="cellIs" dxfId="375" priority="383" operator="equal">
      <formula>0</formula>
    </cfRule>
    <cfRule type="containsErrors" dxfId="374" priority="384">
      <formula>ISERROR(S36)</formula>
    </cfRule>
  </conditionalFormatting>
  <conditionalFormatting sqref="U36">
    <cfRule type="cellIs" dxfId="373" priority="381" operator="equal">
      <formula>0</formula>
    </cfRule>
    <cfRule type="containsErrors" dxfId="372" priority="382">
      <formula>ISERROR(U36)</formula>
    </cfRule>
  </conditionalFormatting>
  <conditionalFormatting sqref="W36">
    <cfRule type="cellIs" dxfId="371" priority="379" operator="equal">
      <formula>0</formula>
    </cfRule>
    <cfRule type="containsErrors" dxfId="370" priority="380">
      <formula>ISERROR(W36)</formula>
    </cfRule>
  </conditionalFormatting>
  <conditionalFormatting sqref="Y36">
    <cfRule type="cellIs" dxfId="369" priority="377" operator="equal">
      <formula>0</formula>
    </cfRule>
    <cfRule type="containsErrors" dxfId="368" priority="378">
      <formula>ISERROR(Y36)</formula>
    </cfRule>
  </conditionalFormatting>
  <conditionalFormatting sqref="AA36">
    <cfRule type="cellIs" dxfId="367" priority="375" operator="equal">
      <formula>0</formula>
    </cfRule>
    <cfRule type="containsErrors" dxfId="366" priority="376">
      <formula>ISERROR(AA36)</formula>
    </cfRule>
  </conditionalFormatting>
  <conditionalFormatting sqref="AC36">
    <cfRule type="cellIs" dxfId="365" priority="373" operator="equal">
      <formula>0</formula>
    </cfRule>
    <cfRule type="containsErrors" dxfId="364" priority="374">
      <formula>ISERROR(AC36)</formula>
    </cfRule>
  </conditionalFormatting>
  <conditionalFormatting sqref="AE36">
    <cfRule type="cellIs" dxfId="363" priority="371" operator="equal">
      <formula>0</formula>
    </cfRule>
    <cfRule type="containsErrors" dxfId="362" priority="372">
      <formula>ISERROR(AE36)</formula>
    </cfRule>
  </conditionalFormatting>
  <conditionalFormatting sqref="K38">
    <cfRule type="cellIs" dxfId="361" priority="369" operator="equal">
      <formula>0</formula>
    </cfRule>
    <cfRule type="containsErrors" dxfId="360" priority="370">
      <formula>ISERROR(K38)</formula>
    </cfRule>
  </conditionalFormatting>
  <conditionalFormatting sqref="M38">
    <cfRule type="cellIs" dxfId="359" priority="367" operator="equal">
      <formula>0</formula>
    </cfRule>
    <cfRule type="containsErrors" dxfId="358" priority="368">
      <formula>ISERROR(M38)</formula>
    </cfRule>
  </conditionalFormatting>
  <conditionalFormatting sqref="O38">
    <cfRule type="cellIs" dxfId="357" priority="365" operator="equal">
      <formula>0</formula>
    </cfRule>
    <cfRule type="containsErrors" dxfId="356" priority="366">
      <formula>ISERROR(O38)</formula>
    </cfRule>
  </conditionalFormatting>
  <conditionalFormatting sqref="Q38">
    <cfRule type="cellIs" dxfId="355" priority="363" operator="equal">
      <formula>0</formula>
    </cfRule>
    <cfRule type="containsErrors" dxfId="354" priority="364">
      <formula>ISERROR(Q38)</formula>
    </cfRule>
  </conditionalFormatting>
  <conditionalFormatting sqref="S38">
    <cfRule type="cellIs" dxfId="353" priority="361" operator="equal">
      <formula>0</formula>
    </cfRule>
    <cfRule type="containsErrors" dxfId="352" priority="362">
      <formula>ISERROR(S38)</formula>
    </cfRule>
  </conditionalFormatting>
  <conditionalFormatting sqref="U38">
    <cfRule type="cellIs" dxfId="351" priority="359" operator="equal">
      <formula>0</formula>
    </cfRule>
    <cfRule type="containsErrors" dxfId="350" priority="360">
      <formula>ISERROR(U38)</formula>
    </cfRule>
  </conditionalFormatting>
  <conditionalFormatting sqref="W38">
    <cfRule type="cellIs" dxfId="349" priority="357" operator="equal">
      <formula>0</formula>
    </cfRule>
    <cfRule type="containsErrors" dxfId="348" priority="358">
      <formula>ISERROR(W38)</formula>
    </cfRule>
  </conditionalFormatting>
  <conditionalFormatting sqref="Y38">
    <cfRule type="cellIs" dxfId="347" priority="355" operator="equal">
      <formula>0</formula>
    </cfRule>
    <cfRule type="containsErrors" dxfId="346" priority="356">
      <formula>ISERROR(Y38)</formula>
    </cfRule>
  </conditionalFormatting>
  <conditionalFormatting sqref="AA38">
    <cfRule type="cellIs" dxfId="345" priority="353" operator="equal">
      <formula>0</formula>
    </cfRule>
    <cfRule type="containsErrors" dxfId="344" priority="354">
      <formula>ISERROR(AA38)</formula>
    </cfRule>
  </conditionalFormatting>
  <conditionalFormatting sqref="AC38">
    <cfRule type="cellIs" dxfId="343" priority="351" operator="equal">
      <formula>0</formula>
    </cfRule>
    <cfRule type="containsErrors" dxfId="342" priority="352">
      <formula>ISERROR(AC38)</formula>
    </cfRule>
  </conditionalFormatting>
  <conditionalFormatting sqref="AE38">
    <cfRule type="cellIs" dxfId="341" priority="349" operator="equal">
      <formula>0</formula>
    </cfRule>
    <cfRule type="containsErrors" dxfId="340" priority="350">
      <formula>ISERROR(AE38)</formula>
    </cfRule>
  </conditionalFormatting>
  <conditionalFormatting sqref="K64">
    <cfRule type="cellIs" dxfId="339" priority="347" operator="equal">
      <formula>0</formula>
    </cfRule>
    <cfRule type="containsErrors" dxfId="338" priority="348">
      <formula>ISERROR(K64)</formula>
    </cfRule>
  </conditionalFormatting>
  <conditionalFormatting sqref="M64">
    <cfRule type="cellIs" dxfId="337" priority="345" operator="equal">
      <formula>0</formula>
    </cfRule>
    <cfRule type="containsErrors" dxfId="336" priority="346">
      <formula>ISERROR(M64)</formula>
    </cfRule>
  </conditionalFormatting>
  <conditionalFormatting sqref="O64">
    <cfRule type="cellIs" dxfId="335" priority="343" operator="equal">
      <formula>0</formula>
    </cfRule>
    <cfRule type="containsErrors" dxfId="334" priority="344">
      <formula>ISERROR(O64)</formula>
    </cfRule>
  </conditionalFormatting>
  <conditionalFormatting sqref="Q64">
    <cfRule type="cellIs" dxfId="333" priority="341" operator="equal">
      <formula>0</formula>
    </cfRule>
    <cfRule type="containsErrors" dxfId="332" priority="342">
      <formula>ISERROR(Q64)</formula>
    </cfRule>
  </conditionalFormatting>
  <conditionalFormatting sqref="S64">
    <cfRule type="cellIs" dxfId="331" priority="339" operator="equal">
      <formula>0</formula>
    </cfRule>
    <cfRule type="containsErrors" dxfId="330" priority="340">
      <formula>ISERROR(S64)</formula>
    </cfRule>
  </conditionalFormatting>
  <conditionalFormatting sqref="U64">
    <cfRule type="cellIs" dxfId="329" priority="337" operator="equal">
      <formula>0</formula>
    </cfRule>
    <cfRule type="containsErrors" dxfId="328" priority="338">
      <formula>ISERROR(U64)</formula>
    </cfRule>
  </conditionalFormatting>
  <conditionalFormatting sqref="W64">
    <cfRule type="cellIs" dxfId="327" priority="335" operator="equal">
      <formula>0</formula>
    </cfRule>
    <cfRule type="containsErrors" dxfId="326" priority="336">
      <formula>ISERROR(W64)</formula>
    </cfRule>
  </conditionalFormatting>
  <conditionalFormatting sqref="Y64">
    <cfRule type="cellIs" dxfId="325" priority="333" operator="equal">
      <formula>0</formula>
    </cfRule>
    <cfRule type="containsErrors" dxfId="324" priority="334">
      <formula>ISERROR(Y64)</formula>
    </cfRule>
  </conditionalFormatting>
  <conditionalFormatting sqref="AA64">
    <cfRule type="cellIs" dxfId="323" priority="331" operator="equal">
      <formula>0</formula>
    </cfRule>
    <cfRule type="containsErrors" dxfId="322" priority="332">
      <formula>ISERROR(AA64)</formula>
    </cfRule>
  </conditionalFormatting>
  <conditionalFormatting sqref="AC64">
    <cfRule type="cellIs" dxfId="321" priority="329" operator="equal">
      <formula>0</formula>
    </cfRule>
    <cfRule type="containsErrors" dxfId="320" priority="330">
      <formula>ISERROR(AC64)</formula>
    </cfRule>
  </conditionalFormatting>
  <conditionalFormatting sqref="AE64">
    <cfRule type="cellIs" dxfId="319" priority="327" operator="equal">
      <formula>0</formula>
    </cfRule>
    <cfRule type="containsErrors" dxfId="318" priority="328">
      <formula>ISERROR(AE64)</formula>
    </cfRule>
  </conditionalFormatting>
  <conditionalFormatting sqref="K82">
    <cfRule type="cellIs" dxfId="317" priority="325" operator="equal">
      <formula>0</formula>
    </cfRule>
    <cfRule type="containsErrors" dxfId="316" priority="326">
      <formula>ISERROR(K82)</formula>
    </cfRule>
  </conditionalFormatting>
  <conditionalFormatting sqref="M82">
    <cfRule type="cellIs" dxfId="315" priority="323" operator="equal">
      <formula>0</formula>
    </cfRule>
    <cfRule type="containsErrors" dxfId="314" priority="324">
      <formula>ISERROR(M82)</formula>
    </cfRule>
  </conditionalFormatting>
  <conditionalFormatting sqref="O82">
    <cfRule type="cellIs" dxfId="313" priority="321" operator="equal">
      <formula>0</formula>
    </cfRule>
    <cfRule type="containsErrors" dxfId="312" priority="322">
      <formula>ISERROR(O82)</formula>
    </cfRule>
  </conditionalFormatting>
  <conditionalFormatting sqref="Q82">
    <cfRule type="cellIs" dxfId="311" priority="319" operator="equal">
      <formula>0</formula>
    </cfRule>
    <cfRule type="containsErrors" dxfId="310" priority="320">
      <formula>ISERROR(Q82)</formula>
    </cfRule>
  </conditionalFormatting>
  <conditionalFormatting sqref="S82">
    <cfRule type="cellIs" dxfId="309" priority="317" operator="equal">
      <formula>0</formula>
    </cfRule>
    <cfRule type="containsErrors" dxfId="308" priority="318">
      <formula>ISERROR(S82)</formula>
    </cfRule>
  </conditionalFormatting>
  <conditionalFormatting sqref="U82">
    <cfRule type="cellIs" dxfId="307" priority="315" operator="equal">
      <formula>0</formula>
    </cfRule>
    <cfRule type="containsErrors" dxfId="306" priority="316">
      <formula>ISERROR(U82)</formula>
    </cfRule>
  </conditionalFormatting>
  <conditionalFormatting sqref="W82">
    <cfRule type="cellIs" dxfId="305" priority="313" operator="equal">
      <formula>0</formula>
    </cfRule>
    <cfRule type="containsErrors" dxfId="304" priority="314">
      <formula>ISERROR(W82)</formula>
    </cfRule>
  </conditionalFormatting>
  <conditionalFormatting sqref="Y82">
    <cfRule type="cellIs" dxfId="303" priority="311" operator="equal">
      <formula>0</formula>
    </cfRule>
    <cfRule type="containsErrors" dxfId="302" priority="312">
      <formula>ISERROR(Y82)</formula>
    </cfRule>
  </conditionalFormatting>
  <conditionalFormatting sqref="AA82">
    <cfRule type="cellIs" dxfId="301" priority="309" operator="equal">
      <formula>0</formula>
    </cfRule>
    <cfRule type="containsErrors" dxfId="300" priority="310">
      <formula>ISERROR(AA82)</formula>
    </cfRule>
  </conditionalFormatting>
  <conditionalFormatting sqref="AC82">
    <cfRule type="cellIs" dxfId="299" priority="307" operator="equal">
      <formula>0</formula>
    </cfRule>
    <cfRule type="containsErrors" dxfId="298" priority="308">
      <formula>ISERROR(AC82)</formula>
    </cfRule>
  </conditionalFormatting>
  <conditionalFormatting sqref="AE82">
    <cfRule type="cellIs" dxfId="297" priority="305" operator="equal">
      <formula>0</formula>
    </cfRule>
    <cfRule type="containsErrors" dxfId="296" priority="306">
      <formula>ISERROR(AE82)</formula>
    </cfRule>
  </conditionalFormatting>
  <conditionalFormatting sqref="K92">
    <cfRule type="cellIs" dxfId="295" priority="303" operator="equal">
      <formula>0</formula>
    </cfRule>
    <cfRule type="containsErrors" dxfId="294" priority="304">
      <formula>ISERROR(K92)</formula>
    </cfRule>
  </conditionalFormatting>
  <conditionalFormatting sqref="M92">
    <cfRule type="cellIs" dxfId="293" priority="301" operator="equal">
      <formula>0</formula>
    </cfRule>
    <cfRule type="containsErrors" dxfId="292" priority="302">
      <formula>ISERROR(M92)</formula>
    </cfRule>
  </conditionalFormatting>
  <conditionalFormatting sqref="O92">
    <cfRule type="cellIs" dxfId="291" priority="299" operator="equal">
      <formula>0</formula>
    </cfRule>
    <cfRule type="containsErrors" dxfId="290" priority="300">
      <formula>ISERROR(O92)</formula>
    </cfRule>
  </conditionalFormatting>
  <conditionalFormatting sqref="Q92">
    <cfRule type="cellIs" dxfId="289" priority="297" operator="equal">
      <formula>0</formula>
    </cfRule>
    <cfRule type="containsErrors" dxfId="288" priority="298">
      <formula>ISERROR(Q92)</formula>
    </cfRule>
  </conditionalFormatting>
  <conditionalFormatting sqref="S92">
    <cfRule type="cellIs" dxfId="287" priority="295" operator="equal">
      <formula>0</formula>
    </cfRule>
    <cfRule type="containsErrors" dxfId="286" priority="296">
      <formula>ISERROR(S92)</formula>
    </cfRule>
  </conditionalFormatting>
  <conditionalFormatting sqref="U92">
    <cfRule type="cellIs" dxfId="285" priority="293" operator="equal">
      <formula>0</formula>
    </cfRule>
    <cfRule type="containsErrors" dxfId="284" priority="294">
      <formula>ISERROR(U92)</formula>
    </cfRule>
  </conditionalFormatting>
  <conditionalFormatting sqref="W92">
    <cfRule type="cellIs" dxfId="283" priority="291" operator="equal">
      <formula>0</formula>
    </cfRule>
    <cfRule type="containsErrors" dxfId="282" priority="292">
      <formula>ISERROR(W92)</formula>
    </cfRule>
  </conditionalFormatting>
  <conditionalFormatting sqref="Y92">
    <cfRule type="cellIs" dxfId="281" priority="289" operator="equal">
      <formula>0</formula>
    </cfRule>
    <cfRule type="containsErrors" dxfId="280" priority="290">
      <formula>ISERROR(Y92)</formula>
    </cfRule>
  </conditionalFormatting>
  <conditionalFormatting sqref="AA92">
    <cfRule type="cellIs" dxfId="279" priority="287" operator="equal">
      <formula>0</formula>
    </cfRule>
    <cfRule type="containsErrors" dxfId="278" priority="288">
      <formula>ISERROR(AA92)</formula>
    </cfRule>
  </conditionalFormatting>
  <conditionalFormatting sqref="AC92">
    <cfRule type="cellIs" dxfId="277" priority="285" operator="equal">
      <formula>0</formula>
    </cfRule>
    <cfRule type="containsErrors" dxfId="276" priority="286">
      <formula>ISERROR(AC92)</formula>
    </cfRule>
  </conditionalFormatting>
  <conditionalFormatting sqref="AE92">
    <cfRule type="cellIs" dxfId="275" priority="283" operator="equal">
      <formula>0</formula>
    </cfRule>
    <cfRule type="containsErrors" dxfId="274" priority="284">
      <formula>ISERROR(AE92)</formula>
    </cfRule>
  </conditionalFormatting>
  <conditionalFormatting sqref="K96">
    <cfRule type="cellIs" dxfId="273" priority="281" operator="equal">
      <formula>0</formula>
    </cfRule>
    <cfRule type="containsErrors" dxfId="272" priority="282">
      <formula>ISERROR(K96)</formula>
    </cfRule>
  </conditionalFormatting>
  <conditionalFormatting sqref="M96">
    <cfRule type="cellIs" dxfId="271" priority="279" operator="equal">
      <formula>0</formula>
    </cfRule>
    <cfRule type="containsErrors" dxfId="270" priority="280">
      <formula>ISERROR(M96)</formula>
    </cfRule>
  </conditionalFormatting>
  <conditionalFormatting sqref="O96">
    <cfRule type="cellIs" dxfId="269" priority="277" operator="equal">
      <formula>0</formula>
    </cfRule>
    <cfRule type="containsErrors" dxfId="268" priority="278">
      <formula>ISERROR(O96)</formula>
    </cfRule>
  </conditionalFormatting>
  <conditionalFormatting sqref="Q96">
    <cfRule type="cellIs" dxfId="267" priority="275" operator="equal">
      <formula>0</formula>
    </cfRule>
    <cfRule type="containsErrors" dxfId="266" priority="276">
      <formula>ISERROR(Q96)</formula>
    </cfRule>
  </conditionalFormatting>
  <conditionalFormatting sqref="S96">
    <cfRule type="cellIs" dxfId="265" priority="273" operator="equal">
      <formula>0</formula>
    </cfRule>
    <cfRule type="containsErrors" dxfId="264" priority="274">
      <formula>ISERROR(S96)</formula>
    </cfRule>
  </conditionalFormatting>
  <conditionalFormatting sqref="U96">
    <cfRule type="cellIs" dxfId="263" priority="271" operator="equal">
      <formula>0</formula>
    </cfRule>
    <cfRule type="containsErrors" dxfId="262" priority="272">
      <formula>ISERROR(U96)</formula>
    </cfRule>
  </conditionalFormatting>
  <conditionalFormatting sqref="W96">
    <cfRule type="cellIs" dxfId="261" priority="269" operator="equal">
      <formula>0</formula>
    </cfRule>
    <cfRule type="containsErrors" dxfId="260" priority="270">
      <formula>ISERROR(W96)</formula>
    </cfRule>
  </conditionalFormatting>
  <conditionalFormatting sqref="Y96">
    <cfRule type="cellIs" dxfId="259" priority="267" operator="equal">
      <formula>0</formula>
    </cfRule>
    <cfRule type="containsErrors" dxfId="258" priority="268">
      <formula>ISERROR(Y96)</formula>
    </cfRule>
  </conditionalFormatting>
  <conditionalFormatting sqref="AA96">
    <cfRule type="cellIs" dxfId="257" priority="265" operator="equal">
      <formula>0</formula>
    </cfRule>
    <cfRule type="containsErrors" dxfId="256" priority="266">
      <formula>ISERROR(AA96)</formula>
    </cfRule>
  </conditionalFormatting>
  <conditionalFormatting sqref="AC96">
    <cfRule type="cellIs" dxfId="255" priority="263" operator="equal">
      <formula>0</formula>
    </cfRule>
    <cfRule type="containsErrors" dxfId="254" priority="264">
      <formula>ISERROR(AC96)</formula>
    </cfRule>
  </conditionalFormatting>
  <conditionalFormatting sqref="AE96">
    <cfRule type="cellIs" dxfId="253" priority="259" operator="equal">
      <formula>0</formula>
    </cfRule>
    <cfRule type="containsErrors" dxfId="252" priority="260">
      <formula>ISERROR(AE96)</formula>
    </cfRule>
  </conditionalFormatting>
  <conditionalFormatting sqref="K102">
    <cfRule type="cellIs" dxfId="251" priority="257" operator="equal">
      <formula>0</formula>
    </cfRule>
    <cfRule type="containsErrors" dxfId="250" priority="258">
      <formula>ISERROR(K102)</formula>
    </cfRule>
  </conditionalFormatting>
  <conditionalFormatting sqref="M102">
    <cfRule type="cellIs" dxfId="249" priority="255" operator="equal">
      <formula>0</formula>
    </cfRule>
    <cfRule type="containsErrors" dxfId="248" priority="256">
      <formula>ISERROR(M102)</formula>
    </cfRule>
  </conditionalFormatting>
  <conditionalFormatting sqref="O102">
    <cfRule type="cellIs" dxfId="247" priority="253" operator="equal">
      <formula>0</formula>
    </cfRule>
    <cfRule type="containsErrors" dxfId="246" priority="254">
      <formula>ISERROR(O102)</formula>
    </cfRule>
  </conditionalFormatting>
  <conditionalFormatting sqref="Q102">
    <cfRule type="cellIs" dxfId="245" priority="251" operator="equal">
      <formula>0</formula>
    </cfRule>
    <cfRule type="containsErrors" dxfId="244" priority="252">
      <formula>ISERROR(Q102)</formula>
    </cfRule>
  </conditionalFormatting>
  <conditionalFormatting sqref="S102">
    <cfRule type="cellIs" dxfId="243" priority="249" operator="equal">
      <formula>0</formula>
    </cfRule>
    <cfRule type="containsErrors" dxfId="242" priority="250">
      <formula>ISERROR(S102)</formula>
    </cfRule>
  </conditionalFormatting>
  <conditionalFormatting sqref="U102">
    <cfRule type="cellIs" dxfId="241" priority="247" operator="equal">
      <formula>0</formula>
    </cfRule>
    <cfRule type="containsErrors" dxfId="240" priority="248">
      <formula>ISERROR(U102)</formula>
    </cfRule>
  </conditionalFormatting>
  <conditionalFormatting sqref="W102">
    <cfRule type="cellIs" dxfId="239" priority="245" operator="equal">
      <formula>0</formula>
    </cfRule>
    <cfRule type="containsErrors" dxfId="238" priority="246">
      <formula>ISERROR(W102)</formula>
    </cfRule>
  </conditionalFormatting>
  <conditionalFormatting sqref="Y102">
    <cfRule type="cellIs" dxfId="237" priority="243" operator="equal">
      <formula>0</formula>
    </cfRule>
    <cfRule type="containsErrors" dxfId="236" priority="244">
      <formula>ISERROR(Y102)</formula>
    </cfRule>
  </conditionalFormatting>
  <conditionalFormatting sqref="AA102">
    <cfRule type="cellIs" dxfId="235" priority="241" operator="equal">
      <formula>0</formula>
    </cfRule>
    <cfRule type="containsErrors" dxfId="234" priority="242">
      <formula>ISERROR(AA102)</formula>
    </cfRule>
  </conditionalFormatting>
  <conditionalFormatting sqref="AC102">
    <cfRule type="cellIs" dxfId="233" priority="239" operator="equal">
      <formula>0</formula>
    </cfRule>
    <cfRule type="containsErrors" dxfId="232" priority="240">
      <formula>ISERROR(AC102)</formula>
    </cfRule>
  </conditionalFormatting>
  <conditionalFormatting sqref="AE102">
    <cfRule type="cellIs" dxfId="231" priority="237" operator="equal">
      <formula>0</formula>
    </cfRule>
    <cfRule type="containsErrors" dxfId="230" priority="238">
      <formula>ISERROR(AE102)</formula>
    </cfRule>
  </conditionalFormatting>
  <conditionalFormatting sqref="K110">
    <cfRule type="cellIs" dxfId="229" priority="235" operator="equal">
      <formula>0</formula>
    </cfRule>
    <cfRule type="containsErrors" dxfId="228" priority="236">
      <formula>ISERROR(K110)</formula>
    </cfRule>
  </conditionalFormatting>
  <conditionalFormatting sqref="M110">
    <cfRule type="cellIs" dxfId="227" priority="233" operator="equal">
      <formula>0</formula>
    </cfRule>
    <cfRule type="containsErrors" dxfId="226" priority="234">
      <formula>ISERROR(M110)</formula>
    </cfRule>
  </conditionalFormatting>
  <conditionalFormatting sqref="O110">
    <cfRule type="cellIs" dxfId="225" priority="231" operator="equal">
      <formula>0</formula>
    </cfRule>
    <cfRule type="containsErrors" dxfId="224" priority="232">
      <formula>ISERROR(O110)</formula>
    </cfRule>
  </conditionalFormatting>
  <conditionalFormatting sqref="Q110">
    <cfRule type="cellIs" dxfId="223" priority="229" operator="equal">
      <formula>0</formula>
    </cfRule>
    <cfRule type="containsErrors" dxfId="222" priority="230">
      <formula>ISERROR(Q110)</formula>
    </cfRule>
  </conditionalFormatting>
  <conditionalFormatting sqref="S110">
    <cfRule type="cellIs" dxfId="221" priority="227" operator="equal">
      <formula>0</formula>
    </cfRule>
    <cfRule type="containsErrors" dxfId="220" priority="228">
      <formula>ISERROR(S110)</formula>
    </cfRule>
  </conditionalFormatting>
  <conditionalFormatting sqref="U110">
    <cfRule type="cellIs" dxfId="219" priority="225" operator="equal">
      <formula>0</formula>
    </cfRule>
    <cfRule type="containsErrors" dxfId="218" priority="226">
      <formula>ISERROR(U110)</formula>
    </cfRule>
  </conditionalFormatting>
  <conditionalFormatting sqref="W110">
    <cfRule type="cellIs" dxfId="217" priority="223" operator="equal">
      <formula>0</formula>
    </cfRule>
    <cfRule type="containsErrors" dxfId="216" priority="224">
      <formula>ISERROR(W110)</formula>
    </cfRule>
  </conditionalFormatting>
  <conditionalFormatting sqref="Y110">
    <cfRule type="cellIs" dxfId="215" priority="221" operator="equal">
      <formula>0</formula>
    </cfRule>
    <cfRule type="containsErrors" dxfId="214" priority="222">
      <formula>ISERROR(Y110)</formula>
    </cfRule>
  </conditionalFormatting>
  <conditionalFormatting sqref="AA110">
    <cfRule type="cellIs" dxfId="213" priority="219" operator="equal">
      <formula>0</formula>
    </cfRule>
    <cfRule type="containsErrors" dxfId="212" priority="220">
      <formula>ISERROR(AA110)</formula>
    </cfRule>
  </conditionalFormatting>
  <conditionalFormatting sqref="AC110">
    <cfRule type="cellIs" dxfId="211" priority="217" operator="equal">
      <formula>0</formula>
    </cfRule>
    <cfRule type="containsErrors" dxfId="210" priority="218">
      <formula>ISERROR(AC110)</formula>
    </cfRule>
  </conditionalFormatting>
  <conditionalFormatting sqref="AE110">
    <cfRule type="cellIs" dxfId="209" priority="215" operator="equal">
      <formula>0</formula>
    </cfRule>
    <cfRule type="containsErrors" dxfId="208" priority="216">
      <formula>ISERROR(AE110)</formula>
    </cfRule>
  </conditionalFormatting>
  <conditionalFormatting sqref="K114">
    <cfRule type="cellIs" dxfId="207" priority="213" operator="equal">
      <formula>0</formula>
    </cfRule>
    <cfRule type="containsErrors" dxfId="206" priority="214">
      <formula>ISERROR(K114)</formula>
    </cfRule>
  </conditionalFormatting>
  <conditionalFormatting sqref="M114">
    <cfRule type="cellIs" dxfId="205" priority="211" operator="equal">
      <formula>0</formula>
    </cfRule>
    <cfRule type="containsErrors" dxfId="204" priority="212">
      <formula>ISERROR(M114)</formula>
    </cfRule>
  </conditionalFormatting>
  <conditionalFormatting sqref="O114">
    <cfRule type="cellIs" dxfId="203" priority="209" operator="equal">
      <formula>0</formula>
    </cfRule>
    <cfRule type="containsErrors" dxfId="202" priority="210">
      <formula>ISERROR(O114)</formula>
    </cfRule>
  </conditionalFormatting>
  <conditionalFormatting sqref="Q114">
    <cfRule type="cellIs" dxfId="201" priority="207" operator="equal">
      <formula>0</formula>
    </cfRule>
    <cfRule type="containsErrors" dxfId="200" priority="208">
      <formula>ISERROR(Q114)</formula>
    </cfRule>
  </conditionalFormatting>
  <conditionalFormatting sqref="S114">
    <cfRule type="cellIs" dxfId="199" priority="205" operator="equal">
      <formula>0</formula>
    </cfRule>
    <cfRule type="containsErrors" dxfId="198" priority="206">
      <formula>ISERROR(S114)</formula>
    </cfRule>
  </conditionalFormatting>
  <conditionalFormatting sqref="U114">
    <cfRule type="cellIs" dxfId="197" priority="203" operator="equal">
      <formula>0</formula>
    </cfRule>
    <cfRule type="containsErrors" dxfId="196" priority="204">
      <formula>ISERROR(U114)</formula>
    </cfRule>
  </conditionalFormatting>
  <conditionalFormatting sqref="W114">
    <cfRule type="cellIs" dxfId="195" priority="201" operator="equal">
      <formula>0</formula>
    </cfRule>
    <cfRule type="containsErrors" dxfId="194" priority="202">
      <formula>ISERROR(W114)</formula>
    </cfRule>
  </conditionalFormatting>
  <conditionalFormatting sqref="Y114">
    <cfRule type="cellIs" dxfId="193" priority="199" operator="equal">
      <formula>0</formula>
    </cfRule>
    <cfRule type="containsErrors" dxfId="192" priority="200">
      <formula>ISERROR(Y114)</formula>
    </cfRule>
  </conditionalFormatting>
  <conditionalFormatting sqref="AA114">
    <cfRule type="cellIs" dxfId="191" priority="197" operator="equal">
      <formula>0</formula>
    </cfRule>
    <cfRule type="containsErrors" dxfId="190" priority="198">
      <formula>ISERROR(AA114)</formula>
    </cfRule>
  </conditionalFormatting>
  <conditionalFormatting sqref="AC114">
    <cfRule type="cellIs" dxfId="189" priority="195" operator="equal">
      <formula>0</formula>
    </cfRule>
    <cfRule type="containsErrors" dxfId="188" priority="196">
      <formula>ISERROR(AC114)</formula>
    </cfRule>
  </conditionalFormatting>
  <conditionalFormatting sqref="AE114">
    <cfRule type="cellIs" dxfId="187" priority="193" operator="equal">
      <formula>0</formula>
    </cfRule>
    <cfRule type="containsErrors" dxfId="186" priority="194">
      <formula>ISERROR(AE114)</formula>
    </cfRule>
  </conditionalFormatting>
  <conditionalFormatting sqref="K118">
    <cfRule type="cellIs" dxfId="185" priority="191" operator="equal">
      <formula>0</formula>
    </cfRule>
    <cfRule type="containsErrors" dxfId="184" priority="192">
      <formula>ISERROR(K118)</formula>
    </cfRule>
  </conditionalFormatting>
  <conditionalFormatting sqref="M118">
    <cfRule type="cellIs" dxfId="183" priority="189" operator="equal">
      <formula>0</formula>
    </cfRule>
    <cfRule type="containsErrors" dxfId="182" priority="190">
      <formula>ISERROR(M118)</formula>
    </cfRule>
  </conditionalFormatting>
  <conditionalFormatting sqref="O118">
    <cfRule type="cellIs" dxfId="181" priority="187" operator="equal">
      <formula>0</formula>
    </cfRule>
    <cfRule type="containsErrors" dxfId="180" priority="188">
      <formula>ISERROR(O118)</formula>
    </cfRule>
  </conditionalFormatting>
  <conditionalFormatting sqref="Q118">
    <cfRule type="cellIs" dxfId="179" priority="185" operator="equal">
      <formula>0</formula>
    </cfRule>
    <cfRule type="containsErrors" dxfId="178" priority="186">
      <formula>ISERROR(Q118)</formula>
    </cfRule>
  </conditionalFormatting>
  <conditionalFormatting sqref="S118">
    <cfRule type="cellIs" dxfId="177" priority="183" operator="equal">
      <formula>0</formula>
    </cfRule>
    <cfRule type="containsErrors" dxfId="176" priority="184">
      <formula>ISERROR(S118)</formula>
    </cfRule>
  </conditionalFormatting>
  <conditionalFormatting sqref="U118">
    <cfRule type="cellIs" dxfId="175" priority="181" operator="equal">
      <formula>0</formula>
    </cfRule>
    <cfRule type="containsErrors" dxfId="174" priority="182">
      <formula>ISERROR(U118)</formula>
    </cfRule>
  </conditionalFormatting>
  <conditionalFormatting sqref="W118">
    <cfRule type="cellIs" dxfId="173" priority="179" operator="equal">
      <formula>0</formula>
    </cfRule>
    <cfRule type="containsErrors" dxfId="172" priority="180">
      <formula>ISERROR(W118)</formula>
    </cfRule>
  </conditionalFormatting>
  <conditionalFormatting sqref="Y118">
    <cfRule type="cellIs" dxfId="171" priority="177" operator="equal">
      <formula>0</formula>
    </cfRule>
    <cfRule type="containsErrors" dxfId="170" priority="178">
      <formula>ISERROR(Y118)</formula>
    </cfRule>
  </conditionalFormatting>
  <conditionalFormatting sqref="AA118">
    <cfRule type="cellIs" dxfId="169" priority="175" operator="equal">
      <formula>0</formula>
    </cfRule>
    <cfRule type="containsErrors" dxfId="168" priority="176">
      <formula>ISERROR(AA118)</formula>
    </cfRule>
  </conditionalFormatting>
  <conditionalFormatting sqref="AC118">
    <cfRule type="cellIs" dxfId="167" priority="173" operator="equal">
      <formula>0</formula>
    </cfRule>
    <cfRule type="containsErrors" dxfId="166" priority="174">
      <formula>ISERROR(AC118)</formula>
    </cfRule>
  </conditionalFormatting>
  <conditionalFormatting sqref="AE118">
    <cfRule type="cellIs" dxfId="165" priority="171" operator="equal">
      <formula>0</formula>
    </cfRule>
    <cfRule type="containsErrors" dxfId="164" priority="172">
      <formula>ISERROR(AE118)</formula>
    </cfRule>
  </conditionalFormatting>
  <conditionalFormatting sqref="K122">
    <cfRule type="cellIs" dxfId="163" priority="169" operator="equal">
      <formula>0</formula>
    </cfRule>
    <cfRule type="containsErrors" dxfId="162" priority="170">
      <formula>ISERROR(K122)</formula>
    </cfRule>
  </conditionalFormatting>
  <conditionalFormatting sqref="M122">
    <cfRule type="cellIs" dxfId="161" priority="167" operator="equal">
      <formula>0</formula>
    </cfRule>
    <cfRule type="containsErrors" dxfId="160" priority="168">
      <formula>ISERROR(M122)</formula>
    </cfRule>
  </conditionalFormatting>
  <conditionalFormatting sqref="O122">
    <cfRule type="cellIs" dxfId="159" priority="165" operator="equal">
      <formula>0</formula>
    </cfRule>
    <cfRule type="containsErrors" dxfId="158" priority="166">
      <formula>ISERROR(O122)</formula>
    </cfRule>
  </conditionalFormatting>
  <conditionalFormatting sqref="Q122">
    <cfRule type="cellIs" dxfId="157" priority="163" operator="equal">
      <formula>0</formula>
    </cfRule>
    <cfRule type="containsErrors" dxfId="156" priority="164">
      <formula>ISERROR(Q122)</formula>
    </cfRule>
  </conditionalFormatting>
  <conditionalFormatting sqref="S122">
    <cfRule type="cellIs" dxfId="155" priority="161" operator="equal">
      <formula>0</formula>
    </cfRule>
    <cfRule type="containsErrors" dxfId="154" priority="162">
      <formula>ISERROR(S122)</formula>
    </cfRule>
  </conditionalFormatting>
  <conditionalFormatting sqref="U122">
    <cfRule type="cellIs" dxfId="153" priority="159" operator="equal">
      <formula>0</formula>
    </cfRule>
    <cfRule type="containsErrors" dxfId="152" priority="160">
      <formula>ISERROR(U122)</formula>
    </cfRule>
  </conditionalFormatting>
  <conditionalFormatting sqref="W122">
    <cfRule type="cellIs" dxfId="151" priority="157" operator="equal">
      <formula>0</formula>
    </cfRule>
    <cfRule type="containsErrors" dxfId="150" priority="158">
      <formula>ISERROR(W122)</formula>
    </cfRule>
  </conditionalFormatting>
  <conditionalFormatting sqref="Y122">
    <cfRule type="cellIs" dxfId="149" priority="155" operator="equal">
      <formula>0</formula>
    </cfRule>
    <cfRule type="containsErrors" dxfId="148" priority="156">
      <formula>ISERROR(Y122)</formula>
    </cfRule>
  </conditionalFormatting>
  <conditionalFormatting sqref="AA122">
    <cfRule type="cellIs" dxfId="147" priority="153" operator="equal">
      <formula>0</formula>
    </cfRule>
    <cfRule type="containsErrors" dxfId="146" priority="154">
      <formula>ISERROR(AA122)</formula>
    </cfRule>
  </conditionalFormatting>
  <conditionalFormatting sqref="AC122">
    <cfRule type="cellIs" dxfId="145" priority="151" operator="equal">
      <formula>0</formula>
    </cfRule>
    <cfRule type="containsErrors" dxfId="144" priority="152">
      <formula>ISERROR(AC122)</formula>
    </cfRule>
  </conditionalFormatting>
  <conditionalFormatting sqref="AE122">
    <cfRule type="cellIs" dxfId="143" priority="149" operator="equal">
      <formula>0</formula>
    </cfRule>
    <cfRule type="containsErrors" dxfId="142" priority="150">
      <formula>ISERROR(AE122)</formula>
    </cfRule>
  </conditionalFormatting>
  <conditionalFormatting sqref="K126">
    <cfRule type="cellIs" dxfId="141" priority="147" operator="equal">
      <formula>0</formula>
    </cfRule>
    <cfRule type="containsErrors" dxfId="140" priority="148">
      <formula>ISERROR(K126)</formula>
    </cfRule>
  </conditionalFormatting>
  <conditionalFormatting sqref="M126">
    <cfRule type="cellIs" dxfId="139" priority="145" operator="equal">
      <formula>0</formula>
    </cfRule>
    <cfRule type="containsErrors" dxfId="138" priority="146">
      <formula>ISERROR(M126)</formula>
    </cfRule>
  </conditionalFormatting>
  <conditionalFormatting sqref="O126">
    <cfRule type="cellIs" dxfId="137" priority="143" operator="equal">
      <formula>0</formula>
    </cfRule>
    <cfRule type="containsErrors" dxfId="136" priority="144">
      <formula>ISERROR(O126)</formula>
    </cfRule>
  </conditionalFormatting>
  <conditionalFormatting sqref="Q126">
    <cfRule type="cellIs" dxfId="135" priority="141" operator="equal">
      <formula>0</formula>
    </cfRule>
    <cfRule type="containsErrors" dxfId="134" priority="142">
      <formula>ISERROR(Q126)</formula>
    </cfRule>
  </conditionalFormatting>
  <conditionalFormatting sqref="S126">
    <cfRule type="cellIs" dxfId="133" priority="139" operator="equal">
      <formula>0</formula>
    </cfRule>
    <cfRule type="containsErrors" dxfId="132" priority="140">
      <formula>ISERROR(S126)</formula>
    </cfRule>
  </conditionalFormatting>
  <conditionalFormatting sqref="U126">
    <cfRule type="cellIs" dxfId="131" priority="137" operator="equal">
      <formula>0</formula>
    </cfRule>
    <cfRule type="containsErrors" dxfId="130" priority="138">
      <formula>ISERROR(U126)</formula>
    </cfRule>
  </conditionalFormatting>
  <conditionalFormatting sqref="W126">
    <cfRule type="cellIs" dxfId="129" priority="135" operator="equal">
      <formula>0</formula>
    </cfRule>
    <cfRule type="containsErrors" dxfId="128" priority="136">
      <formula>ISERROR(W126)</formula>
    </cfRule>
  </conditionalFormatting>
  <conditionalFormatting sqref="Y126">
    <cfRule type="cellIs" dxfId="127" priority="133" operator="equal">
      <formula>0</formula>
    </cfRule>
    <cfRule type="containsErrors" dxfId="126" priority="134">
      <formula>ISERROR(Y126)</formula>
    </cfRule>
  </conditionalFormatting>
  <conditionalFormatting sqref="AA126">
    <cfRule type="cellIs" dxfId="125" priority="131" operator="equal">
      <formula>0</formula>
    </cfRule>
    <cfRule type="containsErrors" dxfId="124" priority="132">
      <formula>ISERROR(AA126)</formula>
    </cfRule>
  </conditionalFormatting>
  <conditionalFormatting sqref="AC126">
    <cfRule type="cellIs" dxfId="123" priority="129" operator="equal">
      <formula>0</formula>
    </cfRule>
    <cfRule type="containsErrors" dxfId="122" priority="130">
      <formula>ISERROR(AC126)</formula>
    </cfRule>
  </conditionalFormatting>
  <conditionalFormatting sqref="AE126">
    <cfRule type="cellIs" dxfId="121" priority="127" operator="equal">
      <formula>0</formula>
    </cfRule>
    <cfRule type="containsErrors" dxfId="120" priority="128">
      <formula>ISERROR(AE126)</formula>
    </cfRule>
  </conditionalFormatting>
  <conditionalFormatting sqref="K130">
    <cfRule type="cellIs" dxfId="119" priority="125" operator="equal">
      <formula>0</formula>
    </cfRule>
    <cfRule type="containsErrors" dxfId="118" priority="126">
      <formula>ISERROR(K130)</formula>
    </cfRule>
  </conditionalFormatting>
  <conditionalFormatting sqref="M130">
    <cfRule type="cellIs" dxfId="117" priority="123" operator="equal">
      <formula>0</formula>
    </cfRule>
    <cfRule type="containsErrors" dxfId="116" priority="124">
      <formula>ISERROR(M130)</formula>
    </cfRule>
  </conditionalFormatting>
  <conditionalFormatting sqref="O130">
    <cfRule type="cellIs" dxfId="115" priority="121" operator="equal">
      <formula>0</formula>
    </cfRule>
    <cfRule type="containsErrors" dxfId="114" priority="122">
      <formula>ISERROR(O130)</formula>
    </cfRule>
  </conditionalFormatting>
  <conditionalFormatting sqref="Q130">
    <cfRule type="cellIs" dxfId="113" priority="119" operator="equal">
      <formula>0</formula>
    </cfRule>
    <cfRule type="containsErrors" dxfId="112" priority="120">
      <formula>ISERROR(Q130)</formula>
    </cfRule>
  </conditionalFormatting>
  <conditionalFormatting sqref="S130">
    <cfRule type="cellIs" dxfId="111" priority="117" operator="equal">
      <formula>0</formula>
    </cfRule>
    <cfRule type="containsErrors" dxfId="110" priority="118">
      <formula>ISERROR(S130)</formula>
    </cfRule>
  </conditionalFormatting>
  <conditionalFormatting sqref="U130">
    <cfRule type="cellIs" dxfId="109" priority="115" operator="equal">
      <formula>0</formula>
    </cfRule>
    <cfRule type="containsErrors" dxfId="108" priority="116">
      <formula>ISERROR(U130)</formula>
    </cfRule>
  </conditionalFormatting>
  <conditionalFormatting sqref="W130">
    <cfRule type="cellIs" dxfId="107" priority="113" operator="equal">
      <formula>0</formula>
    </cfRule>
    <cfRule type="containsErrors" dxfId="106" priority="114">
      <formula>ISERROR(W130)</formula>
    </cfRule>
  </conditionalFormatting>
  <conditionalFormatting sqref="Y130">
    <cfRule type="cellIs" dxfId="105" priority="111" operator="equal">
      <formula>0</formula>
    </cfRule>
    <cfRule type="containsErrors" dxfId="104" priority="112">
      <formula>ISERROR(Y130)</formula>
    </cfRule>
  </conditionalFormatting>
  <conditionalFormatting sqref="AA130">
    <cfRule type="cellIs" dxfId="103" priority="109" operator="equal">
      <formula>0</formula>
    </cfRule>
    <cfRule type="containsErrors" dxfId="102" priority="110">
      <formula>ISERROR(AA130)</formula>
    </cfRule>
  </conditionalFormatting>
  <conditionalFormatting sqref="AC130">
    <cfRule type="cellIs" dxfId="101" priority="107" operator="equal">
      <formula>0</formula>
    </cfRule>
    <cfRule type="containsErrors" dxfId="100" priority="108">
      <formula>ISERROR(AC130)</formula>
    </cfRule>
  </conditionalFormatting>
  <conditionalFormatting sqref="AE130">
    <cfRule type="cellIs" dxfId="99" priority="105" operator="equal">
      <formula>0</formula>
    </cfRule>
    <cfRule type="containsErrors" dxfId="98" priority="106">
      <formula>ISERROR(AE130)</formula>
    </cfRule>
  </conditionalFormatting>
  <conditionalFormatting sqref="L132">
    <cfRule type="cellIs" dxfId="97" priority="102" stopIfTrue="1" operator="greaterThan">
      <formula>0</formula>
    </cfRule>
  </conditionalFormatting>
  <conditionalFormatting sqref="L132">
    <cfRule type="cellIs" dxfId="96" priority="103" operator="equal">
      <formula>0</formula>
    </cfRule>
    <cfRule type="containsErrors" dxfId="95" priority="104">
      <formula>ISERROR(L132)</formula>
    </cfRule>
  </conditionalFormatting>
  <conditionalFormatting sqref="N132">
    <cfRule type="cellIs" dxfId="94" priority="99" stopIfTrue="1" operator="greaterThan">
      <formula>0</formula>
    </cfRule>
  </conditionalFormatting>
  <conditionalFormatting sqref="N132">
    <cfRule type="cellIs" dxfId="93" priority="100" operator="equal">
      <formula>0</formula>
    </cfRule>
    <cfRule type="containsErrors" dxfId="92" priority="101">
      <formula>ISERROR(N132)</formula>
    </cfRule>
  </conditionalFormatting>
  <conditionalFormatting sqref="P132">
    <cfRule type="cellIs" dxfId="91" priority="96" stopIfTrue="1" operator="greaterThan">
      <formula>0</formula>
    </cfRule>
  </conditionalFormatting>
  <conditionalFormatting sqref="P132">
    <cfRule type="cellIs" dxfId="90" priority="97" operator="equal">
      <formula>0</formula>
    </cfRule>
    <cfRule type="containsErrors" dxfId="89" priority="98">
      <formula>ISERROR(P132)</formula>
    </cfRule>
  </conditionalFormatting>
  <conditionalFormatting sqref="R132">
    <cfRule type="cellIs" dxfId="88" priority="93" stopIfTrue="1" operator="greaterThan">
      <formula>0</formula>
    </cfRule>
  </conditionalFormatting>
  <conditionalFormatting sqref="R132">
    <cfRule type="cellIs" dxfId="87" priority="94" operator="equal">
      <formula>0</formula>
    </cfRule>
    <cfRule type="containsErrors" dxfId="86" priority="95">
      <formula>ISERROR(R132)</formula>
    </cfRule>
  </conditionalFormatting>
  <conditionalFormatting sqref="T132">
    <cfRule type="cellIs" dxfId="85" priority="90" stopIfTrue="1" operator="greaterThan">
      <formula>0</formula>
    </cfRule>
  </conditionalFormatting>
  <conditionalFormatting sqref="T132">
    <cfRule type="cellIs" dxfId="84" priority="91" operator="equal">
      <formula>0</formula>
    </cfRule>
    <cfRule type="containsErrors" dxfId="83" priority="92">
      <formula>ISERROR(T132)</formula>
    </cfRule>
  </conditionalFormatting>
  <conditionalFormatting sqref="V132">
    <cfRule type="cellIs" dxfId="82" priority="87" stopIfTrue="1" operator="greaterThan">
      <formula>0</formula>
    </cfRule>
  </conditionalFormatting>
  <conditionalFormatting sqref="V132">
    <cfRule type="cellIs" dxfId="81" priority="88" operator="equal">
      <formula>0</formula>
    </cfRule>
    <cfRule type="containsErrors" dxfId="80" priority="89">
      <formula>ISERROR(V132)</formula>
    </cfRule>
  </conditionalFormatting>
  <conditionalFormatting sqref="X132">
    <cfRule type="cellIs" dxfId="79" priority="84" stopIfTrue="1" operator="greaterThan">
      <formula>0</formula>
    </cfRule>
  </conditionalFormatting>
  <conditionalFormatting sqref="X132">
    <cfRule type="cellIs" dxfId="78" priority="85" operator="equal">
      <formula>0</formula>
    </cfRule>
    <cfRule type="containsErrors" dxfId="77" priority="86">
      <formula>ISERROR(X132)</formula>
    </cfRule>
  </conditionalFormatting>
  <conditionalFormatting sqref="Z132">
    <cfRule type="cellIs" dxfId="76" priority="81" stopIfTrue="1" operator="greaterThan">
      <formula>0</formula>
    </cfRule>
  </conditionalFormatting>
  <conditionalFormatting sqref="Z132">
    <cfRule type="cellIs" dxfId="75" priority="82" operator="equal">
      <formula>0</formula>
    </cfRule>
    <cfRule type="containsErrors" dxfId="74" priority="83">
      <formula>ISERROR(Z132)</formula>
    </cfRule>
  </conditionalFormatting>
  <conditionalFormatting sqref="AB132">
    <cfRule type="cellIs" dxfId="73" priority="78" stopIfTrue="1" operator="greaterThan">
      <formula>0</formula>
    </cfRule>
  </conditionalFormatting>
  <conditionalFormatting sqref="AB132">
    <cfRule type="cellIs" dxfId="72" priority="79" operator="equal">
      <formula>0</formula>
    </cfRule>
    <cfRule type="containsErrors" dxfId="71" priority="80">
      <formula>ISERROR(AB132)</formula>
    </cfRule>
  </conditionalFormatting>
  <conditionalFormatting sqref="AD132">
    <cfRule type="cellIs" dxfId="70" priority="75" stopIfTrue="1" operator="greaterThan">
      <formula>0</formula>
    </cfRule>
  </conditionalFormatting>
  <conditionalFormatting sqref="AD132">
    <cfRule type="cellIs" dxfId="69" priority="76" operator="equal">
      <formula>0</formula>
    </cfRule>
    <cfRule type="containsErrors" dxfId="68" priority="77">
      <formula>ISERROR(AD132)</formula>
    </cfRule>
  </conditionalFormatting>
  <conditionalFormatting sqref="AF132">
    <cfRule type="cellIs" dxfId="67" priority="69" stopIfTrue="1" operator="greaterThan">
      <formula>0</formula>
    </cfRule>
  </conditionalFormatting>
  <conditionalFormatting sqref="AF132">
    <cfRule type="cellIs" dxfId="66" priority="70" operator="equal">
      <formula>0</formula>
    </cfRule>
    <cfRule type="containsErrors" dxfId="65" priority="71">
      <formula>ISERROR(AF132)</formula>
    </cfRule>
  </conditionalFormatting>
  <conditionalFormatting sqref="L36">
    <cfRule type="cellIs" dxfId="64" priority="67" operator="equal">
      <formula>0</formula>
    </cfRule>
    <cfRule type="containsErrors" dxfId="63" priority="68">
      <formula>ISERROR(L36)</formula>
    </cfRule>
  </conditionalFormatting>
  <conditionalFormatting sqref="N36">
    <cfRule type="cellIs" dxfId="62" priority="65" operator="equal">
      <formula>0</formula>
    </cfRule>
    <cfRule type="containsErrors" dxfId="61" priority="66">
      <formula>ISERROR(N36)</formula>
    </cfRule>
  </conditionalFormatting>
  <conditionalFormatting sqref="P36">
    <cfRule type="cellIs" dxfId="60" priority="63" operator="equal">
      <formula>0</formula>
    </cfRule>
    <cfRule type="containsErrors" dxfId="59" priority="64">
      <formula>ISERROR(P36)</formula>
    </cfRule>
  </conditionalFormatting>
  <conditionalFormatting sqref="R36">
    <cfRule type="cellIs" dxfId="58" priority="61" operator="equal">
      <formula>0</formula>
    </cfRule>
    <cfRule type="containsErrors" dxfId="57" priority="62">
      <formula>ISERROR(R36)</formula>
    </cfRule>
  </conditionalFormatting>
  <conditionalFormatting sqref="T36">
    <cfRule type="cellIs" dxfId="56" priority="59" operator="equal">
      <formula>0</formula>
    </cfRule>
    <cfRule type="containsErrors" dxfId="55" priority="60">
      <formula>ISERROR(T36)</formula>
    </cfRule>
  </conditionalFormatting>
  <conditionalFormatting sqref="V36">
    <cfRule type="cellIs" dxfId="54" priority="57" operator="equal">
      <formula>0</formula>
    </cfRule>
    <cfRule type="containsErrors" dxfId="53" priority="58">
      <formula>ISERROR(V36)</formula>
    </cfRule>
  </conditionalFormatting>
  <conditionalFormatting sqref="X36">
    <cfRule type="cellIs" dxfId="52" priority="55" operator="equal">
      <formula>0</formula>
    </cfRule>
    <cfRule type="containsErrors" dxfId="51" priority="56">
      <formula>ISERROR(X36)</formula>
    </cfRule>
  </conditionalFormatting>
  <conditionalFormatting sqref="Z36">
    <cfRule type="cellIs" dxfId="50" priority="53" operator="equal">
      <formula>0</formula>
    </cfRule>
    <cfRule type="containsErrors" dxfId="49" priority="54">
      <formula>ISERROR(Z36)</formula>
    </cfRule>
  </conditionalFormatting>
  <conditionalFormatting sqref="AB36">
    <cfRule type="cellIs" dxfId="48" priority="51" operator="equal">
      <formula>0</formula>
    </cfRule>
    <cfRule type="containsErrors" dxfId="47" priority="52">
      <formula>ISERROR(AB36)</formula>
    </cfRule>
  </conditionalFormatting>
  <conditionalFormatting sqref="AD36">
    <cfRule type="cellIs" dxfId="46" priority="49" operator="equal">
      <formula>0</formula>
    </cfRule>
    <cfRule type="containsErrors" dxfId="45" priority="50">
      <formula>ISERROR(AD36)</formula>
    </cfRule>
  </conditionalFormatting>
  <conditionalFormatting sqref="AF36">
    <cfRule type="cellIs" dxfId="44" priority="47" operator="equal">
      <formula>0</formula>
    </cfRule>
    <cfRule type="containsErrors" dxfId="43" priority="48">
      <formula>ISERROR(AF36)</formula>
    </cfRule>
  </conditionalFormatting>
  <conditionalFormatting sqref="J38">
    <cfRule type="cellIs" dxfId="42" priority="45" operator="equal">
      <formula>0</formula>
    </cfRule>
    <cfRule type="containsErrors" dxfId="41" priority="46">
      <formula>ISERROR(J38)</formula>
    </cfRule>
  </conditionalFormatting>
  <conditionalFormatting sqref="L38">
    <cfRule type="cellIs" dxfId="40" priority="43" operator="equal">
      <formula>0</formula>
    </cfRule>
    <cfRule type="containsErrors" dxfId="39" priority="44">
      <formula>ISERROR(L38)</formula>
    </cfRule>
  </conditionalFormatting>
  <conditionalFormatting sqref="N38">
    <cfRule type="cellIs" dxfId="38" priority="41" operator="equal">
      <formula>0</formula>
    </cfRule>
    <cfRule type="containsErrors" dxfId="37" priority="42">
      <formula>ISERROR(N38)</formula>
    </cfRule>
  </conditionalFormatting>
  <conditionalFormatting sqref="P38">
    <cfRule type="cellIs" dxfId="36" priority="39" operator="equal">
      <formula>0</formula>
    </cfRule>
    <cfRule type="containsErrors" dxfId="35" priority="40">
      <formula>ISERROR(P38)</formula>
    </cfRule>
  </conditionalFormatting>
  <conditionalFormatting sqref="R38">
    <cfRule type="cellIs" dxfId="34" priority="37" operator="equal">
      <formula>0</formula>
    </cfRule>
    <cfRule type="containsErrors" dxfId="33" priority="38">
      <formula>ISERROR(R38)</formula>
    </cfRule>
  </conditionalFormatting>
  <conditionalFormatting sqref="T38">
    <cfRule type="cellIs" dxfId="32" priority="35" operator="equal">
      <formula>0</formula>
    </cfRule>
    <cfRule type="containsErrors" dxfId="31" priority="36">
      <formula>ISERROR(T38)</formula>
    </cfRule>
  </conditionalFormatting>
  <conditionalFormatting sqref="V38">
    <cfRule type="cellIs" dxfId="30" priority="33" operator="equal">
      <formula>0</formula>
    </cfRule>
    <cfRule type="containsErrors" dxfId="29" priority="34">
      <formula>ISERROR(V38)</formula>
    </cfRule>
  </conditionalFormatting>
  <conditionalFormatting sqref="X38">
    <cfRule type="cellIs" dxfId="28" priority="31" operator="equal">
      <formula>0</formula>
    </cfRule>
    <cfRule type="containsErrors" dxfId="27" priority="32">
      <formula>ISERROR(X38)</formula>
    </cfRule>
  </conditionalFormatting>
  <conditionalFormatting sqref="Z38">
    <cfRule type="cellIs" dxfId="26" priority="29" operator="equal">
      <formula>0</formula>
    </cfRule>
    <cfRule type="containsErrors" dxfId="25" priority="30">
      <formula>ISERROR(Z38)</formula>
    </cfRule>
  </conditionalFormatting>
  <conditionalFormatting sqref="AB38">
    <cfRule type="cellIs" dxfId="24" priority="27" operator="equal">
      <formula>0</formula>
    </cfRule>
    <cfRule type="containsErrors" dxfId="23" priority="28">
      <formula>ISERROR(AB38)</formula>
    </cfRule>
  </conditionalFormatting>
  <conditionalFormatting sqref="AD38">
    <cfRule type="cellIs" dxfId="22" priority="25" operator="equal">
      <formula>0</formula>
    </cfRule>
    <cfRule type="containsErrors" dxfId="21" priority="26">
      <formula>ISERROR(AD38)</formula>
    </cfRule>
  </conditionalFormatting>
  <conditionalFormatting sqref="AF38">
    <cfRule type="cellIs" dxfId="20" priority="23" operator="equal">
      <formula>0</formula>
    </cfRule>
    <cfRule type="containsErrors" dxfId="19" priority="24">
      <formula>ISERROR(AF38)</formula>
    </cfRule>
  </conditionalFormatting>
  <conditionalFormatting sqref="T18">
    <cfRule type="cellIs" dxfId="18" priority="18" operator="equal">
      <formula>0</formula>
    </cfRule>
    <cfRule type="containsErrors" dxfId="17" priority="19">
      <formula>ISERROR(T18)</formula>
    </cfRule>
  </conditionalFormatting>
  <conditionalFormatting sqref="T18">
    <cfRule type="cellIs" dxfId="16" priority="17" stopIfTrue="1" operator="greaterThan">
      <formula>0</formula>
    </cfRule>
  </conditionalFormatting>
  <conditionalFormatting sqref="V18">
    <cfRule type="cellIs" dxfId="15" priority="15" operator="equal">
      <formula>0</formula>
    </cfRule>
    <cfRule type="containsErrors" dxfId="14" priority="16">
      <formula>ISERROR(V18)</formula>
    </cfRule>
  </conditionalFormatting>
  <conditionalFormatting sqref="V18">
    <cfRule type="cellIs" dxfId="13" priority="14" stopIfTrue="1" operator="greaterThan">
      <formula>0</formula>
    </cfRule>
  </conditionalFormatting>
  <conditionalFormatting sqref="X18">
    <cfRule type="cellIs" dxfId="12" priority="12" operator="equal">
      <formula>0</formula>
    </cfRule>
    <cfRule type="containsErrors" dxfId="11" priority="13">
      <formula>ISERROR(X18)</formula>
    </cfRule>
  </conditionalFormatting>
  <conditionalFormatting sqref="X18">
    <cfRule type="cellIs" dxfId="10" priority="11" stopIfTrue="1" operator="greaterThan">
      <formula>0</formula>
    </cfRule>
  </conditionalFormatting>
  <conditionalFormatting sqref="Y120">
    <cfRule type="cellIs" dxfId="9" priority="9" operator="equal">
      <formula>0</formula>
    </cfRule>
    <cfRule type="containsErrors" dxfId="8" priority="10">
      <formula>ISERROR(Y120)</formula>
    </cfRule>
  </conditionalFormatting>
  <conditionalFormatting sqref="Y120">
    <cfRule type="cellIs" dxfId="7" priority="7" stopIfTrue="1" operator="greaterThan">
      <formula>0</formula>
    </cfRule>
    <cfRule type="cellIs" dxfId="6" priority="8" stopIfTrue="1" operator="greaterThan">
      <formula>0</formula>
    </cfRule>
  </conditionalFormatting>
  <conditionalFormatting sqref="Z120">
    <cfRule type="cellIs" dxfId="5" priority="5" operator="equal">
      <formula>0</formula>
    </cfRule>
    <cfRule type="containsErrors" dxfId="4" priority="6">
      <formula>ISERROR(Z120)</formula>
    </cfRule>
  </conditionalFormatting>
  <conditionalFormatting sqref="Z120">
    <cfRule type="cellIs" dxfId="3" priority="4" stopIfTrue="1" operator="greaterThan">
      <formula>0</formula>
    </cfRule>
  </conditionalFormatting>
  <conditionalFormatting sqref="J14">
    <cfRule type="cellIs" dxfId="2" priority="1" operator="notEqual">
      <formula>0</formula>
    </cfRule>
    <cfRule type="cellIs" dxfId="1" priority="2" operator="notEqual">
      <formula>0</formula>
    </cfRule>
    <cfRule type="cellIs" dxfId="0" priority="3" operator="equal">
      <formula>0</formula>
    </cfRule>
  </conditionalFormatting>
  <pageMargins left="0.63" right="0.25" top="0.63" bottom="0.16" header="0.3" footer="0.3"/>
  <pageSetup paperSize="9" scale="1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7"/>
  <sheetViews>
    <sheetView workbookViewId="0"/>
  </sheetViews>
  <sheetFormatPr defaultRowHeight="12.75"/>
  <sheetData>
    <row r="3" spans="2:2">
      <c r="B3">
        <v>4.8</v>
      </c>
    </row>
    <row r="4" spans="2:2">
      <c r="B4">
        <v>4.8</v>
      </c>
    </row>
    <row r="5" spans="2:2">
      <c r="B5">
        <v>3</v>
      </c>
    </row>
    <row r="6" spans="2:2">
      <c r="B6">
        <v>0.125</v>
      </c>
    </row>
    <row r="7" spans="2:2">
      <c r="B7">
        <f>SUM(B3:B6)</f>
        <v>12.725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"/>
  <sheetViews>
    <sheetView workbookViewId="0"/>
  </sheetViews>
  <sheetFormatPr defaultRowHeight="12.75"/>
  <sheetData>
    <row r="3" spans="4:5">
      <c r="D3">
        <f>2.25*1</f>
        <v>2.25</v>
      </c>
      <c r="E3">
        <f>54/D3</f>
        <v>24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Planilha</vt:lpstr>
      <vt:lpstr>Cronograma</vt:lpstr>
      <vt:lpstr>Plan3</vt:lpstr>
      <vt:lpstr>Plan1</vt:lpstr>
      <vt:lpstr>Cronograma!Area_de_impressao</vt:lpstr>
      <vt:lpstr>Planilha!Area_de_impressao</vt:lpstr>
      <vt:lpstr>Planilha!Titulos_de_impressao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Vanessa Cervelin Segura</cp:lastModifiedBy>
  <cp:lastPrinted>2023-07-12T16:59:19Z</cp:lastPrinted>
  <dcterms:created xsi:type="dcterms:W3CDTF">1997-01-10T22:22:50Z</dcterms:created>
  <dcterms:modified xsi:type="dcterms:W3CDTF">2023-08-14T13:12:49Z</dcterms:modified>
</cp:coreProperties>
</file>