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aPasta_de_trabalho" defaultThemeVersion="124226"/>
  <bookViews>
    <workbookView xWindow="2790" yWindow="-195" windowWidth="19440" windowHeight="12240"/>
  </bookViews>
  <sheets>
    <sheet name="VII - Planilha Orçamentária" sheetId="1" r:id="rId1"/>
    <sheet name="VIII - Cronograma" sheetId="2" r:id="rId2"/>
    <sheet name="DIFERENÇAS" sheetId="3" state="hidden" r:id="rId3"/>
  </sheets>
  <definedNames>
    <definedName name="_xlnm._FilterDatabase" localSheetId="0" hidden="1">'VII - Planilha Orçamentária'!$B$9:$M$451</definedName>
    <definedName name="_xlnm._FilterDatabase" localSheetId="1" hidden="1">'VIII - Cronograma'!$C$9:$AB$1213</definedName>
    <definedName name="_xlnm.Print_Area" localSheetId="0">'VII - Planilha Orçamentária'!$C$1:$M$463</definedName>
    <definedName name="_xlnm.Print_Area" localSheetId="1">'VIII - Cronograma'!$C$1:$AB$1226</definedName>
    <definedName name="_xlnm.Print_Titles" localSheetId="0">'VII - Planilha Orçamentária'!$1:$9</definedName>
    <definedName name="_xlnm.Print_Titles" localSheetId="1">'VIII - Cronograma'!$1:$9</definedName>
    <definedName name="Z_ABB8A3A3_4187_4CD4_820B_E5CE21B14F3E_.wvu.FilterData" localSheetId="0" hidden="1">'VII - Planilha Orçamentária'!$B$9:$M$451</definedName>
    <definedName name="Z_ABB8A3A3_4187_4CD4_820B_E5CE21B14F3E_.wvu.FilterData" localSheetId="1" hidden="1">'VIII - Cronograma'!$B$9:$L$1213</definedName>
    <definedName name="Z_ABB8A3A3_4187_4CD4_820B_E5CE21B14F3E_.wvu.PrintArea" localSheetId="0" hidden="1">'VII - Planilha Orçamentária'!$C$1:$M$463</definedName>
    <definedName name="Z_ABB8A3A3_4187_4CD4_820B_E5CE21B14F3E_.wvu.PrintArea" localSheetId="1" hidden="1">'VIII - Cronograma'!$C$1:$L$1225</definedName>
    <definedName name="Z_ABB8A3A3_4187_4CD4_820B_E5CE21B14F3E_.wvu.PrintTitles" localSheetId="0" hidden="1">'VII - Planilha Orçamentária'!$1:$9</definedName>
    <definedName name="Z_ABB8A3A3_4187_4CD4_820B_E5CE21B14F3E_.wvu.PrintTitles" localSheetId="1" hidden="1">'VIII - Cronograma'!$1:$9</definedName>
    <definedName name="Z_ABB8A3A3_4187_4CD4_820B_E5CE21B14F3E_.wvu.Rows" localSheetId="2" hidden="1">DIFERENÇAS!$10:$42,DIFERENÇAS!$44:$46,DIFERENÇAS!$48:$98,DIFERENÇAS!$100:$103,DIFERENÇAS!$105:$127,DIFERENÇAS!$129:$190,DIFERENÇAS!$192:$197,DIFERENÇAS!$199:$205,DIFERENÇAS!$207:$219,DIFERENÇAS!$221:$250,DIFERENÇAS!$252:$326,DIFERENÇAS!$328:$352,DIFERENÇAS!$354:$355</definedName>
    <definedName name="Z_ABB8A3A3_4187_4CD4_820B_E5CE21B14F3E_.wvu.Rows" localSheetId="0" hidden="1">'VII - Planilha Orçamentária'!$458:$461</definedName>
    <definedName name="Z_ABB8A3A3_4187_4CD4_820B_E5CE21B14F3E_.wvu.Rows" localSheetId="1" hidden="1">'VIII - Cronograma'!$1220:$1223</definedName>
  </definedNames>
  <calcPr calcId="125725"/>
  <customWorkbookViews>
    <customWorkbookView name="Renata Maradini - Modo de exibição pessoal" guid="{ABB8A3A3-4187-4CD4-820B-E5CE21B14F3E}" mergeInterval="0" personalView="1" maximized="1" xWindow="1" yWindow="1" windowWidth="1276" windowHeight="570" activeSheetId="1"/>
  </customWorkbookViews>
</workbook>
</file>

<file path=xl/calcChain.xml><?xml version="1.0" encoding="utf-8"?>
<calcChain xmlns="http://schemas.openxmlformats.org/spreadsheetml/2006/main">
  <c r="O19" i="2"/>
  <c r="O16"/>
  <c r="O13"/>
  <c r="D347" i="1" l="1"/>
  <c r="D336"/>
  <c r="D333"/>
  <c r="D319"/>
  <c r="D308"/>
  <c r="D305"/>
  <c r="D291"/>
  <c r="D280"/>
  <c r="D277"/>
  <c r="D263"/>
  <c r="D252"/>
  <c r="D249"/>
  <c r="D235"/>
  <c r="D224"/>
  <c r="D221"/>
  <c r="D207"/>
  <c r="D196"/>
  <c r="D193"/>
  <c r="D179"/>
  <c r="D168"/>
  <c r="D165"/>
  <c r="D151"/>
  <c r="D149"/>
  <c r="D154" s="1"/>
  <c r="D155" s="1"/>
  <c r="D156" s="1"/>
  <c r="D157" s="1"/>
  <c r="D158" s="1"/>
  <c r="D159" s="1"/>
  <c r="D160" s="1"/>
  <c r="D161" s="1"/>
  <c r="D177" s="1"/>
  <c r="D182" s="1"/>
  <c r="D183" s="1"/>
  <c r="D184" s="1"/>
  <c r="D185" s="1"/>
  <c r="D186" s="1"/>
  <c r="D187" s="1"/>
  <c r="D188" s="1"/>
  <c r="D189" s="1"/>
  <c r="D205" s="1"/>
  <c r="D210" s="1"/>
  <c r="D211" s="1"/>
  <c r="D212" s="1"/>
  <c r="D213" s="1"/>
  <c r="D214" s="1"/>
  <c r="D215" s="1"/>
  <c r="D216" s="1"/>
  <c r="D217" s="1"/>
  <c r="D233" s="1"/>
  <c r="D238" s="1"/>
  <c r="D239" s="1"/>
  <c r="D240" s="1"/>
  <c r="D241" s="1"/>
  <c r="D242" s="1"/>
  <c r="D243" s="1"/>
  <c r="D244" s="1"/>
  <c r="D140"/>
  <c r="D137"/>
  <c r="D133"/>
  <c r="J132"/>
  <c r="D132"/>
  <c r="D131"/>
  <c r="D130"/>
  <c r="D129"/>
  <c r="D128"/>
  <c r="D127"/>
  <c r="D126"/>
  <c r="D123"/>
  <c r="D121"/>
  <c r="D112"/>
  <c r="D109"/>
  <c r="D104"/>
  <c r="J104"/>
  <c r="D261" l="1"/>
  <c r="D266" s="1"/>
  <c r="D267" s="1"/>
  <c r="D268" s="1"/>
  <c r="D269" s="1"/>
  <c r="D270" s="1"/>
  <c r="D271" s="1"/>
  <c r="D245"/>
  <c r="K350"/>
  <c r="J188"/>
  <c r="J216" s="1"/>
  <c r="J244" s="1"/>
  <c r="J272" s="1"/>
  <c r="J300" s="1"/>
  <c r="J328" s="1"/>
  <c r="J356" s="1"/>
  <c r="K356" s="1"/>
  <c r="J160"/>
  <c r="O35"/>
  <c r="I1217" i="2"/>
  <c r="K386" i="1"/>
  <c r="K385"/>
  <c r="K384"/>
  <c r="K383"/>
  <c r="K382"/>
  <c r="K381"/>
  <c r="K380"/>
  <c r="K379"/>
  <c r="K378"/>
  <c r="K377"/>
  <c r="K376"/>
  <c r="K375"/>
  <c r="K374"/>
  <c r="K373"/>
  <c r="K372"/>
  <c r="K371"/>
  <c r="K370"/>
  <c r="K369"/>
  <c r="K368"/>
  <c r="K367"/>
  <c r="K366"/>
  <c r="K365"/>
  <c r="K364"/>
  <c r="K363"/>
  <c r="K362"/>
  <c r="K361"/>
  <c r="K358"/>
  <c r="K357"/>
  <c r="K355"/>
  <c r="K354"/>
  <c r="K353"/>
  <c r="K352"/>
  <c r="K351"/>
  <c r="K349"/>
  <c r="K348"/>
  <c r="K347"/>
  <c r="K346"/>
  <c r="K345"/>
  <c r="K344"/>
  <c r="K343"/>
  <c r="K342"/>
  <c r="K341"/>
  <c r="K340"/>
  <c r="K339"/>
  <c r="K338"/>
  <c r="K337"/>
  <c r="K336"/>
  <c r="K335"/>
  <c r="K334"/>
  <c r="K333"/>
  <c r="K330"/>
  <c r="K329"/>
  <c r="K328"/>
  <c r="K327"/>
  <c r="K326"/>
  <c r="K325"/>
  <c r="K324"/>
  <c r="K323"/>
  <c r="K321"/>
  <c r="K320"/>
  <c r="K319"/>
  <c r="K318"/>
  <c r="K317"/>
  <c r="K316"/>
  <c r="K315"/>
  <c r="K314"/>
  <c r="K313"/>
  <c r="K312"/>
  <c r="K311"/>
  <c r="K310"/>
  <c r="K309"/>
  <c r="K308"/>
  <c r="K307"/>
  <c r="K306"/>
  <c r="K305"/>
  <c r="K302"/>
  <c r="K301"/>
  <c r="K299"/>
  <c r="K298"/>
  <c r="K297"/>
  <c r="K296"/>
  <c r="K295"/>
  <c r="K293"/>
  <c r="K292"/>
  <c r="K291"/>
  <c r="K290"/>
  <c r="K289"/>
  <c r="K288"/>
  <c r="K287"/>
  <c r="K286"/>
  <c r="K285"/>
  <c r="K284"/>
  <c r="K283"/>
  <c r="K282"/>
  <c r="K281"/>
  <c r="K280"/>
  <c r="K279"/>
  <c r="K278"/>
  <c r="K277"/>
  <c r="K274"/>
  <c r="K273"/>
  <c r="K271"/>
  <c r="K270"/>
  <c r="K269"/>
  <c r="K268"/>
  <c r="K267"/>
  <c r="K265"/>
  <c r="K264"/>
  <c r="K263"/>
  <c r="K262"/>
  <c r="K261"/>
  <c r="K260"/>
  <c r="K259"/>
  <c r="K258"/>
  <c r="K257"/>
  <c r="K256"/>
  <c r="K255"/>
  <c r="K254"/>
  <c r="K253"/>
  <c r="K252"/>
  <c r="K251"/>
  <c r="K250"/>
  <c r="K249"/>
  <c r="K246"/>
  <c r="K245"/>
  <c r="K244"/>
  <c r="K243"/>
  <c r="K242"/>
  <c r="K241"/>
  <c r="K240"/>
  <c r="K239"/>
  <c r="K237"/>
  <c r="K236"/>
  <c r="K235"/>
  <c r="K234"/>
  <c r="K233"/>
  <c r="K232"/>
  <c r="K231"/>
  <c r="K230"/>
  <c r="K229"/>
  <c r="K228"/>
  <c r="K227"/>
  <c r="K226"/>
  <c r="K225"/>
  <c r="K224"/>
  <c r="K223"/>
  <c r="K222"/>
  <c r="K221"/>
  <c r="K218"/>
  <c r="K217"/>
  <c r="K216"/>
  <c r="K215"/>
  <c r="K214"/>
  <c r="K213"/>
  <c r="K212"/>
  <c r="K211"/>
  <c r="K209"/>
  <c r="K208"/>
  <c r="K207"/>
  <c r="K206"/>
  <c r="K205"/>
  <c r="K204"/>
  <c r="K203"/>
  <c r="K202"/>
  <c r="K201"/>
  <c r="K200"/>
  <c r="K199"/>
  <c r="K198"/>
  <c r="K197"/>
  <c r="K196"/>
  <c r="K195"/>
  <c r="K194"/>
  <c r="K193"/>
  <c r="K190"/>
  <c r="K189"/>
  <c r="K188"/>
  <c r="K187"/>
  <c r="K186"/>
  <c r="K185"/>
  <c r="K184"/>
  <c r="K183"/>
  <c r="K182"/>
  <c r="K181"/>
  <c r="K180"/>
  <c r="K179"/>
  <c r="K178"/>
  <c r="K177"/>
  <c r="K176"/>
  <c r="K175"/>
  <c r="K174"/>
  <c r="K173"/>
  <c r="K172"/>
  <c r="K171"/>
  <c r="K170"/>
  <c r="K169"/>
  <c r="K168"/>
  <c r="K167"/>
  <c r="K166"/>
  <c r="K165"/>
  <c r="K162"/>
  <c r="K161"/>
  <c r="K160"/>
  <c r="K159"/>
  <c r="K158"/>
  <c r="K157"/>
  <c r="K156"/>
  <c r="K155"/>
  <c r="K154"/>
  <c r="K153"/>
  <c r="K152"/>
  <c r="K151"/>
  <c r="K150"/>
  <c r="K149"/>
  <c r="K148"/>
  <c r="K147"/>
  <c r="K146"/>
  <c r="K145"/>
  <c r="K144"/>
  <c r="K143"/>
  <c r="K142"/>
  <c r="K141"/>
  <c r="K140"/>
  <c r="K139"/>
  <c r="K138"/>
  <c r="K137"/>
  <c r="K134"/>
  <c r="K133"/>
  <c r="K132"/>
  <c r="K131"/>
  <c r="K130"/>
  <c r="K129"/>
  <c r="K128"/>
  <c r="K127"/>
  <c r="K126"/>
  <c r="K125"/>
  <c r="K124"/>
  <c r="K123"/>
  <c r="K122"/>
  <c r="K121"/>
  <c r="K120"/>
  <c r="K119"/>
  <c r="K118"/>
  <c r="K117"/>
  <c r="K116"/>
  <c r="K115"/>
  <c r="K114"/>
  <c r="K113"/>
  <c r="K112"/>
  <c r="K111"/>
  <c r="K110"/>
  <c r="K109"/>
  <c r="K106"/>
  <c r="K105"/>
  <c r="K104"/>
  <c r="K103"/>
  <c r="K102"/>
  <c r="K101"/>
  <c r="K100"/>
  <c r="K99"/>
  <c r="K98"/>
  <c r="I44"/>
  <c r="I43"/>
  <c r="I42"/>
  <c r="K272" l="1"/>
  <c r="K300"/>
  <c r="K210"/>
  <c r="K266"/>
  <c r="K322"/>
  <c r="K238"/>
  <c r="K294"/>
  <c r="D289"/>
  <c r="D294" s="1"/>
  <c r="D295" s="1"/>
  <c r="D296" s="1"/>
  <c r="D272"/>
  <c r="D273" s="1"/>
  <c r="O94" i="2"/>
  <c r="Q94" s="1"/>
  <c r="O91"/>
  <c r="O88"/>
  <c r="Q88" s="1"/>
  <c r="K44" i="1"/>
  <c r="K43"/>
  <c r="K42"/>
  <c r="I403"/>
  <c r="K403" s="1"/>
  <c r="I68"/>
  <c r="K68" s="1"/>
  <c r="Q16" i="2"/>
  <c r="S16" s="1"/>
  <c r="Q13"/>
  <c r="S13" s="1"/>
  <c r="U13" s="1"/>
  <c r="W13" s="1"/>
  <c r="Y13" s="1"/>
  <c r="A1169"/>
  <c r="A1172" s="1"/>
  <c r="A1175" s="1"/>
  <c r="A1178" s="1"/>
  <c r="A1181" s="1"/>
  <c r="A1184" s="1"/>
  <c r="A1187" s="1"/>
  <c r="A1190" s="1"/>
  <c r="A1193" s="1"/>
  <c r="A1196" s="1"/>
  <c r="O1183"/>
  <c r="Q1183" s="1"/>
  <c r="O1180"/>
  <c r="O1177"/>
  <c r="O1174"/>
  <c r="O1171"/>
  <c r="K440" i="1"/>
  <c r="K441"/>
  <c r="K437"/>
  <c r="K438"/>
  <c r="K439"/>
  <c r="AA1210" i="2"/>
  <c r="AA1162"/>
  <c r="AA1159"/>
  <c r="AA1154"/>
  <c r="AA1151"/>
  <c r="AA1146"/>
  <c r="AA1123"/>
  <c r="AA1114"/>
  <c r="AA1111"/>
  <c r="AA1108"/>
  <c r="AA1105"/>
  <c r="AA1102"/>
  <c r="AA1099"/>
  <c r="AA1032"/>
  <c r="AA1029"/>
  <c r="AA1023"/>
  <c r="AA1017"/>
  <c r="AA1014"/>
  <c r="AA1011"/>
  <c r="AA1005"/>
  <c r="AA1002"/>
  <c r="AA999"/>
  <c r="AA996"/>
  <c r="AA990"/>
  <c r="AA952"/>
  <c r="AA949"/>
  <c r="AA943"/>
  <c r="AA937"/>
  <c r="AA934"/>
  <c r="AA931"/>
  <c r="AA925"/>
  <c r="AA922"/>
  <c r="AA919"/>
  <c r="AA916"/>
  <c r="AA910"/>
  <c r="AA872"/>
  <c r="AA869"/>
  <c r="AA863"/>
  <c r="AA857"/>
  <c r="AA854"/>
  <c r="AA851"/>
  <c r="AA845"/>
  <c r="AA842"/>
  <c r="AA839"/>
  <c r="AA836"/>
  <c r="AA830"/>
  <c r="AA792"/>
  <c r="AA789"/>
  <c r="AA783"/>
  <c r="AA777"/>
  <c r="AA774"/>
  <c r="AA771"/>
  <c r="AA765"/>
  <c r="AA762"/>
  <c r="AA759"/>
  <c r="AA756"/>
  <c r="AA750"/>
  <c r="AA712"/>
  <c r="AA709"/>
  <c r="AA703"/>
  <c r="AA697"/>
  <c r="AA694"/>
  <c r="AA691"/>
  <c r="AA685"/>
  <c r="AA682"/>
  <c r="AA679"/>
  <c r="AA676"/>
  <c r="AA670"/>
  <c r="AA632"/>
  <c r="AA629"/>
  <c r="AA623"/>
  <c r="AA617"/>
  <c r="AA614"/>
  <c r="AA611"/>
  <c r="AA605"/>
  <c r="AA602"/>
  <c r="AA599"/>
  <c r="AA596"/>
  <c r="AA590"/>
  <c r="AA552"/>
  <c r="AA549"/>
  <c r="AA543"/>
  <c r="AA537"/>
  <c r="AA534"/>
  <c r="AA531"/>
  <c r="AA525"/>
  <c r="AA522"/>
  <c r="AA519"/>
  <c r="AA516"/>
  <c r="AA510"/>
  <c r="AA472"/>
  <c r="AA469"/>
  <c r="AA463"/>
  <c r="AA457"/>
  <c r="AA454"/>
  <c r="AA451"/>
  <c r="AA445"/>
  <c r="AA442"/>
  <c r="AA439"/>
  <c r="AA436"/>
  <c r="AA430"/>
  <c r="AA392"/>
  <c r="AA389"/>
  <c r="AA383"/>
  <c r="AA377"/>
  <c r="AA374"/>
  <c r="AA371"/>
  <c r="AA365"/>
  <c r="AA362"/>
  <c r="AA359"/>
  <c r="AA356"/>
  <c r="AA350"/>
  <c r="AA312"/>
  <c r="AA309"/>
  <c r="AA303"/>
  <c r="AA297"/>
  <c r="AA294"/>
  <c r="AA291"/>
  <c r="AA285"/>
  <c r="AA282"/>
  <c r="AA279"/>
  <c r="AA276"/>
  <c r="AA270"/>
  <c r="AA232"/>
  <c r="AA229"/>
  <c r="AA223"/>
  <c r="AA217"/>
  <c r="AA214"/>
  <c r="AA211"/>
  <c r="AA205"/>
  <c r="AA202"/>
  <c r="AA199"/>
  <c r="AA196"/>
  <c r="AA190"/>
  <c r="AA148"/>
  <c r="AA140"/>
  <c r="AA105"/>
  <c r="AA73"/>
  <c r="AA39"/>
  <c r="AA22"/>
  <c r="AA19"/>
  <c r="F327" i="3"/>
  <c r="F220"/>
  <c r="F206"/>
  <c r="F128"/>
  <c r="F104"/>
  <c r="F99"/>
  <c r="F47"/>
  <c r="F43"/>
  <c r="F9"/>
  <c r="F8"/>
  <c r="F7"/>
  <c r="I1224" i="2"/>
  <c r="AB1218"/>
  <c r="Z1218"/>
  <c r="X1218"/>
  <c r="V1218"/>
  <c r="T1218"/>
  <c r="R1218"/>
  <c r="P1218"/>
  <c r="D1213"/>
  <c r="D1212"/>
  <c r="O1211"/>
  <c r="Q1211" s="1"/>
  <c r="S1211" s="1"/>
  <c r="U1211" s="1"/>
  <c r="W1211" s="1"/>
  <c r="Y1211" s="1"/>
  <c r="A1206"/>
  <c r="A1209" s="1"/>
  <c r="B1202"/>
  <c r="B1203" s="1"/>
  <c r="B1204" s="1"/>
  <c r="B1205" s="1"/>
  <c r="B1206" s="1"/>
  <c r="B1207" s="1"/>
  <c r="B1208" s="1"/>
  <c r="B1209" s="1"/>
  <c r="B1210" s="1"/>
  <c r="B1211" s="1"/>
  <c r="B1212" s="1"/>
  <c r="B1213" s="1"/>
  <c r="D1200"/>
  <c r="D1199"/>
  <c r="O1198"/>
  <c r="Q1198" s="1"/>
  <c r="O1195"/>
  <c r="O1192"/>
  <c r="O1189"/>
  <c r="O1186"/>
  <c r="O1168"/>
  <c r="B1165"/>
  <c r="B1166" s="1"/>
  <c r="B1167" s="1"/>
  <c r="B1168" s="1"/>
  <c r="B1169" s="1"/>
  <c r="B1170" s="1"/>
  <c r="B1171" s="1"/>
  <c r="B1172" s="1"/>
  <c r="B1173" s="1"/>
  <c r="B1174" s="1"/>
  <c r="B1175" s="1"/>
  <c r="B1176" s="1"/>
  <c r="B1177" s="1"/>
  <c r="B1178" s="1"/>
  <c r="B1179" s="1"/>
  <c r="B1180" s="1"/>
  <c r="B1181" s="1"/>
  <c r="B1182" s="1"/>
  <c r="B1183" s="1"/>
  <c r="B1184" s="1"/>
  <c r="B1185" s="1"/>
  <c r="B1186" s="1"/>
  <c r="B1187" s="1"/>
  <c r="B1188" s="1"/>
  <c r="B1189" s="1"/>
  <c r="B1190" s="1"/>
  <c r="B1191" s="1"/>
  <c r="B1192" s="1"/>
  <c r="D1164"/>
  <c r="O1163"/>
  <c r="Q1163" s="1"/>
  <c r="S1163" s="1"/>
  <c r="U1163" s="1"/>
  <c r="W1163" s="1"/>
  <c r="Y1163" s="1"/>
  <c r="A1161"/>
  <c r="O1160"/>
  <c r="Q1160" s="1"/>
  <c r="S1160" s="1"/>
  <c r="U1160" s="1"/>
  <c r="W1160" s="1"/>
  <c r="Y1160" s="1"/>
  <c r="B1157"/>
  <c r="B1158" s="1"/>
  <c r="B1159" s="1"/>
  <c r="B1160" s="1"/>
  <c r="B1161" s="1"/>
  <c r="B1162" s="1"/>
  <c r="B1163" s="1"/>
  <c r="B1164" s="1"/>
  <c r="D1156"/>
  <c r="O1155"/>
  <c r="Q1155" s="1"/>
  <c r="S1155" s="1"/>
  <c r="U1155" s="1"/>
  <c r="W1155" s="1"/>
  <c r="Y1155" s="1"/>
  <c r="A1153"/>
  <c r="O1152"/>
  <c r="Q1152" s="1"/>
  <c r="S1152" s="1"/>
  <c r="U1152" s="1"/>
  <c r="W1152" s="1"/>
  <c r="Y1152" s="1"/>
  <c r="B1149"/>
  <c r="B1150" s="1"/>
  <c r="B1151" s="1"/>
  <c r="B1152" s="1"/>
  <c r="B1153" s="1"/>
  <c r="B1154" s="1"/>
  <c r="B1155" s="1"/>
  <c r="B1156" s="1"/>
  <c r="D1148"/>
  <c r="O1147"/>
  <c r="Q1147" s="1"/>
  <c r="S1147" s="1"/>
  <c r="U1147" s="1"/>
  <c r="W1147" s="1"/>
  <c r="Y1147" s="1"/>
  <c r="O1144"/>
  <c r="Q1144" s="1"/>
  <c r="S1144" s="1"/>
  <c r="O1141"/>
  <c r="Q1141" s="1"/>
  <c r="S1141" s="1"/>
  <c r="O1138"/>
  <c r="Q1138" s="1"/>
  <c r="S1138" s="1"/>
  <c r="O1135"/>
  <c r="Q1135" s="1"/>
  <c r="S1135" s="1"/>
  <c r="O1132"/>
  <c r="Q1132" s="1"/>
  <c r="A1130"/>
  <c r="A1133" s="1"/>
  <c r="A1136" s="1"/>
  <c r="A1139" s="1"/>
  <c r="A1142" s="1"/>
  <c r="A1145" s="1"/>
  <c r="O1129"/>
  <c r="Q1129" s="1"/>
  <c r="B1126"/>
  <c r="B1127" s="1"/>
  <c r="B1128" s="1"/>
  <c r="B1129" s="1"/>
  <c r="B1130" s="1"/>
  <c r="B1131" s="1"/>
  <c r="B1132" s="1"/>
  <c r="B1133" s="1"/>
  <c r="B1134" s="1"/>
  <c r="B1135" s="1"/>
  <c r="B1136" s="1"/>
  <c r="B1137" s="1"/>
  <c r="B1138" s="1"/>
  <c r="B1139" s="1"/>
  <c r="B1140" s="1"/>
  <c r="B1141" s="1"/>
  <c r="B1142" s="1"/>
  <c r="B1143" s="1"/>
  <c r="B1144" s="1"/>
  <c r="B1145" s="1"/>
  <c r="B1146" s="1"/>
  <c r="B1147" s="1"/>
  <c r="B1148" s="1"/>
  <c r="D1125"/>
  <c r="O1124"/>
  <c r="Q1124" s="1"/>
  <c r="S1124" s="1"/>
  <c r="U1124" s="1"/>
  <c r="W1124" s="1"/>
  <c r="Y1124" s="1"/>
  <c r="O1115"/>
  <c r="Q1115" s="1"/>
  <c r="S1115" s="1"/>
  <c r="U1115" s="1"/>
  <c r="W1115" s="1"/>
  <c r="Y1115" s="1"/>
  <c r="O1112"/>
  <c r="Q1112" s="1"/>
  <c r="S1112" s="1"/>
  <c r="U1112" s="1"/>
  <c r="W1112" s="1"/>
  <c r="Y1112" s="1"/>
  <c r="O1109"/>
  <c r="Q1109" s="1"/>
  <c r="S1109" s="1"/>
  <c r="U1109" s="1"/>
  <c r="W1109" s="1"/>
  <c r="Y1109" s="1"/>
  <c r="O1106"/>
  <c r="Q1106" s="1"/>
  <c r="S1106" s="1"/>
  <c r="U1106" s="1"/>
  <c r="W1106" s="1"/>
  <c r="Y1106" s="1"/>
  <c r="O1103"/>
  <c r="Q1103" s="1"/>
  <c r="S1103" s="1"/>
  <c r="U1103" s="1"/>
  <c r="W1103" s="1"/>
  <c r="Y1103" s="1"/>
  <c r="O1100"/>
  <c r="Q1100" s="1"/>
  <c r="S1100" s="1"/>
  <c r="U1100" s="1"/>
  <c r="W1100" s="1"/>
  <c r="Y1100" s="1"/>
  <c r="O1091"/>
  <c r="A1068"/>
  <c r="A1071" s="1"/>
  <c r="A1074" s="1"/>
  <c r="A1077" s="1"/>
  <c r="A1080" s="1"/>
  <c r="A1083" s="1"/>
  <c r="A1086" s="1"/>
  <c r="A1089" s="1"/>
  <c r="A1092" s="1"/>
  <c r="A1095" s="1"/>
  <c r="A1098" s="1"/>
  <c r="A1101" s="1"/>
  <c r="A1104" s="1"/>
  <c r="A1107" s="1"/>
  <c r="A1110" s="1"/>
  <c r="A1113" s="1"/>
  <c r="A1116" s="1"/>
  <c r="A1119" s="1"/>
  <c r="A1122" s="1"/>
  <c r="B1064"/>
  <c r="B1065" s="1"/>
  <c r="B1066" s="1"/>
  <c r="B1067" s="1"/>
  <c r="B1068" s="1"/>
  <c r="B1069" s="1"/>
  <c r="B1070" s="1"/>
  <c r="B1071" s="1"/>
  <c r="B1072" s="1"/>
  <c r="B1073" s="1"/>
  <c r="B1074" s="1"/>
  <c r="B1075" s="1"/>
  <c r="B1076" s="1"/>
  <c r="B1077" s="1"/>
  <c r="B1078" s="1"/>
  <c r="B1079" s="1"/>
  <c r="B1080" s="1"/>
  <c r="B1081" s="1"/>
  <c r="B1082" s="1"/>
  <c r="B1083" s="1"/>
  <c r="B1084" s="1"/>
  <c r="B1085" s="1"/>
  <c r="B1086" s="1"/>
  <c r="B1087" s="1"/>
  <c r="B1088" s="1"/>
  <c r="B1089" s="1"/>
  <c r="B1090" s="1"/>
  <c r="B1091" s="1"/>
  <c r="B1092" s="1"/>
  <c r="B1093" s="1"/>
  <c r="B1094" s="1"/>
  <c r="B1095" s="1"/>
  <c r="B1096" s="1"/>
  <c r="B1097" s="1"/>
  <c r="B1098" s="1"/>
  <c r="B1099" s="1"/>
  <c r="B1100" s="1"/>
  <c r="B1101" s="1"/>
  <c r="B1102" s="1"/>
  <c r="B1103" s="1"/>
  <c r="B1104" s="1"/>
  <c r="B1105" s="1"/>
  <c r="B1106" s="1"/>
  <c r="B1107" s="1"/>
  <c r="B1108" s="1"/>
  <c r="B1109" s="1"/>
  <c r="B1110" s="1"/>
  <c r="B1111" s="1"/>
  <c r="B1112" s="1"/>
  <c r="B1113" s="1"/>
  <c r="B1114" s="1"/>
  <c r="B1115" s="1"/>
  <c r="B1116" s="1"/>
  <c r="B1117" s="1"/>
  <c r="B1118" s="1"/>
  <c r="B1119" s="1"/>
  <c r="B1120" s="1"/>
  <c r="B1121" s="1"/>
  <c r="B1122" s="1"/>
  <c r="B1123" s="1"/>
  <c r="B1124" s="1"/>
  <c r="B1125" s="1"/>
  <c r="B1200" s="1"/>
  <c r="D1062"/>
  <c r="D1061"/>
  <c r="O1060"/>
  <c r="Q1060" s="1"/>
  <c r="S1060" s="1"/>
  <c r="U1060" s="1"/>
  <c r="O1057"/>
  <c r="O1054"/>
  <c r="Q1054" s="1"/>
  <c r="S1054" s="1"/>
  <c r="O1051"/>
  <c r="Q1051" s="1"/>
  <c r="S1051" s="1"/>
  <c r="O1048"/>
  <c r="Q1048" s="1"/>
  <c r="S1048" s="1"/>
  <c r="O1045"/>
  <c r="O1042"/>
  <c r="O1039"/>
  <c r="O1036"/>
  <c r="O1033"/>
  <c r="Q1033" s="1"/>
  <c r="S1033" s="1"/>
  <c r="U1033" s="1"/>
  <c r="W1033" s="1"/>
  <c r="Y1033" s="1"/>
  <c r="O1030"/>
  <c r="Q1030" s="1"/>
  <c r="S1030" s="1"/>
  <c r="U1030" s="1"/>
  <c r="W1030" s="1"/>
  <c r="Y1030" s="1"/>
  <c r="O1027"/>
  <c r="Q1027" s="1"/>
  <c r="O1024"/>
  <c r="Q1024" s="1"/>
  <c r="S1024" s="1"/>
  <c r="U1024" s="1"/>
  <c r="W1024" s="1"/>
  <c r="Y1024" s="1"/>
  <c r="O1021"/>
  <c r="O1018"/>
  <c r="Q1018" s="1"/>
  <c r="S1018" s="1"/>
  <c r="U1018" s="1"/>
  <c r="W1018" s="1"/>
  <c r="Y1018" s="1"/>
  <c r="O1015"/>
  <c r="Q1015" s="1"/>
  <c r="S1015" s="1"/>
  <c r="U1015" s="1"/>
  <c r="W1015" s="1"/>
  <c r="Y1015" s="1"/>
  <c r="O1012"/>
  <c r="Q1012" s="1"/>
  <c r="S1012" s="1"/>
  <c r="U1012" s="1"/>
  <c r="W1012" s="1"/>
  <c r="Y1012" s="1"/>
  <c r="O1009"/>
  <c r="Q1009" s="1"/>
  <c r="O1006"/>
  <c r="Q1006" s="1"/>
  <c r="S1006" s="1"/>
  <c r="U1006" s="1"/>
  <c r="W1006" s="1"/>
  <c r="Y1006" s="1"/>
  <c r="O1003"/>
  <c r="Q1003" s="1"/>
  <c r="S1003" s="1"/>
  <c r="U1003" s="1"/>
  <c r="W1003" s="1"/>
  <c r="Y1003" s="1"/>
  <c r="O1000"/>
  <c r="Q1000" s="1"/>
  <c r="S1000" s="1"/>
  <c r="U1000" s="1"/>
  <c r="W1000" s="1"/>
  <c r="Y1000" s="1"/>
  <c r="O997"/>
  <c r="Q997" s="1"/>
  <c r="S997" s="1"/>
  <c r="U997" s="1"/>
  <c r="W997" s="1"/>
  <c r="Y997" s="1"/>
  <c r="O994"/>
  <c r="O991"/>
  <c r="Q991" s="1"/>
  <c r="S991" s="1"/>
  <c r="U991" s="1"/>
  <c r="W991" s="1"/>
  <c r="Y991" s="1"/>
  <c r="O988"/>
  <c r="Q988" s="1"/>
  <c r="O985"/>
  <c r="B982"/>
  <c r="B983" s="1"/>
  <c r="B984" s="1"/>
  <c r="B985" s="1"/>
  <c r="B986" s="1"/>
  <c r="B987" s="1"/>
  <c r="B988" s="1"/>
  <c r="B989" s="1"/>
  <c r="B990" s="1"/>
  <c r="B991" s="1"/>
  <c r="B992" s="1"/>
  <c r="B993" s="1"/>
  <c r="B994" s="1"/>
  <c r="B995" s="1"/>
  <c r="B996" s="1"/>
  <c r="B997" s="1"/>
  <c r="B998" s="1"/>
  <c r="B999" s="1"/>
  <c r="B1000" s="1"/>
  <c r="B1001" s="1"/>
  <c r="B1002" s="1"/>
  <c r="B1003" s="1"/>
  <c r="B1004" s="1"/>
  <c r="B1005" s="1"/>
  <c r="B1006" s="1"/>
  <c r="B1007" s="1"/>
  <c r="B1008" s="1"/>
  <c r="B1009" s="1"/>
  <c r="B1010" s="1"/>
  <c r="B1011" s="1"/>
  <c r="B1012" s="1"/>
  <c r="B1013" s="1"/>
  <c r="B1014" s="1"/>
  <c r="B1015" s="1"/>
  <c r="B1016" s="1"/>
  <c r="B1017" s="1"/>
  <c r="B1018" s="1"/>
  <c r="B1019" s="1"/>
  <c r="B1020" s="1"/>
  <c r="B1021" s="1"/>
  <c r="B1022" s="1"/>
  <c r="B1023" s="1"/>
  <c r="B1024" s="1"/>
  <c r="B1025" s="1"/>
  <c r="B1026" s="1"/>
  <c r="B1027" s="1"/>
  <c r="B1028" s="1"/>
  <c r="B1029" s="1"/>
  <c r="B1030" s="1"/>
  <c r="B1031" s="1"/>
  <c r="B1032" s="1"/>
  <c r="B1033" s="1"/>
  <c r="B1034" s="1"/>
  <c r="B1035" s="1"/>
  <c r="B1036" s="1"/>
  <c r="B1037" s="1"/>
  <c r="B1038" s="1"/>
  <c r="B1039" s="1"/>
  <c r="B1040" s="1"/>
  <c r="B1041" s="1"/>
  <c r="B1042" s="1"/>
  <c r="B1043" s="1"/>
  <c r="B1044" s="1"/>
  <c r="B1045" s="1"/>
  <c r="B1046" s="1"/>
  <c r="B1047" s="1"/>
  <c r="B1048" s="1"/>
  <c r="B1049" s="1"/>
  <c r="B1050" s="1"/>
  <c r="B1051" s="1"/>
  <c r="B1052" s="1"/>
  <c r="B1053" s="1"/>
  <c r="B1054" s="1"/>
  <c r="B1055" s="1"/>
  <c r="B1056" s="1"/>
  <c r="B1057" s="1"/>
  <c r="B1058" s="1"/>
  <c r="B1059" s="1"/>
  <c r="B1060" s="1"/>
  <c r="B1061" s="1"/>
  <c r="B1062" s="1"/>
  <c r="D981"/>
  <c r="O980"/>
  <c r="Q980" s="1"/>
  <c r="S980" s="1"/>
  <c r="U980" s="1"/>
  <c r="O977"/>
  <c r="O974"/>
  <c r="Q974" s="1"/>
  <c r="S974" s="1"/>
  <c r="O971"/>
  <c r="Q971" s="1"/>
  <c r="S971" s="1"/>
  <c r="O968"/>
  <c r="Q968" s="1"/>
  <c r="S968" s="1"/>
  <c r="O965"/>
  <c r="O962"/>
  <c r="O959"/>
  <c r="O956"/>
  <c r="O953"/>
  <c r="Q953" s="1"/>
  <c r="S953" s="1"/>
  <c r="U953" s="1"/>
  <c r="W953" s="1"/>
  <c r="Y953" s="1"/>
  <c r="O950"/>
  <c r="Q950" s="1"/>
  <c r="S950" s="1"/>
  <c r="U950" s="1"/>
  <c r="W950" s="1"/>
  <c r="Y950" s="1"/>
  <c r="O947"/>
  <c r="Q947" s="1"/>
  <c r="O944"/>
  <c r="Q944" s="1"/>
  <c r="S944" s="1"/>
  <c r="U944" s="1"/>
  <c r="W944" s="1"/>
  <c r="Y944" s="1"/>
  <c r="O941"/>
  <c r="O938"/>
  <c r="Q938" s="1"/>
  <c r="S938" s="1"/>
  <c r="U938" s="1"/>
  <c r="W938" s="1"/>
  <c r="Y938" s="1"/>
  <c r="O935"/>
  <c r="Q935" s="1"/>
  <c r="S935" s="1"/>
  <c r="U935" s="1"/>
  <c r="W935" s="1"/>
  <c r="Y935" s="1"/>
  <c r="O932"/>
  <c r="Q932" s="1"/>
  <c r="S932" s="1"/>
  <c r="U932" s="1"/>
  <c r="W932" s="1"/>
  <c r="Y932" s="1"/>
  <c r="O929"/>
  <c r="Q929" s="1"/>
  <c r="O926"/>
  <c r="Q926" s="1"/>
  <c r="S926" s="1"/>
  <c r="U926" s="1"/>
  <c r="W926" s="1"/>
  <c r="Y926" s="1"/>
  <c r="O923"/>
  <c r="Q923" s="1"/>
  <c r="S923" s="1"/>
  <c r="U923" s="1"/>
  <c r="W923" s="1"/>
  <c r="Y923" s="1"/>
  <c r="O920"/>
  <c r="Q920" s="1"/>
  <c r="S920" s="1"/>
  <c r="U920" s="1"/>
  <c r="W920" s="1"/>
  <c r="Y920" s="1"/>
  <c r="O917"/>
  <c r="Q917" s="1"/>
  <c r="S917" s="1"/>
  <c r="U917" s="1"/>
  <c r="W917" s="1"/>
  <c r="Y917" s="1"/>
  <c r="O914"/>
  <c r="O911"/>
  <c r="Q911" s="1"/>
  <c r="S911" s="1"/>
  <c r="U911" s="1"/>
  <c r="W911" s="1"/>
  <c r="Y911" s="1"/>
  <c r="O908"/>
  <c r="Q908" s="1"/>
  <c r="O905"/>
  <c r="B902"/>
  <c r="B903" s="1"/>
  <c r="B904" s="1"/>
  <c r="B905" s="1"/>
  <c r="B906" s="1"/>
  <c r="B907" s="1"/>
  <c r="B908" s="1"/>
  <c r="B909" s="1"/>
  <c r="B910" s="1"/>
  <c r="B911" s="1"/>
  <c r="B912" s="1"/>
  <c r="B913" s="1"/>
  <c r="B914" s="1"/>
  <c r="B915" s="1"/>
  <c r="B916" s="1"/>
  <c r="B917" s="1"/>
  <c r="B918" s="1"/>
  <c r="B919" s="1"/>
  <c r="B920" s="1"/>
  <c r="B921" s="1"/>
  <c r="B922" s="1"/>
  <c r="B923" s="1"/>
  <c r="B924" s="1"/>
  <c r="B925" s="1"/>
  <c r="B926" s="1"/>
  <c r="B927" s="1"/>
  <c r="B928" s="1"/>
  <c r="B929" s="1"/>
  <c r="B930" s="1"/>
  <c r="B931" s="1"/>
  <c r="B932" s="1"/>
  <c r="B933" s="1"/>
  <c r="B934" s="1"/>
  <c r="B935" s="1"/>
  <c r="B936" s="1"/>
  <c r="B937" s="1"/>
  <c r="B938" s="1"/>
  <c r="B939" s="1"/>
  <c r="B940" s="1"/>
  <c r="B941" s="1"/>
  <c r="B942" s="1"/>
  <c r="B943" s="1"/>
  <c r="B944" s="1"/>
  <c r="B945" s="1"/>
  <c r="B946" s="1"/>
  <c r="B947" s="1"/>
  <c r="B948" s="1"/>
  <c r="B949" s="1"/>
  <c r="B950" s="1"/>
  <c r="B951" s="1"/>
  <c r="B952" s="1"/>
  <c r="B953" s="1"/>
  <c r="B954" s="1"/>
  <c r="B955" s="1"/>
  <c r="B956" s="1"/>
  <c r="B957" s="1"/>
  <c r="B958" s="1"/>
  <c r="B959" s="1"/>
  <c r="B960" s="1"/>
  <c r="B961" s="1"/>
  <c r="B962" s="1"/>
  <c r="B963" s="1"/>
  <c r="B964" s="1"/>
  <c r="B965" s="1"/>
  <c r="B966" s="1"/>
  <c r="B967" s="1"/>
  <c r="B968" s="1"/>
  <c r="B969" s="1"/>
  <c r="B970" s="1"/>
  <c r="B971" s="1"/>
  <c r="B972" s="1"/>
  <c r="B973" s="1"/>
  <c r="B974" s="1"/>
  <c r="B975" s="1"/>
  <c r="B976" s="1"/>
  <c r="B977" s="1"/>
  <c r="B978" s="1"/>
  <c r="B979" s="1"/>
  <c r="B980" s="1"/>
  <c r="B981" s="1"/>
  <c r="D901"/>
  <c r="O900"/>
  <c r="Q900" s="1"/>
  <c r="S900" s="1"/>
  <c r="U900" s="1"/>
  <c r="O897"/>
  <c r="Q897" s="1"/>
  <c r="O894"/>
  <c r="Q894" s="1"/>
  <c r="S894" s="1"/>
  <c r="O891"/>
  <c r="Q891" s="1"/>
  <c r="S891" s="1"/>
  <c r="O888"/>
  <c r="Q888" s="1"/>
  <c r="S888" s="1"/>
  <c r="O885"/>
  <c r="O882"/>
  <c r="O879"/>
  <c r="O876"/>
  <c r="Q876" s="1"/>
  <c r="O873"/>
  <c r="Q873" s="1"/>
  <c r="S873" s="1"/>
  <c r="U873" s="1"/>
  <c r="W873" s="1"/>
  <c r="Y873" s="1"/>
  <c r="O870"/>
  <c r="Q870" s="1"/>
  <c r="S870" s="1"/>
  <c r="U870" s="1"/>
  <c r="W870" s="1"/>
  <c r="Y870" s="1"/>
  <c r="O867"/>
  <c r="Q867" s="1"/>
  <c r="O864"/>
  <c r="Q864" s="1"/>
  <c r="S864" s="1"/>
  <c r="U864" s="1"/>
  <c r="W864" s="1"/>
  <c r="Y864" s="1"/>
  <c r="O861"/>
  <c r="O858"/>
  <c r="Q858" s="1"/>
  <c r="S858" s="1"/>
  <c r="U858" s="1"/>
  <c r="W858" s="1"/>
  <c r="Y858" s="1"/>
  <c r="O855"/>
  <c r="Q855" s="1"/>
  <c r="S855" s="1"/>
  <c r="U855" s="1"/>
  <c r="W855" s="1"/>
  <c r="Y855" s="1"/>
  <c r="O852"/>
  <c r="Q852" s="1"/>
  <c r="S852" s="1"/>
  <c r="U852" s="1"/>
  <c r="W852" s="1"/>
  <c r="Y852" s="1"/>
  <c r="O849"/>
  <c r="Q849" s="1"/>
  <c r="O846"/>
  <c r="Q846" s="1"/>
  <c r="S846" s="1"/>
  <c r="U846" s="1"/>
  <c r="W846" s="1"/>
  <c r="Y846" s="1"/>
  <c r="O843"/>
  <c r="Q843" s="1"/>
  <c r="S843" s="1"/>
  <c r="U843" s="1"/>
  <c r="W843" s="1"/>
  <c r="Y843" s="1"/>
  <c r="O840"/>
  <c r="Q840" s="1"/>
  <c r="S840" s="1"/>
  <c r="U840" s="1"/>
  <c r="W840" s="1"/>
  <c r="Y840" s="1"/>
  <c r="O837"/>
  <c r="Q837" s="1"/>
  <c r="S837" s="1"/>
  <c r="U837" s="1"/>
  <c r="W837" s="1"/>
  <c r="Y837" s="1"/>
  <c r="O834"/>
  <c r="O831"/>
  <c r="Q831" s="1"/>
  <c r="S831" s="1"/>
  <c r="U831" s="1"/>
  <c r="W831" s="1"/>
  <c r="Y831" s="1"/>
  <c r="O828"/>
  <c r="Q828" s="1"/>
  <c r="O825"/>
  <c r="B822"/>
  <c r="B823" s="1"/>
  <c r="B824" s="1"/>
  <c r="B825" s="1"/>
  <c r="B826" s="1"/>
  <c r="B827" s="1"/>
  <c r="B828" s="1"/>
  <c r="B829" s="1"/>
  <c r="B830" s="1"/>
  <c r="B831" s="1"/>
  <c r="B832" s="1"/>
  <c r="B833" s="1"/>
  <c r="B834" s="1"/>
  <c r="B835" s="1"/>
  <c r="B836" s="1"/>
  <c r="B837" s="1"/>
  <c r="B838" s="1"/>
  <c r="B839" s="1"/>
  <c r="B840" s="1"/>
  <c r="B841" s="1"/>
  <c r="B842" s="1"/>
  <c r="B843" s="1"/>
  <c r="B844" s="1"/>
  <c r="B845" s="1"/>
  <c r="B846" s="1"/>
  <c r="B847" s="1"/>
  <c r="B848" s="1"/>
  <c r="B849" s="1"/>
  <c r="B850" s="1"/>
  <c r="B851" s="1"/>
  <c r="B852" s="1"/>
  <c r="B853" s="1"/>
  <c r="B854" s="1"/>
  <c r="B855" s="1"/>
  <c r="B856" s="1"/>
  <c r="B857" s="1"/>
  <c r="B858" s="1"/>
  <c r="B859" s="1"/>
  <c r="B860" s="1"/>
  <c r="B861" s="1"/>
  <c r="B862" s="1"/>
  <c r="B863" s="1"/>
  <c r="B864" s="1"/>
  <c r="B865" s="1"/>
  <c r="B866" s="1"/>
  <c r="B867" s="1"/>
  <c r="B868" s="1"/>
  <c r="B869" s="1"/>
  <c r="B870" s="1"/>
  <c r="B871" s="1"/>
  <c r="B872" s="1"/>
  <c r="B873" s="1"/>
  <c r="B874" s="1"/>
  <c r="B875" s="1"/>
  <c r="B876" s="1"/>
  <c r="B877" s="1"/>
  <c r="B878" s="1"/>
  <c r="B879" s="1"/>
  <c r="B880" s="1"/>
  <c r="B881" s="1"/>
  <c r="B882" s="1"/>
  <c r="B883" s="1"/>
  <c r="B884" s="1"/>
  <c r="B885" s="1"/>
  <c r="B886" s="1"/>
  <c r="B887" s="1"/>
  <c r="B888" s="1"/>
  <c r="B889" s="1"/>
  <c r="B890" s="1"/>
  <c r="B891" s="1"/>
  <c r="B892" s="1"/>
  <c r="B893" s="1"/>
  <c r="B894" s="1"/>
  <c r="B895" s="1"/>
  <c r="B896" s="1"/>
  <c r="B897" s="1"/>
  <c r="B898" s="1"/>
  <c r="B899" s="1"/>
  <c r="B900" s="1"/>
  <c r="B901" s="1"/>
  <c r="D821"/>
  <c r="O820"/>
  <c r="Q820" s="1"/>
  <c r="S820" s="1"/>
  <c r="U820" s="1"/>
  <c r="O817"/>
  <c r="O814"/>
  <c r="Q814" s="1"/>
  <c r="S814" s="1"/>
  <c r="O811"/>
  <c r="Q811" s="1"/>
  <c r="S811" s="1"/>
  <c r="O808"/>
  <c r="Q808" s="1"/>
  <c r="S808" s="1"/>
  <c r="O805"/>
  <c r="O802"/>
  <c r="O799"/>
  <c r="O796"/>
  <c r="O793"/>
  <c r="Q793" s="1"/>
  <c r="S793" s="1"/>
  <c r="U793" s="1"/>
  <c r="W793" s="1"/>
  <c r="Y793" s="1"/>
  <c r="O790"/>
  <c r="Q790" s="1"/>
  <c r="S790" s="1"/>
  <c r="U790" s="1"/>
  <c r="W790" s="1"/>
  <c r="Y790" s="1"/>
  <c r="O787"/>
  <c r="Q787" s="1"/>
  <c r="O784"/>
  <c r="Q784" s="1"/>
  <c r="S784" s="1"/>
  <c r="U784" s="1"/>
  <c r="W784" s="1"/>
  <c r="Y784" s="1"/>
  <c r="O781"/>
  <c r="O778"/>
  <c r="Q778" s="1"/>
  <c r="S778" s="1"/>
  <c r="U778" s="1"/>
  <c r="W778" s="1"/>
  <c r="Y778" s="1"/>
  <c r="O775"/>
  <c r="Q775" s="1"/>
  <c r="S775" s="1"/>
  <c r="U775" s="1"/>
  <c r="W775" s="1"/>
  <c r="Y775" s="1"/>
  <c r="O772"/>
  <c r="Q772" s="1"/>
  <c r="S772" s="1"/>
  <c r="U772" s="1"/>
  <c r="W772" s="1"/>
  <c r="Y772" s="1"/>
  <c r="O769"/>
  <c r="Q769" s="1"/>
  <c r="O766"/>
  <c r="Q766" s="1"/>
  <c r="S766" s="1"/>
  <c r="U766" s="1"/>
  <c r="W766" s="1"/>
  <c r="Y766" s="1"/>
  <c r="O763"/>
  <c r="Q763" s="1"/>
  <c r="S763" s="1"/>
  <c r="U763" s="1"/>
  <c r="W763" s="1"/>
  <c r="Y763" s="1"/>
  <c r="O760"/>
  <c r="Q760" s="1"/>
  <c r="S760" s="1"/>
  <c r="U760" s="1"/>
  <c r="W760" s="1"/>
  <c r="Y760" s="1"/>
  <c r="O757"/>
  <c r="Q757" s="1"/>
  <c r="S757" s="1"/>
  <c r="U757" s="1"/>
  <c r="W757" s="1"/>
  <c r="Y757" s="1"/>
  <c r="O754"/>
  <c r="O751"/>
  <c r="Q751" s="1"/>
  <c r="S751" s="1"/>
  <c r="U751" s="1"/>
  <c r="W751" s="1"/>
  <c r="Y751" s="1"/>
  <c r="O748"/>
  <c r="Q748" s="1"/>
  <c r="O745"/>
  <c r="B742"/>
  <c r="B743" s="1"/>
  <c r="B744" s="1"/>
  <c r="B745" s="1"/>
  <c r="B746" s="1"/>
  <c r="B747" s="1"/>
  <c r="B748" s="1"/>
  <c r="B749" s="1"/>
  <c r="B750" s="1"/>
  <c r="B751" s="1"/>
  <c r="B752" s="1"/>
  <c r="B753" s="1"/>
  <c r="B754" s="1"/>
  <c r="B755" s="1"/>
  <c r="B756" s="1"/>
  <c r="B757" s="1"/>
  <c r="B758" s="1"/>
  <c r="B759" s="1"/>
  <c r="B760" s="1"/>
  <c r="B761" s="1"/>
  <c r="B762" s="1"/>
  <c r="B763" s="1"/>
  <c r="B764" s="1"/>
  <c r="B765" s="1"/>
  <c r="B766" s="1"/>
  <c r="B767" s="1"/>
  <c r="B768" s="1"/>
  <c r="B769" s="1"/>
  <c r="B770" s="1"/>
  <c r="B771" s="1"/>
  <c r="B772" s="1"/>
  <c r="B773" s="1"/>
  <c r="B774" s="1"/>
  <c r="B775" s="1"/>
  <c r="B776" s="1"/>
  <c r="B777" s="1"/>
  <c r="B778" s="1"/>
  <c r="B779" s="1"/>
  <c r="B780" s="1"/>
  <c r="B781" s="1"/>
  <c r="B782" s="1"/>
  <c r="B783" s="1"/>
  <c r="B784" s="1"/>
  <c r="B785" s="1"/>
  <c r="B786" s="1"/>
  <c r="B787" s="1"/>
  <c r="B788" s="1"/>
  <c r="B789" s="1"/>
  <c r="B790" s="1"/>
  <c r="B791" s="1"/>
  <c r="B792" s="1"/>
  <c r="B793" s="1"/>
  <c r="B794" s="1"/>
  <c r="B795" s="1"/>
  <c r="B796" s="1"/>
  <c r="B797" s="1"/>
  <c r="B798" s="1"/>
  <c r="B799" s="1"/>
  <c r="B800" s="1"/>
  <c r="B801" s="1"/>
  <c r="B802" s="1"/>
  <c r="B803" s="1"/>
  <c r="B804" s="1"/>
  <c r="B805" s="1"/>
  <c r="B806" s="1"/>
  <c r="B807" s="1"/>
  <c r="B808" s="1"/>
  <c r="B809" s="1"/>
  <c r="B810" s="1"/>
  <c r="B811" s="1"/>
  <c r="B812" s="1"/>
  <c r="B813" s="1"/>
  <c r="B814" s="1"/>
  <c r="B815" s="1"/>
  <c r="B816" s="1"/>
  <c r="B817" s="1"/>
  <c r="B818" s="1"/>
  <c r="B819" s="1"/>
  <c r="B820" s="1"/>
  <c r="B821" s="1"/>
  <c r="D741"/>
  <c r="O740"/>
  <c r="Q740" s="1"/>
  <c r="S740" s="1"/>
  <c r="U740" s="1"/>
  <c r="O737"/>
  <c r="O734"/>
  <c r="Q734" s="1"/>
  <c r="S734" s="1"/>
  <c r="O731"/>
  <c r="Q731" s="1"/>
  <c r="S731" s="1"/>
  <c r="O728"/>
  <c r="Q728" s="1"/>
  <c r="S728" s="1"/>
  <c r="O725"/>
  <c r="O722"/>
  <c r="O719"/>
  <c r="O716"/>
  <c r="O713"/>
  <c r="Q713" s="1"/>
  <c r="S713" s="1"/>
  <c r="U713" s="1"/>
  <c r="W713" s="1"/>
  <c r="Y713" s="1"/>
  <c r="O710"/>
  <c r="Q710" s="1"/>
  <c r="S710" s="1"/>
  <c r="U710" s="1"/>
  <c r="W710" s="1"/>
  <c r="Y710" s="1"/>
  <c r="O707"/>
  <c r="Q707" s="1"/>
  <c r="O704"/>
  <c r="Q704" s="1"/>
  <c r="S704" s="1"/>
  <c r="U704" s="1"/>
  <c r="W704" s="1"/>
  <c r="Y704" s="1"/>
  <c r="O701"/>
  <c r="O698"/>
  <c r="Q698" s="1"/>
  <c r="S698" s="1"/>
  <c r="U698" s="1"/>
  <c r="W698" s="1"/>
  <c r="Y698" s="1"/>
  <c r="O695"/>
  <c r="Q695" s="1"/>
  <c r="S695" s="1"/>
  <c r="U695" s="1"/>
  <c r="W695" s="1"/>
  <c r="Y695" s="1"/>
  <c r="O692"/>
  <c r="Q692" s="1"/>
  <c r="S692" s="1"/>
  <c r="U692" s="1"/>
  <c r="W692" s="1"/>
  <c r="Y692" s="1"/>
  <c r="O689"/>
  <c r="Q689" s="1"/>
  <c r="O686"/>
  <c r="Q686" s="1"/>
  <c r="S686" s="1"/>
  <c r="U686" s="1"/>
  <c r="W686" s="1"/>
  <c r="Y686" s="1"/>
  <c r="O683"/>
  <c r="Q683" s="1"/>
  <c r="S683" s="1"/>
  <c r="U683" s="1"/>
  <c r="W683" s="1"/>
  <c r="Y683" s="1"/>
  <c r="O680"/>
  <c r="Q680" s="1"/>
  <c r="S680" s="1"/>
  <c r="U680" s="1"/>
  <c r="W680" s="1"/>
  <c r="Y680" s="1"/>
  <c r="O677"/>
  <c r="Q677" s="1"/>
  <c r="S677" s="1"/>
  <c r="U677" s="1"/>
  <c r="W677" s="1"/>
  <c r="Y677" s="1"/>
  <c r="O674"/>
  <c r="O671"/>
  <c r="Q671" s="1"/>
  <c r="S671" s="1"/>
  <c r="U671" s="1"/>
  <c r="W671" s="1"/>
  <c r="Y671" s="1"/>
  <c r="O668"/>
  <c r="Q668" s="1"/>
  <c r="O665"/>
  <c r="B662"/>
  <c r="B663" s="1"/>
  <c r="B664" s="1"/>
  <c r="B665" s="1"/>
  <c r="B666" s="1"/>
  <c r="B667" s="1"/>
  <c r="B668" s="1"/>
  <c r="B669" s="1"/>
  <c r="B670" s="1"/>
  <c r="B671" s="1"/>
  <c r="B672" s="1"/>
  <c r="B673" s="1"/>
  <c r="B674" s="1"/>
  <c r="B675" s="1"/>
  <c r="B676" s="1"/>
  <c r="B677" s="1"/>
  <c r="B678" s="1"/>
  <c r="B679" s="1"/>
  <c r="B680" s="1"/>
  <c r="B681" s="1"/>
  <c r="B682" s="1"/>
  <c r="B683" s="1"/>
  <c r="B684" s="1"/>
  <c r="B685" s="1"/>
  <c r="B686" s="1"/>
  <c r="B687" s="1"/>
  <c r="B688" s="1"/>
  <c r="B689" s="1"/>
  <c r="B690" s="1"/>
  <c r="B691" s="1"/>
  <c r="B692" s="1"/>
  <c r="B693" s="1"/>
  <c r="B694" s="1"/>
  <c r="B695" s="1"/>
  <c r="B696" s="1"/>
  <c r="B697" s="1"/>
  <c r="B698" s="1"/>
  <c r="B699" s="1"/>
  <c r="B700" s="1"/>
  <c r="B701" s="1"/>
  <c r="B702" s="1"/>
  <c r="B703" s="1"/>
  <c r="B704" s="1"/>
  <c r="B705" s="1"/>
  <c r="B706" s="1"/>
  <c r="B707" s="1"/>
  <c r="B708" s="1"/>
  <c r="B709" s="1"/>
  <c r="B710" s="1"/>
  <c r="B711" s="1"/>
  <c r="B712" s="1"/>
  <c r="B713" s="1"/>
  <c r="B714" s="1"/>
  <c r="B715" s="1"/>
  <c r="B716" s="1"/>
  <c r="B717" s="1"/>
  <c r="B718" s="1"/>
  <c r="B719" s="1"/>
  <c r="B720" s="1"/>
  <c r="B721" s="1"/>
  <c r="B722" s="1"/>
  <c r="B723" s="1"/>
  <c r="B724" s="1"/>
  <c r="B725" s="1"/>
  <c r="B726" s="1"/>
  <c r="B727" s="1"/>
  <c r="B728" s="1"/>
  <c r="B729" s="1"/>
  <c r="B730" s="1"/>
  <c r="B731" s="1"/>
  <c r="B732" s="1"/>
  <c r="B733" s="1"/>
  <c r="B734" s="1"/>
  <c r="B735" s="1"/>
  <c r="B736" s="1"/>
  <c r="B737" s="1"/>
  <c r="B738" s="1"/>
  <c r="B739" s="1"/>
  <c r="B740" s="1"/>
  <c r="B741" s="1"/>
  <c r="D661"/>
  <c r="O660"/>
  <c r="Q660" s="1"/>
  <c r="S660" s="1"/>
  <c r="U660" s="1"/>
  <c r="O657"/>
  <c r="O654"/>
  <c r="Q654" s="1"/>
  <c r="S654" s="1"/>
  <c r="O651"/>
  <c r="Q651" s="1"/>
  <c r="S651" s="1"/>
  <c r="O648"/>
  <c r="Q648" s="1"/>
  <c r="S648" s="1"/>
  <c r="O645"/>
  <c r="O642"/>
  <c r="O639"/>
  <c r="O636"/>
  <c r="O633"/>
  <c r="Q633" s="1"/>
  <c r="S633" s="1"/>
  <c r="U633" s="1"/>
  <c r="W633" s="1"/>
  <c r="Y633" s="1"/>
  <c r="O630"/>
  <c r="Q630" s="1"/>
  <c r="S630" s="1"/>
  <c r="U630" s="1"/>
  <c r="W630" s="1"/>
  <c r="Y630" s="1"/>
  <c r="O627"/>
  <c r="Q627" s="1"/>
  <c r="O624"/>
  <c r="Q624" s="1"/>
  <c r="S624" s="1"/>
  <c r="U624" s="1"/>
  <c r="W624" s="1"/>
  <c r="Y624" s="1"/>
  <c r="O621"/>
  <c r="O618"/>
  <c r="Q618" s="1"/>
  <c r="S618" s="1"/>
  <c r="U618" s="1"/>
  <c r="W618" s="1"/>
  <c r="Y618" s="1"/>
  <c r="O615"/>
  <c r="Q615" s="1"/>
  <c r="S615" s="1"/>
  <c r="U615" s="1"/>
  <c r="W615" s="1"/>
  <c r="Y615" s="1"/>
  <c r="O612"/>
  <c r="Q612" s="1"/>
  <c r="S612" s="1"/>
  <c r="U612" s="1"/>
  <c r="W612" s="1"/>
  <c r="Y612" s="1"/>
  <c r="O609"/>
  <c r="Q609" s="1"/>
  <c r="O606"/>
  <c r="Q606" s="1"/>
  <c r="S606" s="1"/>
  <c r="U606" s="1"/>
  <c r="W606" s="1"/>
  <c r="Y606" s="1"/>
  <c r="O603"/>
  <c r="Q603" s="1"/>
  <c r="S603" s="1"/>
  <c r="U603" s="1"/>
  <c r="W603" s="1"/>
  <c r="Y603" s="1"/>
  <c r="O600"/>
  <c r="Q600" s="1"/>
  <c r="S600" s="1"/>
  <c r="U600" s="1"/>
  <c r="W600" s="1"/>
  <c r="Y600" s="1"/>
  <c r="O597"/>
  <c r="Q597" s="1"/>
  <c r="S597" s="1"/>
  <c r="U597" s="1"/>
  <c r="W597" s="1"/>
  <c r="Y597" s="1"/>
  <c r="O594"/>
  <c r="O591"/>
  <c r="Q591" s="1"/>
  <c r="S591" s="1"/>
  <c r="U591" s="1"/>
  <c r="W591" s="1"/>
  <c r="Y591" s="1"/>
  <c r="O588"/>
  <c r="Q588" s="1"/>
  <c r="O585"/>
  <c r="B582"/>
  <c r="B583" s="1"/>
  <c r="B584" s="1"/>
  <c r="B585" s="1"/>
  <c r="B586" s="1"/>
  <c r="B587" s="1"/>
  <c r="B588" s="1"/>
  <c r="B589" s="1"/>
  <c r="B590" s="1"/>
  <c r="B591" s="1"/>
  <c r="B592" s="1"/>
  <c r="B593" s="1"/>
  <c r="B594" s="1"/>
  <c r="B595" s="1"/>
  <c r="B596" s="1"/>
  <c r="B597" s="1"/>
  <c r="B598" s="1"/>
  <c r="B599" s="1"/>
  <c r="B600" s="1"/>
  <c r="B601" s="1"/>
  <c r="B602" s="1"/>
  <c r="B603" s="1"/>
  <c r="B604" s="1"/>
  <c r="B605" s="1"/>
  <c r="B606" s="1"/>
  <c r="B607" s="1"/>
  <c r="B608" s="1"/>
  <c r="B609" s="1"/>
  <c r="B610" s="1"/>
  <c r="B611" s="1"/>
  <c r="B612" s="1"/>
  <c r="B613" s="1"/>
  <c r="B614" s="1"/>
  <c r="B615" s="1"/>
  <c r="B616" s="1"/>
  <c r="B617" s="1"/>
  <c r="B618" s="1"/>
  <c r="B619" s="1"/>
  <c r="B620" s="1"/>
  <c r="B621" s="1"/>
  <c r="B622" s="1"/>
  <c r="B623" s="1"/>
  <c r="B624" s="1"/>
  <c r="B625" s="1"/>
  <c r="B626" s="1"/>
  <c r="B627" s="1"/>
  <c r="B628" s="1"/>
  <c r="B629" s="1"/>
  <c r="B630" s="1"/>
  <c r="B631" s="1"/>
  <c r="B632" s="1"/>
  <c r="B633" s="1"/>
  <c r="B634" s="1"/>
  <c r="B635" s="1"/>
  <c r="B636" s="1"/>
  <c r="B637" s="1"/>
  <c r="B638" s="1"/>
  <c r="B639" s="1"/>
  <c r="B640" s="1"/>
  <c r="B641" s="1"/>
  <c r="B642" s="1"/>
  <c r="B643" s="1"/>
  <c r="B644" s="1"/>
  <c r="B645" s="1"/>
  <c r="B646" s="1"/>
  <c r="B647" s="1"/>
  <c r="B648" s="1"/>
  <c r="B649" s="1"/>
  <c r="B650" s="1"/>
  <c r="B651" s="1"/>
  <c r="B652" s="1"/>
  <c r="B653" s="1"/>
  <c r="B654" s="1"/>
  <c r="B655" s="1"/>
  <c r="B656" s="1"/>
  <c r="B657" s="1"/>
  <c r="B658" s="1"/>
  <c r="B659" s="1"/>
  <c r="B660" s="1"/>
  <c r="B661" s="1"/>
  <c r="D581"/>
  <c r="O580"/>
  <c r="Q580" s="1"/>
  <c r="S580" s="1"/>
  <c r="U580" s="1"/>
  <c r="O577"/>
  <c r="Q577" s="1"/>
  <c r="S577" s="1"/>
  <c r="O574"/>
  <c r="Q574" s="1"/>
  <c r="S574" s="1"/>
  <c r="O571"/>
  <c r="Q571" s="1"/>
  <c r="S571" s="1"/>
  <c r="O568"/>
  <c r="Q568" s="1"/>
  <c r="S568" s="1"/>
  <c r="O565"/>
  <c r="Q565" s="1"/>
  <c r="O562"/>
  <c r="Q562" s="1"/>
  <c r="O559"/>
  <c r="Q559" s="1"/>
  <c r="O556"/>
  <c r="Q556" s="1"/>
  <c r="S556" s="1"/>
  <c r="O553"/>
  <c r="Q553" s="1"/>
  <c r="S553" s="1"/>
  <c r="U553" s="1"/>
  <c r="W553" s="1"/>
  <c r="Y553" s="1"/>
  <c r="O550"/>
  <c r="Q550" s="1"/>
  <c r="S550" s="1"/>
  <c r="U550" s="1"/>
  <c r="W550" s="1"/>
  <c r="Y550" s="1"/>
  <c r="O547"/>
  <c r="Q547" s="1"/>
  <c r="O544"/>
  <c r="Q544" s="1"/>
  <c r="S544" s="1"/>
  <c r="U544" s="1"/>
  <c r="W544" s="1"/>
  <c r="Y544" s="1"/>
  <c r="O541"/>
  <c r="O538"/>
  <c r="Q538" s="1"/>
  <c r="S538" s="1"/>
  <c r="U538" s="1"/>
  <c r="W538" s="1"/>
  <c r="Y538" s="1"/>
  <c r="O535"/>
  <c r="Q535" s="1"/>
  <c r="S535" s="1"/>
  <c r="U535" s="1"/>
  <c r="W535" s="1"/>
  <c r="Y535" s="1"/>
  <c r="O532"/>
  <c r="Q532" s="1"/>
  <c r="S532" s="1"/>
  <c r="U532" s="1"/>
  <c r="W532" s="1"/>
  <c r="Y532" s="1"/>
  <c r="O529"/>
  <c r="Q529" s="1"/>
  <c r="O526"/>
  <c r="Q526" s="1"/>
  <c r="S526" s="1"/>
  <c r="U526" s="1"/>
  <c r="W526" s="1"/>
  <c r="Y526" s="1"/>
  <c r="O523"/>
  <c r="Q523" s="1"/>
  <c r="S523" s="1"/>
  <c r="U523" s="1"/>
  <c r="W523" s="1"/>
  <c r="Y523" s="1"/>
  <c r="O520"/>
  <c r="Q520" s="1"/>
  <c r="S520" s="1"/>
  <c r="U520" s="1"/>
  <c r="W520" s="1"/>
  <c r="Y520" s="1"/>
  <c r="O517"/>
  <c r="Q517" s="1"/>
  <c r="S517" s="1"/>
  <c r="U517" s="1"/>
  <c r="W517" s="1"/>
  <c r="Y517" s="1"/>
  <c r="O514"/>
  <c r="O511"/>
  <c r="Q511" s="1"/>
  <c r="S511" s="1"/>
  <c r="U511" s="1"/>
  <c r="W511" s="1"/>
  <c r="Y511" s="1"/>
  <c r="O508"/>
  <c r="Q508" s="1"/>
  <c r="O505"/>
  <c r="B502"/>
  <c r="B503" s="1"/>
  <c r="B504" s="1"/>
  <c r="B505" s="1"/>
  <c r="B506" s="1"/>
  <c r="B507" s="1"/>
  <c r="B508" s="1"/>
  <c r="B509" s="1"/>
  <c r="B510" s="1"/>
  <c r="B511" s="1"/>
  <c r="B512" s="1"/>
  <c r="B513" s="1"/>
  <c r="B514" s="1"/>
  <c r="B515" s="1"/>
  <c r="B516" s="1"/>
  <c r="B517" s="1"/>
  <c r="B518" s="1"/>
  <c r="B519" s="1"/>
  <c r="B520" s="1"/>
  <c r="B521" s="1"/>
  <c r="B522" s="1"/>
  <c r="B523" s="1"/>
  <c r="B524" s="1"/>
  <c r="B525" s="1"/>
  <c r="B526" s="1"/>
  <c r="B527" s="1"/>
  <c r="B528" s="1"/>
  <c r="B529" s="1"/>
  <c r="B530" s="1"/>
  <c r="B531" s="1"/>
  <c r="B532" s="1"/>
  <c r="B533" s="1"/>
  <c r="B534" s="1"/>
  <c r="B535" s="1"/>
  <c r="B536" s="1"/>
  <c r="B537" s="1"/>
  <c r="B538" s="1"/>
  <c r="B539" s="1"/>
  <c r="B540" s="1"/>
  <c r="B541" s="1"/>
  <c r="B542" s="1"/>
  <c r="B543" s="1"/>
  <c r="B544" s="1"/>
  <c r="B545" s="1"/>
  <c r="B546" s="1"/>
  <c r="B547" s="1"/>
  <c r="B548" s="1"/>
  <c r="B549" s="1"/>
  <c r="B550" s="1"/>
  <c r="B551" s="1"/>
  <c r="B552" s="1"/>
  <c r="B553" s="1"/>
  <c r="B554" s="1"/>
  <c r="B555" s="1"/>
  <c r="B556" s="1"/>
  <c r="B557" s="1"/>
  <c r="B558" s="1"/>
  <c r="B559" s="1"/>
  <c r="B560" s="1"/>
  <c r="B561" s="1"/>
  <c r="B562" s="1"/>
  <c r="B563" s="1"/>
  <c r="B564" s="1"/>
  <c r="B565" s="1"/>
  <c r="B566" s="1"/>
  <c r="B567" s="1"/>
  <c r="B568" s="1"/>
  <c r="B569" s="1"/>
  <c r="B570" s="1"/>
  <c r="B571" s="1"/>
  <c r="B572" s="1"/>
  <c r="B573" s="1"/>
  <c r="B574" s="1"/>
  <c r="B575" s="1"/>
  <c r="B576" s="1"/>
  <c r="B577" s="1"/>
  <c r="B578" s="1"/>
  <c r="B579" s="1"/>
  <c r="B580" s="1"/>
  <c r="B581" s="1"/>
  <c r="D501"/>
  <c r="O500"/>
  <c r="Q500" s="1"/>
  <c r="S500" s="1"/>
  <c r="U500" s="1"/>
  <c r="O497"/>
  <c r="O494"/>
  <c r="Q494" s="1"/>
  <c r="S494" s="1"/>
  <c r="O491"/>
  <c r="Q491" s="1"/>
  <c r="S491" s="1"/>
  <c r="O488"/>
  <c r="Q488" s="1"/>
  <c r="S488" s="1"/>
  <c r="O485"/>
  <c r="O482"/>
  <c r="O479"/>
  <c r="O476"/>
  <c r="O473"/>
  <c r="Q473" s="1"/>
  <c r="S473" s="1"/>
  <c r="U473" s="1"/>
  <c r="W473" s="1"/>
  <c r="Y473" s="1"/>
  <c r="O470"/>
  <c r="Q470" s="1"/>
  <c r="S470" s="1"/>
  <c r="U470" s="1"/>
  <c r="W470" s="1"/>
  <c r="Y470" s="1"/>
  <c r="O467"/>
  <c r="Q467" s="1"/>
  <c r="O464"/>
  <c r="Q464" s="1"/>
  <c r="S464" s="1"/>
  <c r="U464" s="1"/>
  <c r="W464" s="1"/>
  <c r="Y464" s="1"/>
  <c r="O461"/>
  <c r="O458"/>
  <c r="Q458" s="1"/>
  <c r="S458" s="1"/>
  <c r="U458" s="1"/>
  <c r="W458" s="1"/>
  <c r="Y458" s="1"/>
  <c r="O455"/>
  <c r="Q455" s="1"/>
  <c r="S455" s="1"/>
  <c r="U455" s="1"/>
  <c r="W455" s="1"/>
  <c r="Y455" s="1"/>
  <c r="O452"/>
  <c r="Q452" s="1"/>
  <c r="S452" s="1"/>
  <c r="U452" s="1"/>
  <c r="W452" s="1"/>
  <c r="Y452" s="1"/>
  <c r="O449"/>
  <c r="Q449" s="1"/>
  <c r="O446"/>
  <c r="Q446" s="1"/>
  <c r="S446" s="1"/>
  <c r="U446" s="1"/>
  <c r="W446" s="1"/>
  <c r="Y446" s="1"/>
  <c r="O443"/>
  <c r="Q443" s="1"/>
  <c r="S443" s="1"/>
  <c r="U443" s="1"/>
  <c r="W443" s="1"/>
  <c r="Y443" s="1"/>
  <c r="O440"/>
  <c r="Q440" s="1"/>
  <c r="S440" s="1"/>
  <c r="U440" s="1"/>
  <c r="W440" s="1"/>
  <c r="Y440" s="1"/>
  <c r="O437"/>
  <c r="Q437" s="1"/>
  <c r="S437" s="1"/>
  <c r="U437" s="1"/>
  <c r="W437" s="1"/>
  <c r="Y437" s="1"/>
  <c r="O434"/>
  <c r="O431"/>
  <c r="Q431" s="1"/>
  <c r="S431" s="1"/>
  <c r="U431" s="1"/>
  <c r="W431" s="1"/>
  <c r="Y431" s="1"/>
  <c r="O428"/>
  <c r="Q428" s="1"/>
  <c r="O425"/>
  <c r="B422"/>
  <c r="B423" s="1"/>
  <c r="B424" s="1"/>
  <c r="B425" s="1"/>
  <c r="B426" s="1"/>
  <c r="B427" s="1"/>
  <c r="B428" s="1"/>
  <c r="B429" s="1"/>
  <c r="B430" s="1"/>
  <c r="B431" s="1"/>
  <c r="B432" s="1"/>
  <c r="B433" s="1"/>
  <c r="B434" s="1"/>
  <c r="B435" s="1"/>
  <c r="B436" s="1"/>
  <c r="B437" s="1"/>
  <c r="B438" s="1"/>
  <c r="B439" s="1"/>
  <c r="B440" s="1"/>
  <c r="B441" s="1"/>
  <c r="B442" s="1"/>
  <c r="B443" s="1"/>
  <c r="B444" s="1"/>
  <c r="B445" s="1"/>
  <c r="B446" s="1"/>
  <c r="B447" s="1"/>
  <c r="B448" s="1"/>
  <c r="B449" s="1"/>
  <c r="B450" s="1"/>
  <c r="B451" s="1"/>
  <c r="B452" s="1"/>
  <c r="B453" s="1"/>
  <c r="B454" s="1"/>
  <c r="B455" s="1"/>
  <c r="B456" s="1"/>
  <c r="B457" s="1"/>
  <c r="B458" s="1"/>
  <c r="B459" s="1"/>
  <c r="B460" s="1"/>
  <c r="B461" s="1"/>
  <c r="B462" s="1"/>
  <c r="B463" s="1"/>
  <c r="B464" s="1"/>
  <c r="B465" s="1"/>
  <c r="B466" s="1"/>
  <c r="B467" s="1"/>
  <c r="B468" s="1"/>
  <c r="B469" s="1"/>
  <c r="B470" s="1"/>
  <c r="B471" s="1"/>
  <c r="B472" s="1"/>
  <c r="B473" s="1"/>
  <c r="B474" s="1"/>
  <c r="B475" s="1"/>
  <c r="B476" s="1"/>
  <c r="B477" s="1"/>
  <c r="B478" s="1"/>
  <c r="B479" s="1"/>
  <c r="B480" s="1"/>
  <c r="B481" s="1"/>
  <c r="B482" s="1"/>
  <c r="B483" s="1"/>
  <c r="B484" s="1"/>
  <c r="B485" s="1"/>
  <c r="B486" s="1"/>
  <c r="B487" s="1"/>
  <c r="B488" s="1"/>
  <c r="B489" s="1"/>
  <c r="B490" s="1"/>
  <c r="B491" s="1"/>
  <c r="B492" s="1"/>
  <c r="B493" s="1"/>
  <c r="B494" s="1"/>
  <c r="B495" s="1"/>
  <c r="B496" s="1"/>
  <c r="B497" s="1"/>
  <c r="B498" s="1"/>
  <c r="B499" s="1"/>
  <c r="B500" s="1"/>
  <c r="B501" s="1"/>
  <c r="D421"/>
  <c r="O420"/>
  <c r="Q420" s="1"/>
  <c r="S420" s="1"/>
  <c r="U420" s="1"/>
  <c r="O417"/>
  <c r="O414"/>
  <c r="Q414" s="1"/>
  <c r="S414" s="1"/>
  <c r="O411"/>
  <c r="Q411" s="1"/>
  <c r="S411" s="1"/>
  <c r="O408"/>
  <c r="Q408" s="1"/>
  <c r="S408" s="1"/>
  <c r="O405"/>
  <c r="O402"/>
  <c r="O399"/>
  <c r="O396"/>
  <c r="O393"/>
  <c r="Q393" s="1"/>
  <c r="S393" s="1"/>
  <c r="U393" s="1"/>
  <c r="W393" s="1"/>
  <c r="Y393" s="1"/>
  <c r="O390"/>
  <c r="Q390" s="1"/>
  <c r="S390" s="1"/>
  <c r="U390" s="1"/>
  <c r="W390" s="1"/>
  <c r="Y390" s="1"/>
  <c r="O387"/>
  <c r="Q387" s="1"/>
  <c r="O384"/>
  <c r="Q384" s="1"/>
  <c r="S384" s="1"/>
  <c r="U384" s="1"/>
  <c r="W384" s="1"/>
  <c r="Y384" s="1"/>
  <c r="O381"/>
  <c r="O378"/>
  <c r="Q378" s="1"/>
  <c r="S378" s="1"/>
  <c r="U378" s="1"/>
  <c r="W378" s="1"/>
  <c r="Y378" s="1"/>
  <c r="O375"/>
  <c r="Q375" s="1"/>
  <c r="S375" s="1"/>
  <c r="U375" s="1"/>
  <c r="W375" s="1"/>
  <c r="Y375" s="1"/>
  <c r="O372"/>
  <c r="Q372" s="1"/>
  <c r="S372" s="1"/>
  <c r="U372" s="1"/>
  <c r="W372" s="1"/>
  <c r="Y372" s="1"/>
  <c r="O369"/>
  <c r="Q369" s="1"/>
  <c r="O366"/>
  <c r="Q366" s="1"/>
  <c r="S366" s="1"/>
  <c r="U366" s="1"/>
  <c r="W366" s="1"/>
  <c r="Y366" s="1"/>
  <c r="O363"/>
  <c r="Q363" s="1"/>
  <c r="S363" s="1"/>
  <c r="U363" s="1"/>
  <c r="W363" s="1"/>
  <c r="Y363" s="1"/>
  <c r="O360"/>
  <c r="Q360" s="1"/>
  <c r="S360" s="1"/>
  <c r="U360" s="1"/>
  <c r="W360" s="1"/>
  <c r="Y360" s="1"/>
  <c r="O357"/>
  <c r="Q357" s="1"/>
  <c r="S357" s="1"/>
  <c r="U357" s="1"/>
  <c r="W357" s="1"/>
  <c r="Y357" s="1"/>
  <c r="O354"/>
  <c r="O351"/>
  <c r="Q351" s="1"/>
  <c r="S351" s="1"/>
  <c r="U351" s="1"/>
  <c r="W351" s="1"/>
  <c r="Y351" s="1"/>
  <c r="O348"/>
  <c r="Q348" s="1"/>
  <c r="O345"/>
  <c r="B342"/>
  <c r="B343" s="1"/>
  <c r="B344" s="1"/>
  <c r="B345" s="1"/>
  <c r="B346" s="1"/>
  <c r="B347" s="1"/>
  <c r="B348" s="1"/>
  <c r="B349" s="1"/>
  <c r="B350" s="1"/>
  <c r="B351" s="1"/>
  <c r="B352" s="1"/>
  <c r="B353" s="1"/>
  <c r="B354" s="1"/>
  <c r="B355" s="1"/>
  <c r="B356" s="1"/>
  <c r="B357" s="1"/>
  <c r="B358" s="1"/>
  <c r="B359" s="1"/>
  <c r="B360" s="1"/>
  <c r="B361" s="1"/>
  <c r="B362" s="1"/>
  <c r="B363" s="1"/>
  <c r="B364" s="1"/>
  <c r="B365" s="1"/>
  <c r="B366" s="1"/>
  <c r="B367" s="1"/>
  <c r="B368" s="1"/>
  <c r="B369" s="1"/>
  <c r="B370" s="1"/>
  <c r="B371" s="1"/>
  <c r="B372" s="1"/>
  <c r="B373" s="1"/>
  <c r="B374" s="1"/>
  <c r="B375" s="1"/>
  <c r="B376" s="1"/>
  <c r="B377" s="1"/>
  <c r="B378" s="1"/>
  <c r="B379" s="1"/>
  <c r="B380" s="1"/>
  <c r="B381" s="1"/>
  <c r="B382" s="1"/>
  <c r="B383" s="1"/>
  <c r="B384" s="1"/>
  <c r="B385" s="1"/>
  <c r="B386" s="1"/>
  <c r="B387" s="1"/>
  <c r="B388" s="1"/>
  <c r="B389" s="1"/>
  <c r="B390" s="1"/>
  <c r="B391" s="1"/>
  <c r="B392" s="1"/>
  <c r="B393" s="1"/>
  <c r="B394" s="1"/>
  <c r="B395" s="1"/>
  <c r="B396" s="1"/>
  <c r="B397" s="1"/>
  <c r="B398" s="1"/>
  <c r="B399" s="1"/>
  <c r="B400" s="1"/>
  <c r="B401" s="1"/>
  <c r="B402" s="1"/>
  <c r="B403" s="1"/>
  <c r="B404" s="1"/>
  <c r="B405" s="1"/>
  <c r="B406" s="1"/>
  <c r="B407" s="1"/>
  <c r="B408" s="1"/>
  <c r="B409" s="1"/>
  <c r="B410" s="1"/>
  <c r="B411" s="1"/>
  <c r="B412" s="1"/>
  <c r="B413" s="1"/>
  <c r="B414" s="1"/>
  <c r="B415" s="1"/>
  <c r="B416" s="1"/>
  <c r="B417" s="1"/>
  <c r="B418" s="1"/>
  <c r="B419" s="1"/>
  <c r="B420" s="1"/>
  <c r="B421" s="1"/>
  <c r="D341"/>
  <c r="O340"/>
  <c r="Q340" s="1"/>
  <c r="S340" s="1"/>
  <c r="U340" s="1"/>
  <c r="O337"/>
  <c r="O334"/>
  <c r="Q334" s="1"/>
  <c r="S334" s="1"/>
  <c r="O331"/>
  <c r="Q331" s="1"/>
  <c r="S331" s="1"/>
  <c r="O328"/>
  <c r="Q328" s="1"/>
  <c r="S328" s="1"/>
  <c r="O325"/>
  <c r="O322"/>
  <c r="O319"/>
  <c r="O316"/>
  <c r="O313"/>
  <c r="Q313" s="1"/>
  <c r="S313" s="1"/>
  <c r="U313" s="1"/>
  <c r="W313" s="1"/>
  <c r="Y313" s="1"/>
  <c r="O310"/>
  <c r="Q310" s="1"/>
  <c r="S310" s="1"/>
  <c r="U310" s="1"/>
  <c r="W310" s="1"/>
  <c r="Y310" s="1"/>
  <c r="O307"/>
  <c r="Q307" s="1"/>
  <c r="O304"/>
  <c r="Q304" s="1"/>
  <c r="S304" s="1"/>
  <c r="U304" s="1"/>
  <c r="W304" s="1"/>
  <c r="Y304" s="1"/>
  <c r="O301"/>
  <c r="O298"/>
  <c r="Q298" s="1"/>
  <c r="S298" s="1"/>
  <c r="U298" s="1"/>
  <c r="W298" s="1"/>
  <c r="Y298" s="1"/>
  <c r="O295"/>
  <c r="Q295" s="1"/>
  <c r="S295" s="1"/>
  <c r="U295" s="1"/>
  <c r="W295" s="1"/>
  <c r="Y295" s="1"/>
  <c r="O292"/>
  <c r="Q292" s="1"/>
  <c r="S292" s="1"/>
  <c r="U292" s="1"/>
  <c r="W292" s="1"/>
  <c r="Y292" s="1"/>
  <c r="O289"/>
  <c r="Q289" s="1"/>
  <c r="O286"/>
  <c r="Q286" s="1"/>
  <c r="S286" s="1"/>
  <c r="U286" s="1"/>
  <c r="W286" s="1"/>
  <c r="Y286" s="1"/>
  <c r="O283"/>
  <c r="Q283" s="1"/>
  <c r="S283" s="1"/>
  <c r="U283" s="1"/>
  <c r="W283" s="1"/>
  <c r="Y283" s="1"/>
  <c r="O280"/>
  <c r="Q280" s="1"/>
  <c r="S280" s="1"/>
  <c r="U280" s="1"/>
  <c r="W280" s="1"/>
  <c r="Y280" s="1"/>
  <c r="O277"/>
  <c r="Q277" s="1"/>
  <c r="S277" s="1"/>
  <c r="U277" s="1"/>
  <c r="W277" s="1"/>
  <c r="Y277" s="1"/>
  <c r="O274"/>
  <c r="O271"/>
  <c r="Q271" s="1"/>
  <c r="S271" s="1"/>
  <c r="U271" s="1"/>
  <c r="W271" s="1"/>
  <c r="Y271" s="1"/>
  <c r="O268"/>
  <c r="Q268" s="1"/>
  <c r="O265"/>
  <c r="B262"/>
  <c r="B263" s="1"/>
  <c r="B264" s="1"/>
  <c r="B265" s="1"/>
  <c r="B266" s="1"/>
  <c r="B267" s="1"/>
  <c r="B268" s="1"/>
  <c r="B269" s="1"/>
  <c r="B270" s="1"/>
  <c r="B271" s="1"/>
  <c r="B272" s="1"/>
  <c r="B273" s="1"/>
  <c r="B274" s="1"/>
  <c r="B275" s="1"/>
  <c r="B276" s="1"/>
  <c r="B277" s="1"/>
  <c r="B278" s="1"/>
  <c r="B279" s="1"/>
  <c r="B280" s="1"/>
  <c r="B281" s="1"/>
  <c r="B282" s="1"/>
  <c r="B283" s="1"/>
  <c r="B284" s="1"/>
  <c r="B285" s="1"/>
  <c r="B286" s="1"/>
  <c r="B287" s="1"/>
  <c r="B288" s="1"/>
  <c r="B289" s="1"/>
  <c r="B290" s="1"/>
  <c r="B291" s="1"/>
  <c r="B292" s="1"/>
  <c r="B293" s="1"/>
  <c r="B294" s="1"/>
  <c r="B295" s="1"/>
  <c r="B296" s="1"/>
  <c r="B297" s="1"/>
  <c r="B298" s="1"/>
  <c r="B299" s="1"/>
  <c r="B300" s="1"/>
  <c r="B301" s="1"/>
  <c r="B302" s="1"/>
  <c r="B303" s="1"/>
  <c r="B304" s="1"/>
  <c r="B305" s="1"/>
  <c r="B306" s="1"/>
  <c r="B307" s="1"/>
  <c r="B308" s="1"/>
  <c r="B309" s="1"/>
  <c r="B310" s="1"/>
  <c r="B311" s="1"/>
  <c r="B312" s="1"/>
  <c r="B313" s="1"/>
  <c r="B314" s="1"/>
  <c r="B315" s="1"/>
  <c r="B316" s="1"/>
  <c r="B317" s="1"/>
  <c r="B318" s="1"/>
  <c r="B319" s="1"/>
  <c r="B320" s="1"/>
  <c r="B321" s="1"/>
  <c r="B322" s="1"/>
  <c r="B323" s="1"/>
  <c r="B324" s="1"/>
  <c r="B325" s="1"/>
  <c r="B326" s="1"/>
  <c r="B327" s="1"/>
  <c r="B328" s="1"/>
  <c r="B329" s="1"/>
  <c r="B330" s="1"/>
  <c r="B331" s="1"/>
  <c r="B332" s="1"/>
  <c r="B333" s="1"/>
  <c r="B334" s="1"/>
  <c r="B335" s="1"/>
  <c r="B336" s="1"/>
  <c r="B337" s="1"/>
  <c r="B338" s="1"/>
  <c r="B339" s="1"/>
  <c r="B340" s="1"/>
  <c r="B341" s="1"/>
  <c r="D261"/>
  <c r="O260"/>
  <c r="Q260" s="1"/>
  <c r="S260" s="1"/>
  <c r="U260" s="1"/>
  <c r="O257"/>
  <c r="O254"/>
  <c r="Q254" s="1"/>
  <c r="S254" s="1"/>
  <c r="O251"/>
  <c r="Q251" s="1"/>
  <c r="S251" s="1"/>
  <c r="O248"/>
  <c r="Q248" s="1"/>
  <c r="S248" s="1"/>
  <c r="O245"/>
  <c r="O242"/>
  <c r="O239"/>
  <c r="O236"/>
  <c r="O233"/>
  <c r="Q233" s="1"/>
  <c r="S233" s="1"/>
  <c r="U233" s="1"/>
  <c r="W233" s="1"/>
  <c r="Y233" s="1"/>
  <c r="O230"/>
  <c r="Q230" s="1"/>
  <c r="S230" s="1"/>
  <c r="U230" s="1"/>
  <c r="W230" s="1"/>
  <c r="Y230" s="1"/>
  <c r="O227"/>
  <c r="Q227" s="1"/>
  <c r="O224"/>
  <c r="Q224" s="1"/>
  <c r="S224" s="1"/>
  <c r="U224" s="1"/>
  <c r="W224" s="1"/>
  <c r="Y224" s="1"/>
  <c r="O221"/>
  <c r="O218"/>
  <c r="Q218" s="1"/>
  <c r="S218" s="1"/>
  <c r="U218" s="1"/>
  <c r="W218" s="1"/>
  <c r="Y218" s="1"/>
  <c r="O215"/>
  <c r="Q215" s="1"/>
  <c r="S215" s="1"/>
  <c r="U215" s="1"/>
  <c r="W215" s="1"/>
  <c r="Y215" s="1"/>
  <c r="O212"/>
  <c r="Q212" s="1"/>
  <c r="S212" s="1"/>
  <c r="U212" s="1"/>
  <c r="W212" s="1"/>
  <c r="Y212" s="1"/>
  <c r="O209"/>
  <c r="Q209" s="1"/>
  <c r="O206"/>
  <c r="Q206" s="1"/>
  <c r="S206" s="1"/>
  <c r="U206" s="1"/>
  <c r="W206" s="1"/>
  <c r="Y206" s="1"/>
  <c r="O203"/>
  <c r="Q203" s="1"/>
  <c r="S203" s="1"/>
  <c r="U203" s="1"/>
  <c r="W203" s="1"/>
  <c r="Y203" s="1"/>
  <c r="O200"/>
  <c r="Q200" s="1"/>
  <c r="S200" s="1"/>
  <c r="U200" s="1"/>
  <c r="W200" s="1"/>
  <c r="Y200" s="1"/>
  <c r="O197"/>
  <c r="Q197" s="1"/>
  <c r="S197" s="1"/>
  <c r="U197" s="1"/>
  <c r="W197" s="1"/>
  <c r="Y197" s="1"/>
  <c r="O194"/>
  <c r="O191"/>
  <c r="Q191" s="1"/>
  <c r="S191" s="1"/>
  <c r="U191" s="1"/>
  <c r="W191" s="1"/>
  <c r="Y191" s="1"/>
  <c r="O188"/>
  <c r="Q188" s="1"/>
  <c r="A186"/>
  <c r="A189" s="1"/>
  <c r="A192" s="1"/>
  <c r="A195" s="1"/>
  <c r="A198" s="1"/>
  <c r="A201" s="1"/>
  <c r="A204" s="1"/>
  <c r="A207" s="1"/>
  <c r="A210" s="1"/>
  <c r="A213" s="1"/>
  <c r="A216" s="1"/>
  <c r="A219" s="1"/>
  <c r="A222" s="1"/>
  <c r="A225" s="1"/>
  <c r="A228" s="1"/>
  <c r="A231" s="1"/>
  <c r="A234" s="1"/>
  <c r="A237" s="1"/>
  <c r="A240" s="1"/>
  <c r="A243" s="1"/>
  <c r="A246" s="1"/>
  <c r="A249" s="1"/>
  <c r="A252" s="1"/>
  <c r="A255" s="1"/>
  <c r="A258" s="1"/>
  <c r="A263" s="1"/>
  <c r="A266" s="1"/>
  <c r="A269" s="1"/>
  <c r="A272" s="1"/>
  <c r="A275" s="1"/>
  <c r="A278" s="1"/>
  <c r="A281" s="1"/>
  <c r="A284" s="1"/>
  <c r="A287" s="1"/>
  <c r="A290" s="1"/>
  <c r="A293" s="1"/>
  <c r="A296" s="1"/>
  <c r="A299" s="1"/>
  <c r="A302" s="1"/>
  <c r="A305" s="1"/>
  <c r="A308" s="1"/>
  <c r="A311" s="1"/>
  <c r="A314" s="1"/>
  <c r="A317" s="1"/>
  <c r="A320" s="1"/>
  <c r="A323" s="1"/>
  <c r="A326" s="1"/>
  <c r="A329" s="1"/>
  <c r="A332" s="1"/>
  <c r="A335" s="1"/>
  <c r="A338" s="1"/>
  <c r="A343" s="1"/>
  <c r="A346" s="1"/>
  <c r="A349" s="1"/>
  <c r="A352" s="1"/>
  <c r="A355" s="1"/>
  <c r="A358" s="1"/>
  <c r="A361" s="1"/>
  <c r="A364" s="1"/>
  <c r="A367" s="1"/>
  <c r="A370" s="1"/>
  <c r="A373" s="1"/>
  <c r="A376" s="1"/>
  <c r="A379" s="1"/>
  <c r="A382" s="1"/>
  <c r="A385" s="1"/>
  <c r="A388" s="1"/>
  <c r="A391" s="1"/>
  <c r="A394" s="1"/>
  <c r="A397" s="1"/>
  <c r="A400" s="1"/>
  <c r="A403" s="1"/>
  <c r="A406" s="1"/>
  <c r="A409" s="1"/>
  <c r="A412" s="1"/>
  <c r="A415" s="1"/>
  <c r="A418" s="1"/>
  <c r="A423" s="1"/>
  <c r="A426" s="1"/>
  <c r="A429" s="1"/>
  <c r="A432" s="1"/>
  <c r="A435" s="1"/>
  <c r="A438" s="1"/>
  <c r="A441" s="1"/>
  <c r="A444" s="1"/>
  <c r="A447" s="1"/>
  <c r="A450" s="1"/>
  <c r="A453" s="1"/>
  <c r="A456" s="1"/>
  <c r="A459" s="1"/>
  <c r="A462" s="1"/>
  <c r="A465" s="1"/>
  <c r="A468" s="1"/>
  <c r="A471" s="1"/>
  <c r="A474" s="1"/>
  <c r="A477" s="1"/>
  <c r="A480" s="1"/>
  <c r="A483" s="1"/>
  <c r="A486" s="1"/>
  <c r="A489" s="1"/>
  <c r="A492" s="1"/>
  <c r="A495" s="1"/>
  <c r="A498" s="1"/>
  <c r="A503" s="1"/>
  <c r="A506" s="1"/>
  <c r="A509" s="1"/>
  <c r="A512" s="1"/>
  <c r="A515" s="1"/>
  <c r="A518" s="1"/>
  <c r="A521" s="1"/>
  <c r="A524" s="1"/>
  <c r="A527" s="1"/>
  <c r="A530" s="1"/>
  <c r="A533" s="1"/>
  <c r="A536" s="1"/>
  <c r="A539" s="1"/>
  <c r="A542" s="1"/>
  <c r="A545" s="1"/>
  <c r="A548" s="1"/>
  <c r="A551" s="1"/>
  <c r="A554" s="1"/>
  <c r="A557" s="1"/>
  <c r="A560" s="1"/>
  <c r="A563" s="1"/>
  <c r="A566" s="1"/>
  <c r="A569" s="1"/>
  <c r="A572" s="1"/>
  <c r="A575" s="1"/>
  <c r="A578" s="1"/>
  <c r="A583" s="1"/>
  <c r="A586" s="1"/>
  <c r="A589" s="1"/>
  <c r="A592" s="1"/>
  <c r="A595" s="1"/>
  <c r="A598" s="1"/>
  <c r="A601" s="1"/>
  <c r="A604" s="1"/>
  <c r="A607" s="1"/>
  <c r="A610" s="1"/>
  <c r="A613" s="1"/>
  <c r="A616" s="1"/>
  <c r="A619" s="1"/>
  <c r="A622" s="1"/>
  <c r="A625" s="1"/>
  <c r="A628" s="1"/>
  <c r="A631" s="1"/>
  <c r="A634" s="1"/>
  <c r="A637" s="1"/>
  <c r="A640" s="1"/>
  <c r="A643" s="1"/>
  <c r="A646" s="1"/>
  <c r="A649" s="1"/>
  <c r="A652" s="1"/>
  <c r="A655" s="1"/>
  <c r="A658" s="1"/>
  <c r="A663" s="1"/>
  <c r="A666" s="1"/>
  <c r="A669" s="1"/>
  <c r="A672" s="1"/>
  <c r="A675" s="1"/>
  <c r="A678" s="1"/>
  <c r="A681" s="1"/>
  <c r="A684" s="1"/>
  <c r="A687" s="1"/>
  <c r="A690" s="1"/>
  <c r="A693" s="1"/>
  <c r="A696" s="1"/>
  <c r="A699" s="1"/>
  <c r="A702" s="1"/>
  <c r="A705" s="1"/>
  <c r="A708" s="1"/>
  <c r="A711" s="1"/>
  <c r="A714" s="1"/>
  <c r="A717" s="1"/>
  <c r="A720" s="1"/>
  <c r="A723" s="1"/>
  <c r="A726" s="1"/>
  <c r="A729" s="1"/>
  <c r="A732" s="1"/>
  <c r="A735" s="1"/>
  <c r="A738" s="1"/>
  <c r="A743" s="1"/>
  <c r="A746" s="1"/>
  <c r="A749" s="1"/>
  <c r="A752" s="1"/>
  <c r="A755" s="1"/>
  <c r="A758" s="1"/>
  <c r="A761" s="1"/>
  <c r="A764" s="1"/>
  <c r="A767" s="1"/>
  <c r="A770" s="1"/>
  <c r="A773" s="1"/>
  <c r="A776" s="1"/>
  <c r="A779" s="1"/>
  <c r="A782" s="1"/>
  <c r="A785" s="1"/>
  <c r="A788" s="1"/>
  <c r="A791" s="1"/>
  <c r="A794" s="1"/>
  <c r="A797" s="1"/>
  <c r="A800" s="1"/>
  <c r="A803" s="1"/>
  <c r="A806" s="1"/>
  <c r="A809" s="1"/>
  <c r="A812" s="1"/>
  <c r="A815" s="1"/>
  <c r="A818" s="1"/>
  <c r="A823" s="1"/>
  <c r="A826" s="1"/>
  <c r="A829" s="1"/>
  <c r="A832" s="1"/>
  <c r="A835" s="1"/>
  <c r="A838" s="1"/>
  <c r="A841" s="1"/>
  <c r="A844" s="1"/>
  <c r="A847" s="1"/>
  <c r="A850" s="1"/>
  <c r="A853" s="1"/>
  <c r="A856" s="1"/>
  <c r="A859" s="1"/>
  <c r="A862" s="1"/>
  <c r="A865" s="1"/>
  <c r="A868" s="1"/>
  <c r="A871" s="1"/>
  <c r="A874" s="1"/>
  <c r="A877" s="1"/>
  <c r="A880" s="1"/>
  <c r="A883" s="1"/>
  <c r="A886" s="1"/>
  <c r="A889" s="1"/>
  <c r="A892" s="1"/>
  <c r="A895" s="1"/>
  <c r="A898" s="1"/>
  <c r="A903" s="1"/>
  <c r="A906" s="1"/>
  <c r="A909" s="1"/>
  <c r="A912" s="1"/>
  <c r="A915" s="1"/>
  <c r="A918" s="1"/>
  <c r="A921" s="1"/>
  <c r="A924" s="1"/>
  <c r="A927" s="1"/>
  <c r="A930" s="1"/>
  <c r="A933" s="1"/>
  <c r="A936" s="1"/>
  <c r="A939" s="1"/>
  <c r="A942" s="1"/>
  <c r="A945" s="1"/>
  <c r="A948" s="1"/>
  <c r="A951" s="1"/>
  <c r="A954" s="1"/>
  <c r="A957" s="1"/>
  <c r="A960" s="1"/>
  <c r="A963" s="1"/>
  <c r="A966" s="1"/>
  <c r="A969" s="1"/>
  <c r="A972" s="1"/>
  <c r="A975" s="1"/>
  <c r="A978" s="1"/>
  <c r="A983" s="1"/>
  <c r="A986" s="1"/>
  <c r="A989" s="1"/>
  <c r="A992" s="1"/>
  <c r="A995" s="1"/>
  <c r="A998" s="1"/>
  <c r="A1001" s="1"/>
  <c r="A1004" s="1"/>
  <c r="A1007" s="1"/>
  <c r="A1010" s="1"/>
  <c r="A1013" s="1"/>
  <c r="A1016" s="1"/>
  <c r="A1019" s="1"/>
  <c r="A1022" s="1"/>
  <c r="A1025" s="1"/>
  <c r="A1028" s="1"/>
  <c r="A1031" s="1"/>
  <c r="A1034" s="1"/>
  <c r="A1037" s="1"/>
  <c r="A1040" s="1"/>
  <c r="A1043" s="1"/>
  <c r="A1046" s="1"/>
  <c r="A1049" s="1"/>
  <c r="A1052" s="1"/>
  <c r="A1055" s="1"/>
  <c r="A1058" s="1"/>
  <c r="O185"/>
  <c r="B182"/>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D180"/>
  <c r="D179"/>
  <c r="O178"/>
  <c r="Q178" s="1"/>
  <c r="O175"/>
  <c r="Q175" s="1"/>
  <c r="O172"/>
  <c r="O169"/>
  <c r="Q169" s="1"/>
  <c r="S169" s="1"/>
  <c r="O166"/>
  <c r="Q166" s="1"/>
  <c r="S166" s="1"/>
  <c r="O163"/>
  <c r="Q163" s="1"/>
  <c r="O160"/>
  <c r="Q160" s="1"/>
  <c r="O157"/>
  <c r="A155"/>
  <c r="A158" s="1"/>
  <c r="A161" s="1"/>
  <c r="A164" s="1"/>
  <c r="A167" s="1"/>
  <c r="A170" s="1"/>
  <c r="A173" s="1"/>
  <c r="A176" s="1"/>
  <c r="O154"/>
  <c r="Q154" s="1"/>
  <c r="B15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D150"/>
  <c r="O149"/>
  <c r="Q149" s="1"/>
  <c r="S149" s="1"/>
  <c r="U149" s="1"/>
  <c r="W149" s="1"/>
  <c r="Y149" s="1"/>
  <c r="A147"/>
  <c r="O146"/>
  <c r="B143"/>
  <c r="B144" s="1"/>
  <c r="B145" s="1"/>
  <c r="B146" s="1"/>
  <c r="B147" s="1"/>
  <c r="B148" s="1"/>
  <c r="B149" s="1"/>
  <c r="B150" s="1"/>
  <c r="D142"/>
  <c r="O141"/>
  <c r="Q141" s="1"/>
  <c r="S141" s="1"/>
  <c r="U141" s="1"/>
  <c r="W141" s="1"/>
  <c r="Y141" s="1"/>
  <c r="O138"/>
  <c r="Q138" s="1"/>
  <c r="S138" s="1"/>
  <c r="U138" s="1"/>
  <c r="O135"/>
  <c r="Q135" s="1"/>
  <c r="S135" s="1"/>
  <c r="U135" s="1"/>
  <c r="O132"/>
  <c r="Q132" s="1"/>
  <c r="S132" s="1"/>
  <c r="U132" s="1"/>
  <c r="O129"/>
  <c r="Q129" s="1"/>
  <c r="S129" s="1"/>
  <c r="U129" s="1"/>
  <c r="O126"/>
  <c r="Q126" s="1"/>
  <c r="S126" s="1"/>
  <c r="U126" s="1"/>
  <c r="O123"/>
  <c r="Q123" s="1"/>
  <c r="S123" s="1"/>
  <c r="U123" s="1"/>
  <c r="O120"/>
  <c r="Q120" s="1"/>
  <c r="S120" s="1"/>
  <c r="U120" s="1"/>
  <c r="O117"/>
  <c r="Q117" s="1"/>
  <c r="S117" s="1"/>
  <c r="U117" s="1"/>
  <c r="O114"/>
  <c r="Q114" s="1"/>
  <c r="S114" s="1"/>
  <c r="U114" s="1"/>
  <c r="A112"/>
  <c r="A115" s="1"/>
  <c r="A118" s="1"/>
  <c r="A121" s="1"/>
  <c r="A124" s="1"/>
  <c r="A127" s="1"/>
  <c r="A130" s="1"/>
  <c r="A133" s="1"/>
  <c r="A136" s="1"/>
  <c r="A139" s="1"/>
  <c r="O111"/>
  <c r="Q111" s="1"/>
  <c r="S111" s="1"/>
  <c r="U111" s="1"/>
  <c r="B108"/>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D107"/>
  <c r="O106"/>
  <c r="Q106" s="1"/>
  <c r="S106" s="1"/>
  <c r="U106" s="1"/>
  <c r="W106" s="1"/>
  <c r="Y106" s="1"/>
  <c r="O103"/>
  <c r="Q103" s="1"/>
  <c r="S103" s="1"/>
  <c r="U103" s="1"/>
  <c r="O100"/>
  <c r="Q100" s="1"/>
  <c r="S100" s="1"/>
  <c r="U100" s="1"/>
  <c r="O97"/>
  <c r="Q97" s="1"/>
  <c r="S97" s="1"/>
  <c r="O85"/>
  <c r="Q85" s="1"/>
  <c r="S85" s="1"/>
  <c r="U85" s="1"/>
  <c r="O82"/>
  <c r="Q82" s="1"/>
  <c r="S82" s="1"/>
  <c r="U82" s="1"/>
  <c r="A80"/>
  <c r="A83" s="1"/>
  <c r="A86" s="1"/>
  <c r="A89" s="1"/>
  <c r="A92" s="1"/>
  <c r="A95" s="1"/>
  <c r="O79"/>
  <c r="Q79" s="1"/>
  <c r="S79" s="1"/>
  <c r="U79" s="1"/>
  <c r="B76"/>
  <c r="B77" s="1"/>
  <c r="B78" s="1"/>
  <c r="B79" s="1"/>
  <c r="B80" s="1"/>
  <c r="B81" s="1"/>
  <c r="B82" s="1"/>
  <c r="B83" s="1"/>
  <c r="B84" s="1"/>
  <c r="B85" s="1"/>
  <c r="B95" s="1"/>
  <c r="B96" s="1"/>
  <c r="B97" s="1"/>
  <c r="B98" s="1"/>
  <c r="B99" s="1"/>
  <c r="B100" s="1"/>
  <c r="B101" s="1"/>
  <c r="B102" s="1"/>
  <c r="B103" s="1"/>
  <c r="B104" s="1"/>
  <c r="B105" s="1"/>
  <c r="B106" s="1"/>
  <c r="B107" s="1"/>
  <c r="D75"/>
  <c r="O74"/>
  <c r="Q74" s="1"/>
  <c r="S74" s="1"/>
  <c r="U74" s="1"/>
  <c r="W74" s="1"/>
  <c r="Y74" s="1"/>
  <c r="O71"/>
  <c r="Q71" s="1"/>
  <c r="S71" s="1"/>
  <c r="O68"/>
  <c r="Q68" s="1"/>
  <c r="S68" s="1"/>
  <c r="U68" s="1"/>
  <c r="W68" s="1"/>
  <c r="O65"/>
  <c r="Q65" s="1"/>
  <c r="S65" s="1"/>
  <c r="U65" s="1"/>
  <c r="O62"/>
  <c r="Q62" s="1"/>
  <c r="S62" s="1"/>
  <c r="U62" s="1"/>
  <c r="W62" s="1"/>
  <c r="O59"/>
  <c r="Q59" s="1"/>
  <c r="S59" s="1"/>
  <c r="U59" s="1"/>
  <c r="W59" s="1"/>
  <c r="O56"/>
  <c r="Q56" s="1"/>
  <c r="S56" s="1"/>
  <c r="U56" s="1"/>
  <c r="W56" s="1"/>
  <c r="O53"/>
  <c r="Q53" s="1"/>
  <c r="S53" s="1"/>
  <c r="U53" s="1"/>
  <c r="W53" s="1"/>
  <c r="O50"/>
  <c r="Q50" s="1"/>
  <c r="S50" s="1"/>
  <c r="U50" s="1"/>
  <c r="W50" s="1"/>
  <c r="A48"/>
  <c r="A51" s="1"/>
  <c r="A54" s="1"/>
  <c r="A57" s="1"/>
  <c r="A60" s="1"/>
  <c r="A63" s="1"/>
  <c r="A66" s="1"/>
  <c r="A69" s="1"/>
  <c r="A72" s="1"/>
  <c r="O47"/>
  <c r="Q47" s="1"/>
  <c r="S47" s="1"/>
  <c r="U47" s="1"/>
  <c r="W47" s="1"/>
  <c r="B44"/>
  <c r="B45" s="1"/>
  <c r="B46" s="1"/>
  <c r="B47" s="1"/>
  <c r="B48" s="1"/>
  <c r="B49" s="1"/>
  <c r="B50" s="1"/>
  <c r="B51" s="1"/>
  <c r="B52" s="1"/>
  <c r="B53" s="1"/>
  <c r="B54" s="1"/>
  <c r="B55" s="1"/>
  <c r="B56" s="1"/>
  <c r="B57" s="1"/>
  <c r="B58" s="1"/>
  <c r="B59" s="1"/>
  <c r="B60" s="1"/>
  <c r="B61" s="1"/>
  <c r="B62" s="1"/>
  <c r="B63" s="1"/>
  <c r="B64" s="1"/>
  <c r="B65" s="1"/>
  <c r="B66" s="1"/>
  <c r="B67" s="1"/>
  <c r="B68" s="1"/>
  <c r="B69" s="1"/>
  <c r="B70" s="1"/>
  <c r="B71" s="1"/>
  <c r="B75" s="1"/>
  <c r="D42"/>
  <c r="D41"/>
  <c r="O40"/>
  <c r="Q40" s="1"/>
  <c r="S40" s="1"/>
  <c r="U40" s="1"/>
  <c r="W40" s="1"/>
  <c r="Y40" s="1"/>
  <c r="O37"/>
  <c r="Q37" s="1"/>
  <c r="S37" s="1"/>
  <c r="U37" s="1"/>
  <c r="W37" s="1"/>
  <c r="O34"/>
  <c r="Q34" s="1"/>
  <c r="S34" s="1"/>
  <c r="U34" s="1"/>
  <c r="W34" s="1"/>
  <c r="A29"/>
  <c r="A32" s="1"/>
  <c r="A35" s="1"/>
  <c r="A38" s="1"/>
  <c r="B25"/>
  <c r="B26" s="1"/>
  <c r="B27" s="1"/>
  <c r="B28" s="1"/>
  <c r="D24"/>
  <c r="O23"/>
  <c r="Q23" s="1"/>
  <c r="S23" s="1"/>
  <c r="U23" s="1"/>
  <c r="W23" s="1"/>
  <c r="Y23" s="1"/>
  <c r="O20"/>
  <c r="Q20" s="1"/>
  <c r="S20" s="1"/>
  <c r="U20" s="1"/>
  <c r="W20" s="1"/>
  <c r="Y20" s="1"/>
  <c r="O17"/>
  <c r="A15"/>
  <c r="A18" s="1"/>
  <c r="A21" s="1"/>
  <c r="O14"/>
  <c r="B11"/>
  <c r="B12" s="1"/>
  <c r="B13" s="1"/>
  <c r="B14" s="1"/>
  <c r="B15" s="1"/>
  <c r="B16" s="1"/>
  <c r="B17" s="1"/>
  <c r="B18" s="1"/>
  <c r="Q7"/>
  <c r="S7" s="1"/>
  <c r="U7" s="1"/>
  <c r="W7" s="1"/>
  <c r="Y7" s="1"/>
  <c r="F2"/>
  <c r="K1"/>
  <c r="I462" i="1"/>
  <c r="F451"/>
  <c r="D451" s="1"/>
  <c r="D450"/>
  <c r="K449"/>
  <c r="I447"/>
  <c r="K447" s="1"/>
  <c r="B446"/>
  <c r="B447" s="1"/>
  <c r="B448" s="1"/>
  <c r="B449" s="1"/>
  <c r="B450" s="1"/>
  <c r="F444"/>
  <c r="D444" s="1"/>
  <c r="D443"/>
  <c r="K442"/>
  <c r="K436"/>
  <c r="K435"/>
  <c r="K434"/>
  <c r="K433"/>
  <c r="K432"/>
  <c r="B431"/>
  <c r="B432" s="1"/>
  <c r="B433" s="1"/>
  <c r="B434" s="1"/>
  <c r="B438" s="1"/>
  <c r="D430"/>
  <c r="K429"/>
  <c r="K428"/>
  <c r="B427"/>
  <c r="B428" s="1"/>
  <c r="B429" s="1"/>
  <c r="B430" s="1"/>
  <c r="D426"/>
  <c r="K425"/>
  <c r="K424"/>
  <c r="B423"/>
  <c r="D422"/>
  <c r="K421"/>
  <c r="K420"/>
  <c r="K419"/>
  <c r="K418"/>
  <c r="K417"/>
  <c r="K416"/>
  <c r="K415"/>
  <c r="B414"/>
  <c r="B415" s="1"/>
  <c r="B416" s="1"/>
  <c r="B417" s="1"/>
  <c r="B418" s="1"/>
  <c r="B419" s="1"/>
  <c r="B420" s="1"/>
  <c r="B421" s="1"/>
  <c r="B422" s="1"/>
  <c r="D413"/>
  <c r="K412"/>
  <c r="K411"/>
  <c r="K410"/>
  <c r="K409"/>
  <c r="K408"/>
  <c r="K407"/>
  <c r="K406"/>
  <c r="K405"/>
  <c r="K404"/>
  <c r="K402"/>
  <c r="K401"/>
  <c r="K400"/>
  <c r="K399"/>
  <c r="K398"/>
  <c r="K397"/>
  <c r="K396"/>
  <c r="K395"/>
  <c r="K394"/>
  <c r="K393"/>
  <c r="B392"/>
  <c r="B393" s="1"/>
  <c r="B394" s="1"/>
  <c r="B395" s="1"/>
  <c r="B396" s="1"/>
  <c r="B397" s="1"/>
  <c r="B398" s="1"/>
  <c r="B399" s="1"/>
  <c r="B400" s="1"/>
  <c r="B401" s="1"/>
  <c r="B402" s="1"/>
  <c r="B403" s="1"/>
  <c r="B404" s="1"/>
  <c r="B405" s="1"/>
  <c r="B406" s="1"/>
  <c r="B407" s="1"/>
  <c r="B408" s="1"/>
  <c r="B409" s="1"/>
  <c r="B410" s="1"/>
  <c r="B411" s="1"/>
  <c r="B412" s="1"/>
  <c r="B413" s="1"/>
  <c r="F390"/>
  <c r="D390" s="1"/>
  <c r="D389"/>
  <c r="K388"/>
  <c r="K387"/>
  <c r="B360"/>
  <c r="B361" s="1"/>
  <c r="B362" s="1"/>
  <c r="B363" s="1"/>
  <c r="B364" s="1"/>
  <c r="B365" s="1"/>
  <c r="B366" s="1"/>
  <c r="B367" s="1"/>
  <c r="B368" s="1"/>
  <c r="B369" s="1"/>
  <c r="B370" s="1"/>
  <c r="B371" s="1"/>
  <c r="B372" s="1"/>
  <c r="B373" s="1"/>
  <c r="B374" s="1"/>
  <c r="B375" s="1"/>
  <c r="B376" s="1"/>
  <c r="B377" s="1"/>
  <c r="B378" s="1"/>
  <c r="B379" s="1"/>
  <c r="B380" s="1"/>
  <c r="B381" s="1"/>
  <c r="B382" s="1"/>
  <c r="B383" s="1"/>
  <c r="B384" s="1"/>
  <c r="B385" s="1"/>
  <c r="B386" s="1"/>
  <c r="B387" s="1"/>
  <c r="D359"/>
  <c r="B332"/>
  <c r="B333" s="1"/>
  <c r="B334" s="1"/>
  <c r="B335" s="1"/>
  <c r="B336" s="1"/>
  <c r="B337" s="1"/>
  <c r="B338" s="1"/>
  <c r="B339" s="1"/>
  <c r="B340" s="1"/>
  <c r="B341" s="1"/>
  <c r="B342" s="1"/>
  <c r="B343" s="1"/>
  <c r="B344" s="1"/>
  <c r="B345" s="1"/>
  <c r="B346" s="1"/>
  <c r="B347" s="1"/>
  <c r="B348" s="1"/>
  <c r="B349" s="1"/>
  <c r="B350" s="1"/>
  <c r="B351" s="1"/>
  <c r="B352" s="1"/>
  <c r="B353" s="1"/>
  <c r="B354" s="1"/>
  <c r="B355" s="1"/>
  <c r="B356" s="1"/>
  <c r="B357" s="1"/>
  <c r="D331"/>
  <c r="B304"/>
  <c r="B305" s="1"/>
  <c r="B306" s="1"/>
  <c r="B307" s="1"/>
  <c r="B308" s="1"/>
  <c r="B309" s="1"/>
  <c r="B310" s="1"/>
  <c r="B311" s="1"/>
  <c r="B312" s="1"/>
  <c r="B313" s="1"/>
  <c r="B314" s="1"/>
  <c r="B315" s="1"/>
  <c r="B316" s="1"/>
  <c r="B317" s="1"/>
  <c r="B318" s="1"/>
  <c r="B319" s="1"/>
  <c r="B320" s="1"/>
  <c r="B321" s="1"/>
  <c r="B322" s="1"/>
  <c r="B323" s="1"/>
  <c r="B324" s="1"/>
  <c r="B325" s="1"/>
  <c r="B326" s="1"/>
  <c r="B327" s="1"/>
  <c r="B328" s="1"/>
  <c r="B329" s="1"/>
  <c r="D303"/>
  <c r="B276"/>
  <c r="B277" s="1"/>
  <c r="B278" s="1"/>
  <c r="B279" s="1"/>
  <c r="B280" s="1"/>
  <c r="B281" s="1"/>
  <c r="B282" s="1"/>
  <c r="B283" s="1"/>
  <c r="B284" s="1"/>
  <c r="B285" s="1"/>
  <c r="B286" s="1"/>
  <c r="B287" s="1"/>
  <c r="B288" s="1"/>
  <c r="B289" s="1"/>
  <c r="B290" s="1"/>
  <c r="B291" s="1"/>
  <c r="B292" s="1"/>
  <c r="B293" s="1"/>
  <c r="B294" s="1"/>
  <c r="B295" s="1"/>
  <c r="B296" s="1"/>
  <c r="B297" s="1"/>
  <c r="B298" s="1"/>
  <c r="B299" s="1"/>
  <c r="B300" s="1"/>
  <c r="B301" s="1"/>
  <c r="D275"/>
  <c r="B248"/>
  <c r="B249" s="1"/>
  <c r="B250" s="1"/>
  <c r="B251" s="1"/>
  <c r="B252" s="1"/>
  <c r="B253" s="1"/>
  <c r="B254" s="1"/>
  <c r="B255" s="1"/>
  <c r="B256" s="1"/>
  <c r="B257" s="1"/>
  <c r="B258" s="1"/>
  <c r="B259" s="1"/>
  <c r="B260" s="1"/>
  <c r="B261" s="1"/>
  <c r="B262" s="1"/>
  <c r="B263" s="1"/>
  <c r="B264" s="1"/>
  <c r="B265" s="1"/>
  <c r="B266" s="1"/>
  <c r="B267" s="1"/>
  <c r="B268" s="1"/>
  <c r="B269" s="1"/>
  <c r="B270" s="1"/>
  <c r="B271" s="1"/>
  <c r="B272" s="1"/>
  <c r="B273" s="1"/>
  <c r="D247"/>
  <c r="B220"/>
  <c r="B221" s="1"/>
  <c r="B222" s="1"/>
  <c r="B223" s="1"/>
  <c r="B224" s="1"/>
  <c r="B225" s="1"/>
  <c r="B226" s="1"/>
  <c r="B227" s="1"/>
  <c r="B228" s="1"/>
  <c r="B229" s="1"/>
  <c r="B230" s="1"/>
  <c r="B231" s="1"/>
  <c r="B232" s="1"/>
  <c r="B233" s="1"/>
  <c r="B234" s="1"/>
  <c r="B235" s="1"/>
  <c r="B236" s="1"/>
  <c r="B237" s="1"/>
  <c r="B238" s="1"/>
  <c r="B239" s="1"/>
  <c r="B240" s="1"/>
  <c r="B241" s="1"/>
  <c r="B242" s="1"/>
  <c r="B243" s="1"/>
  <c r="B244" s="1"/>
  <c r="B245" s="1"/>
  <c r="D219"/>
  <c r="B192"/>
  <c r="B193" s="1"/>
  <c r="B194" s="1"/>
  <c r="B195" s="1"/>
  <c r="B196" s="1"/>
  <c r="B197" s="1"/>
  <c r="B198" s="1"/>
  <c r="B199" s="1"/>
  <c r="B200" s="1"/>
  <c r="B201" s="1"/>
  <c r="B202" s="1"/>
  <c r="B203" s="1"/>
  <c r="B204" s="1"/>
  <c r="B205" s="1"/>
  <c r="B206" s="1"/>
  <c r="B207" s="1"/>
  <c r="B208" s="1"/>
  <c r="B209" s="1"/>
  <c r="B210" s="1"/>
  <c r="B211" s="1"/>
  <c r="B212" s="1"/>
  <c r="B213" s="1"/>
  <c r="B214" s="1"/>
  <c r="B215" s="1"/>
  <c r="B216" s="1"/>
  <c r="B217" s="1"/>
  <c r="D191"/>
  <c r="B164"/>
  <c r="B165" s="1"/>
  <c r="B166" s="1"/>
  <c r="B167" s="1"/>
  <c r="B168" s="1"/>
  <c r="B169" s="1"/>
  <c r="B170" s="1"/>
  <c r="B171" s="1"/>
  <c r="B172" s="1"/>
  <c r="B173" s="1"/>
  <c r="B174" s="1"/>
  <c r="B175" s="1"/>
  <c r="B176" s="1"/>
  <c r="B177" s="1"/>
  <c r="B178" s="1"/>
  <c r="B179" s="1"/>
  <c r="B180" s="1"/>
  <c r="B181" s="1"/>
  <c r="B182" s="1"/>
  <c r="B183" s="1"/>
  <c r="B184" s="1"/>
  <c r="B185" s="1"/>
  <c r="B186" s="1"/>
  <c r="B187" s="1"/>
  <c r="B188" s="1"/>
  <c r="B189" s="1"/>
  <c r="D163"/>
  <c r="B136"/>
  <c r="B137" s="1"/>
  <c r="B138" s="1"/>
  <c r="B139" s="1"/>
  <c r="B140" s="1"/>
  <c r="B141" s="1"/>
  <c r="B142" s="1"/>
  <c r="B143" s="1"/>
  <c r="B144" s="1"/>
  <c r="B145" s="1"/>
  <c r="B146" s="1"/>
  <c r="B147" s="1"/>
  <c r="B148" s="1"/>
  <c r="B149" s="1"/>
  <c r="B150" s="1"/>
  <c r="B151" s="1"/>
  <c r="B152" s="1"/>
  <c r="B153" s="1"/>
  <c r="B154" s="1"/>
  <c r="B155" s="1"/>
  <c r="B156" s="1"/>
  <c r="B157" s="1"/>
  <c r="B158" s="1"/>
  <c r="B159" s="1"/>
  <c r="B160" s="1"/>
  <c r="B161" s="1"/>
  <c r="D135"/>
  <c r="B108"/>
  <c r="B109" s="1"/>
  <c r="B110" s="1"/>
  <c r="B111" s="1"/>
  <c r="B112" s="1"/>
  <c r="B113" s="1"/>
  <c r="B114" s="1"/>
  <c r="B115" s="1"/>
  <c r="B116" s="1"/>
  <c r="B117" s="1"/>
  <c r="B118" s="1"/>
  <c r="B119" s="1"/>
  <c r="B120" s="1"/>
  <c r="B121" s="1"/>
  <c r="B122" s="1"/>
  <c r="B123" s="1"/>
  <c r="B124" s="1"/>
  <c r="B125" s="1"/>
  <c r="B126" s="1"/>
  <c r="B127" s="1"/>
  <c r="B128" s="1"/>
  <c r="B129" s="1"/>
  <c r="B130" s="1"/>
  <c r="B131" s="1"/>
  <c r="B132" s="1"/>
  <c r="B133" s="1"/>
  <c r="D107"/>
  <c r="K97"/>
  <c r="K96"/>
  <c r="K95"/>
  <c r="K94"/>
  <c r="K93"/>
  <c r="K92"/>
  <c r="K91"/>
  <c r="K90"/>
  <c r="K89"/>
  <c r="K88"/>
  <c r="K87"/>
  <c r="K86"/>
  <c r="K85"/>
  <c r="K84"/>
  <c r="K83"/>
  <c r="K82"/>
  <c r="K81"/>
  <c r="B80"/>
  <c r="B81" s="1"/>
  <c r="B82" s="1"/>
  <c r="B83" s="1"/>
  <c r="B84" s="1"/>
  <c r="B85" s="1"/>
  <c r="B86" s="1"/>
  <c r="B87" s="1"/>
  <c r="B88" s="1"/>
  <c r="B89" s="1"/>
  <c r="B90" s="1"/>
  <c r="B91" s="1"/>
  <c r="B92" s="1"/>
  <c r="B93" s="1"/>
  <c r="B94" s="1"/>
  <c r="B95" s="1"/>
  <c r="B96" s="1"/>
  <c r="B97" s="1"/>
  <c r="B98" s="1"/>
  <c r="B99" s="1"/>
  <c r="B100" s="1"/>
  <c r="B101" s="1"/>
  <c r="B102" s="1"/>
  <c r="B103" s="1"/>
  <c r="B104" s="1"/>
  <c r="B105" s="1"/>
  <c r="F78"/>
  <c r="D78" s="1"/>
  <c r="D77"/>
  <c r="K76"/>
  <c r="K75"/>
  <c r="K74"/>
  <c r="I73"/>
  <c r="K73" s="1"/>
  <c r="K72"/>
  <c r="K71"/>
  <c r="K70"/>
  <c r="K69"/>
  <c r="B67"/>
  <c r="B68" s="1"/>
  <c r="B69" s="1"/>
  <c r="B70" s="1"/>
  <c r="B71" s="1"/>
  <c r="B72" s="1"/>
  <c r="B73" s="1"/>
  <c r="B74" s="1"/>
  <c r="B75" s="1"/>
  <c r="B76" s="1"/>
  <c r="B77" s="1"/>
  <c r="D66"/>
  <c r="K65"/>
  <c r="K64"/>
  <c r="B63"/>
  <c r="B64" s="1"/>
  <c r="B65" s="1"/>
  <c r="B66" s="1"/>
  <c r="D62"/>
  <c r="K61"/>
  <c r="K60"/>
  <c r="K59"/>
  <c r="K58"/>
  <c r="K57"/>
  <c r="K56"/>
  <c r="K55"/>
  <c r="K54"/>
  <c r="K53"/>
  <c r="K52"/>
  <c r="K51"/>
  <c r="B50"/>
  <c r="B51" s="1"/>
  <c r="B52" s="1"/>
  <c r="B53" s="1"/>
  <c r="B54" s="1"/>
  <c r="B55" s="1"/>
  <c r="B56" s="1"/>
  <c r="B57" s="1"/>
  <c r="B58" s="1"/>
  <c r="B59" s="1"/>
  <c r="B60" s="1"/>
  <c r="B61" s="1"/>
  <c r="B62" s="1"/>
  <c r="D49"/>
  <c r="K48"/>
  <c r="K47"/>
  <c r="K46"/>
  <c r="K45"/>
  <c r="K41"/>
  <c r="K40"/>
  <c r="K39"/>
  <c r="B38"/>
  <c r="B39" s="1"/>
  <c r="B40" s="1"/>
  <c r="B41" s="1"/>
  <c r="B45" s="1"/>
  <c r="B46" s="1"/>
  <c r="B47" s="1"/>
  <c r="B48" s="1"/>
  <c r="B49" s="1"/>
  <c r="D37"/>
  <c r="K36"/>
  <c r="K35"/>
  <c r="K34"/>
  <c r="K33"/>
  <c r="K32"/>
  <c r="K31"/>
  <c r="K30"/>
  <c r="K29"/>
  <c r="K28"/>
  <c r="K27"/>
  <c r="B26"/>
  <c r="B27" s="1"/>
  <c r="B28" s="1"/>
  <c r="B29" s="1"/>
  <c r="B30" s="1"/>
  <c r="B31" s="1"/>
  <c r="B32" s="1"/>
  <c r="B33" s="1"/>
  <c r="F24"/>
  <c r="D24" s="1"/>
  <c r="D23"/>
  <c r="K22"/>
  <c r="K21"/>
  <c r="K20"/>
  <c r="K19"/>
  <c r="K18"/>
  <c r="B17"/>
  <c r="B18" s="1"/>
  <c r="B19" s="1"/>
  <c r="B20" s="1"/>
  <c r="B21" s="1"/>
  <c r="B22" s="1"/>
  <c r="B23" s="1"/>
  <c r="D16"/>
  <c r="K15"/>
  <c r="K14"/>
  <c r="K13"/>
  <c r="A13"/>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K12"/>
  <c r="B11"/>
  <c r="B12" s="1"/>
  <c r="B13" s="1"/>
  <c r="B14" s="1"/>
  <c r="B15" s="1"/>
  <c r="B16" s="1"/>
  <c r="B424"/>
  <c r="B425" s="1"/>
  <c r="B426" s="1"/>
  <c r="Q17" i="2" l="1"/>
  <c r="S17" s="1"/>
  <c r="D317" i="1"/>
  <c r="D322" s="1"/>
  <c r="D323" s="1"/>
  <c r="D324" s="1"/>
  <c r="D325" s="1"/>
  <c r="D326" s="1"/>
  <c r="D327" s="1"/>
  <c r="D328" s="1"/>
  <c r="D297"/>
  <c r="D298" s="1"/>
  <c r="D299" s="1"/>
  <c r="D300" s="1"/>
  <c r="D301" s="1"/>
  <c r="B1193" i="2"/>
  <c r="B1194" s="1"/>
  <c r="B1195" s="1"/>
  <c r="B1196" s="1"/>
  <c r="B1197" s="1"/>
  <c r="B1198" s="1"/>
  <c r="B1199" s="1"/>
  <c r="Q14"/>
  <c r="S14" s="1"/>
  <c r="U14" s="1"/>
  <c r="W14" s="1"/>
  <c r="Y14" s="1"/>
  <c r="B86"/>
  <c r="B87" s="1"/>
  <c r="B88" s="1"/>
  <c r="B89" s="1"/>
  <c r="B90" s="1"/>
  <c r="B91" s="1"/>
  <c r="B92" s="1"/>
  <c r="B93" s="1"/>
  <c r="B94" s="1"/>
  <c r="A98"/>
  <c r="A101" s="1"/>
  <c r="A104" s="1"/>
  <c r="S94"/>
  <c r="S88"/>
  <c r="Q91"/>
  <c r="B19"/>
  <c r="B20" s="1"/>
  <c r="B21" s="1"/>
  <c r="B22" s="1"/>
  <c r="B23" s="1"/>
  <c r="B24"/>
  <c r="U16"/>
  <c r="W16" s="1"/>
  <c r="Y16" s="1"/>
  <c r="B72"/>
  <c r="B73" s="1"/>
  <c r="B74" s="1"/>
  <c r="B29"/>
  <c r="B30" s="1"/>
  <c r="B31" s="1"/>
  <c r="B32" s="1"/>
  <c r="B33" s="1"/>
  <c r="B34" s="1"/>
  <c r="B35" s="1"/>
  <c r="B36" s="1"/>
  <c r="B37" s="1"/>
  <c r="A42" i="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F533" i="2" s="1"/>
  <c r="B42" i="1"/>
  <c r="B43" s="1"/>
  <c r="B44" s="1"/>
  <c r="K16"/>
  <c r="K23"/>
  <c r="B451"/>
  <c r="B437"/>
  <c r="B162"/>
  <c r="B163"/>
  <c r="B444"/>
  <c r="B34"/>
  <c r="B302"/>
  <c r="B303"/>
  <c r="B389"/>
  <c r="B388"/>
  <c r="B274"/>
  <c r="B275"/>
  <c r="B219"/>
  <c r="B218"/>
  <c r="B246"/>
  <c r="B247"/>
  <c r="B330"/>
  <c r="B331"/>
  <c r="B135"/>
  <c r="B134"/>
  <c r="B359"/>
  <c r="B358"/>
  <c r="B190"/>
  <c r="B191"/>
  <c r="B107"/>
  <c r="B106"/>
  <c r="B440"/>
  <c r="B435"/>
  <c r="AA13" i="2"/>
  <c r="D345" i="1" l="1"/>
  <c r="D350" s="1"/>
  <c r="D351" s="1"/>
  <c r="D352" s="1"/>
  <c r="D353" s="1"/>
  <c r="D354" s="1"/>
  <c r="D355" s="1"/>
  <c r="D356" s="1"/>
  <c r="D357" s="1"/>
  <c r="D329"/>
  <c r="I176" i="2"/>
  <c r="F400"/>
  <c r="G376"/>
  <c r="G299"/>
  <c r="C161"/>
  <c r="E18"/>
  <c r="C299"/>
  <c r="J459"/>
  <c r="D343"/>
  <c r="G329"/>
  <c r="I610"/>
  <c r="I400"/>
  <c r="E234"/>
  <c r="F388"/>
  <c r="J317"/>
  <c r="F18"/>
  <c r="G468"/>
  <c r="F604"/>
  <c r="I237"/>
  <c r="F361"/>
  <c r="F415"/>
  <c r="G557"/>
  <c r="I234"/>
  <c r="J554"/>
  <c r="U555" s="1"/>
  <c r="I465"/>
  <c r="G296"/>
  <c r="I69"/>
  <c r="C536"/>
  <c r="J302"/>
  <c r="F498"/>
  <c r="J394"/>
  <c r="S395" s="1"/>
  <c r="G397"/>
  <c r="J186"/>
  <c r="J492"/>
  <c r="F155"/>
  <c r="E435"/>
  <c r="D438"/>
  <c r="G72"/>
  <c r="G560"/>
  <c r="I539"/>
  <c r="D361"/>
  <c r="D610"/>
  <c r="I607"/>
  <c r="I263"/>
  <c r="J477"/>
  <c r="S478" s="1"/>
  <c r="C48"/>
  <c r="G83"/>
  <c r="G161"/>
  <c r="G186"/>
  <c r="G136"/>
  <c r="D317"/>
  <c r="I15"/>
  <c r="I144"/>
  <c r="I246"/>
  <c r="D95"/>
  <c r="D373"/>
  <c r="D152"/>
  <c r="J15"/>
  <c r="J167"/>
  <c r="D429"/>
  <c r="J121"/>
  <c r="I255"/>
  <c r="J367"/>
  <c r="J471"/>
  <c r="J72"/>
  <c r="J308"/>
  <c r="I447"/>
  <c r="I551"/>
  <c r="F613"/>
  <c r="C548"/>
  <c r="I83"/>
  <c r="J296"/>
  <c r="I418"/>
  <c r="J521"/>
  <c r="F619"/>
  <c r="C554"/>
  <c r="G486"/>
  <c r="F423"/>
  <c r="C358"/>
  <c r="G290"/>
  <c r="F147"/>
  <c r="C121"/>
  <c r="F133"/>
  <c r="F252"/>
  <c r="G343"/>
  <c r="G429"/>
  <c r="C515"/>
  <c r="J622"/>
  <c r="I406"/>
  <c r="D557"/>
  <c r="E426"/>
  <c r="D412"/>
  <c r="D216"/>
  <c r="E592"/>
  <c r="E530"/>
  <c r="E32"/>
  <c r="E147"/>
  <c r="E249"/>
  <c r="E349"/>
  <c r="E447"/>
  <c r="E69"/>
  <c r="E186"/>
  <c r="E284"/>
  <c r="E382"/>
  <c r="G415"/>
  <c r="C176"/>
  <c r="G207"/>
  <c r="F152"/>
  <c r="C63"/>
  <c r="G382"/>
  <c r="D604"/>
  <c r="F234"/>
  <c r="G118"/>
  <c r="G176"/>
  <c r="C409"/>
  <c r="I367"/>
  <c r="F144"/>
  <c r="C388"/>
  <c r="J450"/>
  <c r="G536"/>
  <c r="I572"/>
  <c r="J346"/>
  <c r="D222"/>
  <c r="J284"/>
  <c r="I554"/>
  <c r="G539"/>
  <c r="C272"/>
  <c r="I346"/>
  <c r="G198"/>
  <c r="F15"/>
  <c r="G60"/>
  <c r="C198"/>
  <c r="C167"/>
  <c r="D382"/>
  <c r="I32"/>
  <c r="I158"/>
  <c r="I258"/>
  <c r="D127"/>
  <c r="D406"/>
  <c r="D237"/>
  <c r="I21"/>
  <c r="E539"/>
  <c r="D492"/>
  <c r="J136"/>
  <c r="J275"/>
  <c r="J379"/>
  <c r="D98"/>
  <c r="J127"/>
  <c r="I323"/>
  <c r="I462"/>
  <c r="I563"/>
  <c r="G607"/>
  <c r="E486"/>
  <c r="J124"/>
  <c r="J314"/>
  <c r="Q315" s="1"/>
  <c r="J438"/>
  <c r="J533"/>
  <c r="C610"/>
  <c r="F545"/>
  <c r="C480"/>
  <c r="C412"/>
  <c r="F349"/>
  <c r="F284"/>
  <c r="F198"/>
  <c r="G121"/>
  <c r="G57"/>
  <c r="C266"/>
  <c r="G352"/>
  <c r="C441"/>
  <c r="F527"/>
  <c r="J598"/>
  <c r="J376"/>
  <c r="D311"/>
  <c r="D586"/>
  <c r="D388"/>
  <c r="D192"/>
  <c r="E545"/>
  <c r="E518"/>
  <c r="E48"/>
  <c r="E161"/>
  <c r="E263"/>
  <c r="E361"/>
  <c r="E459"/>
  <c r="E83"/>
  <c r="E198"/>
  <c r="E296"/>
  <c r="E589"/>
  <c r="F391"/>
  <c r="G173"/>
  <c r="C95"/>
  <c r="J281"/>
  <c r="G243"/>
  <c r="F403"/>
  <c r="J352"/>
  <c r="F66"/>
  <c r="G15"/>
  <c r="F255"/>
  <c r="G432"/>
  <c r="I213"/>
  <c r="F48"/>
  <c r="G409"/>
  <c r="I317"/>
  <c r="C551"/>
  <c r="I548"/>
  <c r="I311"/>
  <c r="C152"/>
  <c r="I302"/>
  <c r="I592"/>
  <c r="G527"/>
  <c r="G441"/>
  <c r="C625"/>
  <c r="F335"/>
  <c r="G189"/>
  <c r="C222"/>
  <c r="J18"/>
  <c r="G48"/>
  <c r="I195"/>
  <c r="D447"/>
  <c r="I48"/>
  <c r="I170"/>
  <c r="I272"/>
  <c r="D164"/>
  <c r="D441"/>
  <c r="D305"/>
  <c r="J54"/>
  <c r="D18"/>
  <c r="D551"/>
  <c r="I155"/>
  <c r="J299"/>
  <c r="J391"/>
  <c r="D213"/>
  <c r="J176"/>
  <c r="I338"/>
  <c r="I477"/>
  <c r="I575"/>
  <c r="G598"/>
  <c r="D161"/>
  <c r="J161"/>
  <c r="I320"/>
  <c r="I453"/>
  <c r="J545"/>
  <c r="C604"/>
  <c r="F536"/>
  <c r="G471"/>
  <c r="F406"/>
  <c r="C338"/>
  <c r="G275"/>
  <c r="C77"/>
  <c r="F213"/>
  <c r="C139"/>
  <c r="C275"/>
  <c r="F364"/>
  <c r="G450"/>
  <c r="C539"/>
  <c r="J572"/>
  <c r="I343"/>
  <c r="D54"/>
  <c r="D560"/>
  <c r="D364"/>
  <c r="D158"/>
  <c r="E495"/>
  <c r="E506"/>
  <c r="E60"/>
  <c r="E173"/>
  <c r="E275"/>
  <c r="E373"/>
  <c r="E471"/>
  <c r="E104"/>
  <c r="E210"/>
  <c r="E308"/>
  <c r="J480"/>
  <c r="U481" s="1"/>
  <c r="F370"/>
  <c r="C234"/>
  <c r="C112"/>
  <c r="C118"/>
  <c r="C252"/>
  <c r="F429"/>
  <c r="G109"/>
  <c r="C255"/>
  <c r="G213"/>
  <c r="G281"/>
  <c r="C453"/>
  <c r="D246"/>
  <c r="C38"/>
  <c r="C432"/>
  <c r="D379"/>
  <c r="G566"/>
  <c r="I524"/>
  <c r="J272"/>
  <c r="E619"/>
  <c r="I335"/>
  <c r="I616"/>
  <c r="G518"/>
  <c r="C429"/>
  <c r="G595"/>
  <c r="G400"/>
  <c r="F176"/>
  <c r="I54"/>
  <c r="G139"/>
  <c r="C147"/>
  <c r="G115"/>
  <c r="J57"/>
  <c r="D480"/>
  <c r="I57"/>
  <c r="I186"/>
  <c r="I284"/>
  <c r="D210"/>
  <c r="D471"/>
  <c r="D370"/>
  <c r="I60"/>
  <c r="D109"/>
  <c r="D592"/>
  <c r="J173"/>
  <c r="J311"/>
  <c r="J403"/>
  <c r="U404" s="1"/>
  <c r="D346"/>
  <c r="I201"/>
  <c r="J358"/>
  <c r="I489"/>
  <c r="I589"/>
  <c r="C589"/>
  <c r="D255"/>
  <c r="J189"/>
  <c r="J338"/>
  <c r="I468"/>
  <c r="J557"/>
  <c r="U558" s="1"/>
  <c r="F595"/>
  <c r="G530"/>
  <c r="F462"/>
  <c r="F397"/>
  <c r="F332"/>
  <c r="G266"/>
  <c r="F201"/>
  <c r="C127"/>
  <c r="G234"/>
  <c r="C287"/>
  <c r="G373"/>
  <c r="C462"/>
  <c r="F551"/>
  <c r="J548"/>
  <c r="K548" s="1"/>
  <c r="I308"/>
  <c r="D35"/>
  <c r="D536"/>
  <c r="D338"/>
  <c r="D130"/>
  <c r="E394"/>
  <c r="E492"/>
  <c r="E72"/>
  <c r="E189"/>
  <c r="E287"/>
  <c r="E385"/>
  <c r="E483"/>
  <c r="E118"/>
  <c r="E222"/>
  <c r="E320"/>
  <c r="G589"/>
  <c r="G349"/>
  <c r="G164"/>
  <c r="F83"/>
  <c r="C124"/>
  <c r="F275"/>
  <c r="C450"/>
  <c r="F204"/>
  <c r="F299"/>
  <c r="C130"/>
  <c r="G302"/>
  <c r="G480"/>
  <c r="J566"/>
  <c r="C72"/>
  <c r="F453"/>
  <c r="F480"/>
  <c r="C583"/>
  <c r="I498"/>
  <c r="J228"/>
  <c r="E551"/>
  <c r="J370"/>
  <c r="G619"/>
  <c r="G506"/>
  <c r="F598"/>
  <c r="G222"/>
  <c r="J133"/>
  <c r="D121"/>
  <c r="I72"/>
  <c r="E527"/>
  <c r="E438"/>
  <c r="J115"/>
  <c r="I45"/>
  <c r="J323"/>
  <c r="U324" s="1"/>
  <c r="D583"/>
  <c r="I388"/>
  <c r="I613"/>
  <c r="D518"/>
  <c r="I370"/>
  <c r="J595"/>
  <c r="F512"/>
  <c r="F382"/>
  <c r="G249"/>
  <c r="F51"/>
  <c r="G308"/>
  <c r="C483"/>
  <c r="J498"/>
  <c r="E598"/>
  <c r="D290"/>
  <c r="E566"/>
  <c r="E109"/>
  <c r="E311"/>
  <c r="E29"/>
  <c r="E246"/>
  <c r="F486"/>
  <c r="C219"/>
  <c r="F32"/>
  <c r="G515"/>
  <c r="G195"/>
  <c r="F346"/>
  <c r="I332"/>
  <c r="F518"/>
  <c r="G616"/>
  <c r="J118"/>
  <c r="I435"/>
  <c r="G483"/>
  <c r="F376"/>
  <c r="G287"/>
  <c r="D589"/>
  <c r="I486"/>
  <c r="F592"/>
  <c r="C486"/>
  <c r="F495"/>
  <c r="C311"/>
  <c r="J542"/>
  <c r="G379"/>
  <c r="C269"/>
  <c r="C438"/>
  <c r="G263"/>
  <c r="F338"/>
  <c r="F554"/>
  <c r="I29"/>
  <c r="I210"/>
  <c r="I207"/>
  <c r="I515"/>
  <c r="C578"/>
  <c r="F240"/>
  <c r="D486"/>
  <c r="E409"/>
  <c r="F77"/>
  <c r="F578"/>
  <c r="D418"/>
  <c r="I361"/>
  <c r="C397"/>
  <c r="C598"/>
  <c r="C12"/>
  <c r="J269"/>
  <c r="J503"/>
  <c r="Q504" s="1"/>
  <c r="F308"/>
  <c r="G406"/>
  <c r="D462"/>
  <c r="E225"/>
  <c r="E358"/>
  <c r="G338"/>
  <c r="J592"/>
  <c r="F515"/>
  <c r="J583"/>
  <c r="Q584" s="1"/>
  <c r="G231"/>
  <c r="J155"/>
  <c r="D186"/>
  <c r="I118"/>
  <c r="E607"/>
  <c r="E625"/>
  <c r="J130"/>
  <c r="J60"/>
  <c r="J335"/>
  <c r="U336" s="1"/>
  <c r="J12"/>
  <c r="J406"/>
  <c r="I625"/>
  <c r="D607"/>
  <c r="J388"/>
  <c r="J607"/>
  <c r="C506"/>
  <c r="C373"/>
  <c r="G183"/>
  <c r="G51"/>
  <c r="G317"/>
  <c r="F492"/>
  <c r="J474"/>
  <c r="S475" s="1"/>
  <c r="E557"/>
  <c r="D266"/>
  <c r="E554"/>
  <c r="E121"/>
  <c r="E323"/>
  <c r="E45"/>
  <c r="E258"/>
  <c r="F459"/>
  <c r="F127"/>
  <c r="F228"/>
  <c r="F563"/>
  <c r="G201"/>
  <c r="C367"/>
  <c r="I167"/>
  <c r="F572"/>
  <c r="I622"/>
  <c r="J45"/>
  <c r="J468"/>
  <c r="K468" s="1"/>
  <c r="V469" s="1"/>
  <c r="F474"/>
  <c r="C364"/>
  <c r="G278"/>
  <c r="I249"/>
  <c r="I512"/>
  <c r="C575"/>
  <c r="G477"/>
  <c r="G465"/>
  <c r="F278"/>
  <c r="G613"/>
  <c r="F355"/>
  <c r="C69"/>
  <c r="C415"/>
  <c r="F246"/>
  <c r="G361"/>
  <c r="F622"/>
  <c r="C51"/>
  <c r="D275"/>
  <c r="J429"/>
  <c r="J231"/>
  <c r="G314"/>
  <c r="F586"/>
  <c r="E444"/>
  <c r="C305"/>
  <c r="F38"/>
  <c r="J444"/>
  <c r="F329"/>
  <c r="C530"/>
  <c r="F465"/>
  <c r="C249"/>
  <c r="I173"/>
  <c r="D578"/>
  <c r="D308"/>
  <c r="D296"/>
  <c r="J447"/>
  <c r="G563"/>
  <c r="J252"/>
  <c r="G438"/>
  <c r="F69"/>
  <c r="J183"/>
  <c r="Q184" s="1"/>
  <c r="E418"/>
  <c r="E158"/>
  <c r="C192"/>
  <c r="F167"/>
  <c r="F560"/>
  <c r="J195"/>
  <c r="D124"/>
  <c r="D249"/>
  <c r="I130"/>
  <c r="D51"/>
  <c r="D72"/>
  <c r="I147"/>
  <c r="J80"/>
  <c r="J355"/>
  <c r="I51"/>
  <c r="I423"/>
  <c r="C622"/>
  <c r="J51"/>
  <c r="I403"/>
  <c r="J619"/>
  <c r="G495"/>
  <c r="G364"/>
  <c r="C189"/>
  <c r="G133"/>
  <c r="C329"/>
  <c r="F506"/>
  <c r="I441"/>
  <c r="E509"/>
  <c r="D240"/>
  <c r="E542"/>
  <c r="E133"/>
  <c r="E335"/>
  <c r="E57"/>
  <c r="E272"/>
  <c r="F438"/>
  <c r="G18"/>
  <c r="C136"/>
  <c r="I415"/>
  <c r="G26"/>
  <c r="G388"/>
  <c r="D509"/>
  <c r="J604"/>
  <c r="I598"/>
  <c r="D483"/>
  <c r="I492"/>
  <c r="G462"/>
  <c r="G355"/>
  <c r="F266"/>
  <c r="I293"/>
  <c r="I536"/>
  <c r="C557"/>
  <c r="J237"/>
  <c r="U238" s="1"/>
  <c r="F441"/>
  <c r="J258"/>
  <c r="G548"/>
  <c r="G332"/>
  <c r="J578"/>
  <c r="C394"/>
  <c r="G66"/>
  <c r="C382"/>
  <c r="D545"/>
  <c r="D231"/>
  <c r="C572"/>
  <c r="G447"/>
  <c r="F394"/>
  <c r="D45"/>
  <c r="E144"/>
  <c r="F317"/>
  <c r="C320"/>
  <c r="G418"/>
  <c r="I586"/>
  <c r="J518"/>
  <c r="F352"/>
  <c r="F210"/>
  <c r="G130"/>
  <c r="I222"/>
  <c r="D554"/>
  <c r="J225"/>
  <c r="I527"/>
  <c r="G569"/>
  <c r="F29"/>
  <c r="G601"/>
  <c r="D15"/>
  <c r="E423"/>
  <c r="G284"/>
  <c r="G35"/>
  <c r="F343"/>
  <c r="D189"/>
  <c r="G38"/>
  <c r="C155"/>
  <c r="G12"/>
  <c r="D515"/>
  <c r="I198"/>
  <c r="D243"/>
  <c r="D435"/>
  <c r="D176"/>
  <c r="J192"/>
  <c r="J415"/>
  <c r="Q416" s="1"/>
  <c r="J222"/>
  <c r="I503"/>
  <c r="G583"/>
  <c r="J210"/>
  <c r="J483"/>
  <c r="U484" s="1"/>
  <c r="C586"/>
  <c r="G456"/>
  <c r="G323"/>
  <c r="F112"/>
  <c r="F237"/>
  <c r="C385"/>
  <c r="C566"/>
  <c r="I269"/>
  <c r="D512"/>
  <c r="D69"/>
  <c r="E468"/>
  <c r="E201"/>
  <c r="E397"/>
  <c r="E130"/>
  <c r="E332"/>
  <c r="F326"/>
  <c r="G77"/>
  <c r="F296"/>
  <c r="C207"/>
  <c r="F130"/>
  <c r="G524"/>
  <c r="F290"/>
  <c r="G492"/>
  <c r="I474"/>
  <c r="E412"/>
  <c r="G604"/>
  <c r="G453"/>
  <c r="C343"/>
  <c r="G255"/>
  <c r="I326"/>
  <c r="I560"/>
  <c r="F542"/>
  <c r="I382"/>
  <c r="C418"/>
  <c r="J400"/>
  <c r="F503"/>
  <c r="G311"/>
  <c r="J530"/>
  <c r="F373"/>
  <c r="G63"/>
  <c r="G403"/>
  <c r="C80"/>
  <c r="F21"/>
  <c r="D503"/>
  <c r="I243"/>
  <c r="J489"/>
  <c r="F26"/>
  <c r="I225"/>
  <c r="E213"/>
  <c r="E346"/>
  <c r="C18"/>
  <c r="G503"/>
  <c r="F589"/>
  <c r="G246"/>
  <c r="J506"/>
  <c r="C290"/>
  <c r="C426"/>
  <c r="I432"/>
  <c r="D625"/>
  <c r="D314"/>
  <c r="I601"/>
  <c r="C317"/>
  <c r="C293"/>
  <c r="G240"/>
  <c r="J616"/>
  <c r="C509"/>
  <c r="D355"/>
  <c r="C406"/>
  <c r="I376"/>
  <c r="C323"/>
  <c r="C228"/>
  <c r="E299"/>
  <c r="E622"/>
  <c r="F222"/>
  <c r="J569"/>
  <c r="I373"/>
  <c r="I95"/>
  <c r="D38"/>
  <c r="F468"/>
  <c r="F305"/>
  <c r="G625"/>
  <c r="F569"/>
  <c r="C527"/>
  <c r="E370"/>
  <c r="F616"/>
  <c r="I275"/>
  <c r="C32"/>
  <c r="G509"/>
  <c r="F539"/>
  <c r="C471"/>
  <c r="E578"/>
  <c r="D385"/>
  <c r="I296"/>
  <c r="F444"/>
  <c r="G320"/>
  <c r="E170"/>
  <c r="F432"/>
  <c r="J240"/>
  <c r="F447"/>
  <c r="I426"/>
  <c r="E15"/>
  <c r="J26"/>
  <c r="G272"/>
  <c r="C246"/>
  <c r="C332"/>
  <c r="G521"/>
  <c r="G237"/>
  <c r="C495"/>
  <c r="I409"/>
  <c r="F170"/>
  <c r="F263"/>
  <c r="E237"/>
  <c r="J77"/>
  <c r="F118"/>
  <c r="J509"/>
  <c r="I287"/>
  <c r="D601"/>
  <c r="C54"/>
  <c r="G423"/>
  <c r="C308"/>
  <c r="C474"/>
  <c r="F471"/>
  <c r="G459"/>
  <c r="I459"/>
  <c r="G367"/>
  <c r="E616"/>
  <c r="C204"/>
  <c r="F489"/>
  <c r="F385"/>
  <c r="G216"/>
  <c r="C521"/>
  <c r="C284"/>
  <c r="G269"/>
  <c r="C355"/>
  <c r="C607"/>
  <c r="C243"/>
  <c r="G554"/>
  <c r="C601"/>
  <c r="C144"/>
  <c r="F530"/>
  <c r="E95"/>
  <c r="J524"/>
  <c r="G258"/>
  <c r="I355"/>
  <c r="D477"/>
  <c r="D506"/>
  <c r="F158"/>
  <c r="I104"/>
  <c r="C104"/>
  <c r="F101"/>
  <c r="D104"/>
  <c r="I101"/>
  <c r="C101"/>
  <c r="K24" i="1"/>
  <c r="D415" i="2"/>
  <c r="D349"/>
  <c r="D284"/>
  <c r="D219"/>
  <c r="D155"/>
  <c r="D77"/>
  <c r="D48"/>
  <c r="I133"/>
  <c r="C173"/>
  <c r="C60"/>
  <c r="F54"/>
  <c r="C158"/>
  <c r="C225"/>
  <c r="F124"/>
  <c r="G210"/>
  <c r="C29"/>
  <c r="F115"/>
  <c r="F45"/>
  <c r="G192"/>
  <c r="C183"/>
  <c r="I77"/>
  <c r="J207"/>
  <c r="G170"/>
  <c r="G98"/>
  <c r="D133"/>
  <c r="J98"/>
  <c r="F231"/>
  <c r="C216"/>
  <c r="G124"/>
  <c r="F95"/>
  <c r="C109"/>
  <c r="F183"/>
  <c r="C164"/>
  <c r="F35"/>
  <c r="G204"/>
  <c r="F189"/>
  <c r="G167"/>
  <c r="F161"/>
  <c r="G21"/>
  <c r="F207"/>
  <c r="C186"/>
  <c r="G147"/>
  <c r="F109"/>
  <c r="C201"/>
  <c r="C98"/>
  <c r="C213"/>
  <c r="F219"/>
  <c r="F164"/>
  <c r="J412"/>
  <c r="J539"/>
  <c r="J625"/>
  <c r="F566"/>
  <c r="G498"/>
  <c r="G435"/>
  <c r="C370"/>
  <c r="C302"/>
  <c r="I305"/>
  <c r="I219"/>
  <c r="J109"/>
  <c r="D453"/>
  <c r="C545"/>
  <c r="G575"/>
  <c r="G610"/>
  <c r="A237" i="1"/>
  <c r="E628" i="2" s="1"/>
  <c r="F86"/>
  <c r="I86"/>
  <c r="C86"/>
  <c r="G86"/>
  <c r="F89"/>
  <c r="E89"/>
  <c r="E364"/>
  <c r="F243"/>
  <c r="E329"/>
  <c r="F610"/>
  <c r="E314"/>
  <c r="E429"/>
  <c r="E536"/>
  <c r="J152"/>
  <c r="F12"/>
  <c r="E216"/>
  <c r="E477"/>
  <c r="E281"/>
  <c r="E12"/>
  <c r="D400"/>
  <c r="C498"/>
  <c r="G225"/>
  <c r="F483"/>
  <c r="E338"/>
  <c r="E240"/>
  <c r="E136"/>
  <c r="E21"/>
  <c r="E403"/>
  <c r="E305"/>
  <c r="E207"/>
  <c r="E66"/>
  <c r="E586"/>
  <c r="D302"/>
  <c r="E610"/>
  <c r="J326"/>
  <c r="C542"/>
  <c r="F367"/>
  <c r="F139"/>
  <c r="F80"/>
  <c r="F418"/>
  <c r="J563"/>
  <c r="S564" s="1"/>
  <c r="S565" s="1"/>
  <c r="E376"/>
  <c r="E326"/>
  <c r="E278"/>
  <c r="E228"/>
  <c r="E176"/>
  <c r="E124"/>
  <c r="E63"/>
  <c r="E489"/>
  <c r="E441"/>
  <c r="E391"/>
  <c r="E343"/>
  <c r="E293"/>
  <c r="E243"/>
  <c r="E195"/>
  <c r="E139"/>
  <c r="E38"/>
  <c r="E512"/>
  <c r="E521"/>
  <c r="D144"/>
  <c r="D352"/>
  <c r="D548"/>
  <c r="J35"/>
  <c r="I391"/>
  <c r="J610"/>
  <c r="K610" s="1"/>
  <c r="AB611" s="1"/>
  <c r="F521"/>
  <c r="C435"/>
  <c r="G346"/>
  <c r="C258"/>
  <c r="C231"/>
  <c r="G101"/>
  <c r="F195"/>
  <c r="F320"/>
  <c r="F450"/>
  <c r="F583"/>
  <c r="J515"/>
  <c r="F186"/>
  <c r="G112"/>
  <c r="F98"/>
  <c r="G127"/>
  <c r="G228"/>
  <c r="F60"/>
  <c r="G69"/>
  <c r="C281"/>
  <c r="G326"/>
  <c r="G370"/>
  <c r="F412"/>
  <c r="C456"/>
  <c r="C503"/>
  <c r="G545"/>
  <c r="C613"/>
  <c r="I566"/>
  <c r="I506"/>
  <c r="K506" s="1"/>
  <c r="I385"/>
  <c r="J219"/>
  <c r="D542"/>
  <c r="E595"/>
  <c r="D136"/>
  <c r="D269"/>
  <c r="D397"/>
  <c r="D530"/>
  <c r="I26"/>
  <c r="I80"/>
  <c r="I136"/>
  <c r="I192"/>
  <c r="I240"/>
  <c r="I290"/>
  <c r="D66"/>
  <c r="D225"/>
  <c r="D358"/>
  <c r="D489"/>
  <c r="D115"/>
  <c r="D403"/>
  <c r="D616"/>
  <c r="J83"/>
  <c r="J158"/>
  <c r="D139"/>
  <c r="D394"/>
  <c r="D613"/>
  <c r="I66"/>
  <c r="I127"/>
  <c r="J201"/>
  <c r="J266"/>
  <c r="J329"/>
  <c r="J373"/>
  <c r="J423"/>
  <c r="S424" s="1"/>
  <c r="J465"/>
  <c r="D409"/>
  <c r="J66"/>
  <c r="I189"/>
  <c r="J278"/>
  <c r="I349"/>
  <c r="I412"/>
  <c r="I471"/>
  <c r="I521"/>
  <c r="I569"/>
  <c r="I619"/>
  <c r="F601"/>
  <c r="C569"/>
  <c r="D80"/>
  <c r="D566"/>
  <c r="I139"/>
  <c r="J243"/>
  <c r="I329"/>
  <c r="I394"/>
  <c r="J462"/>
  <c r="J527"/>
  <c r="J575"/>
  <c r="J613"/>
  <c r="F607"/>
  <c r="G572"/>
  <c r="G542"/>
  <c r="F509"/>
  <c r="G474"/>
  <c r="G444"/>
  <c r="F409"/>
  <c r="C376"/>
  <c r="C346"/>
  <c r="F311"/>
  <c r="C278"/>
  <c r="G152"/>
  <c r="G45"/>
  <c r="G95"/>
  <c r="G104"/>
  <c r="G219"/>
  <c r="F57"/>
  <c r="C240"/>
  <c r="F269"/>
  <c r="F314"/>
  <c r="F358"/>
  <c r="C400"/>
  <c r="C444"/>
  <c r="C489"/>
  <c r="G533"/>
  <c r="C592"/>
  <c r="J586"/>
  <c r="J486"/>
  <c r="I358"/>
  <c r="J204"/>
  <c r="D444"/>
  <c r="D21"/>
  <c r="E474"/>
  <c r="D524"/>
  <c r="D426"/>
  <c r="D326"/>
  <c r="D228"/>
  <c r="D118"/>
  <c r="E450"/>
  <c r="E548"/>
  <c r="E498"/>
  <c r="E406"/>
  <c r="E54"/>
  <c r="E115"/>
  <c r="C45"/>
  <c r="G29"/>
  <c r="F104"/>
  <c r="F225"/>
  <c r="F136"/>
  <c r="F173"/>
  <c r="F272"/>
  <c r="C314"/>
  <c r="G358"/>
  <c r="C403"/>
  <c r="C447"/>
  <c r="G489"/>
  <c r="C533"/>
  <c r="C595"/>
  <c r="I578"/>
  <c r="I518"/>
  <c r="J418"/>
  <c r="J263"/>
  <c r="Q264" s="1"/>
  <c r="I18"/>
  <c r="E503"/>
  <c r="D101"/>
  <c r="D234"/>
  <c r="D367"/>
  <c r="D495"/>
  <c r="D622"/>
  <c r="I63"/>
  <c r="I124"/>
  <c r="K124" s="1"/>
  <c r="W125" s="1"/>
  <c r="I228"/>
  <c r="I278"/>
  <c r="D26"/>
  <c r="D195"/>
  <c r="D323"/>
  <c r="D456"/>
  <c r="D32"/>
  <c r="D335"/>
  <c r="D575"/>
  <c r="J69"/>
  <c r="J139"/>
  <c r="D63"/>
  <c r="D329"/>
  <c r="D569"/>
  <c r="J38"/>
  <c r="J147"/>
  <c r="J216"/>
  <c r="I281"/>
  <c r="J343"/>
  <c r="J385"/>
  <c r="J435"/>
  <c r="K435" s="1"/>
  <c r="P437" s="1"/>
  <c r="E515"/>
  <c r="D539"/>
  <c r="I109"/>
  <c r="J213"/>
  <c r="I299"/>
  <c r="I364"/>
  <c r="J432"/>
  <c r="I483"/>
  <c r="I533"/>
  <c r="I583"/>
  <c r="D86"/>
  <c r="J89"/>
  <c r="E86"/>
  <c r="J86"/>
  <c r="D89"/>
  <c r="I89"/>
  <c r="C89"/>
  <c r="G89"/>
  <c r="I379"/>
  <c r="K379" s="1"/>
  <c r="V380" s="1"/>
  <c r="E51"/>
  <c r="E127"/>
  <c r="E266"/>
  <c r="D204"/>
  <c r="C352"/>
  <c r="E164"/>
  <c r="E231"/>
  <c r="D598"/>
  <c r="G412"/>
  <c r="C616"/>
  <c r="E112"/>
  <c r="E379"/>
  <c r="E183"/>
  <c r="E604"/>
  <c r="I456"/>
  <c r="F323"/>
  <c r="G155"/>
  <c r="I444"/>
  <c r="E290"/>
  <c r="E192"/>
  <c r="E77"/>
  <c r="E453"/>
  <c r="E355"/>
  <c r="E255"/>
  <c r="E155"/>
  <c r="E480"/>
  <c r="D83"/>
  <c r="D498"/>
  <c r="D183"/>
  <c r="J560"/>
  <c r="F456"/>
  <c r="F281"/>
  <c r="C21"/>
  <c r="F287"/>
  <c r="F548"/>
  <c r="E352"/>
  <c r="E302"/>
  <c r="E252"/>
  <c r="E204"/>
  <c r="E152"/>
  <c r="E98"/>
  <c r="E35"/>
  <c r="E465"/>
  <c r="E415"/>
  <c r="E367"/>
  <c r="E317"/>
  <c r="E269"/>
  <c r="E219"/>
  <c r="E167"/>
  <c r="E101"/>
  <c r="E432"/>
  <c r="E560"/>
  <c r="D29"/>
  <c r="D252"/>
  <c r="D450"/>
  <c r="E533"/>
  <c r="J246"/>
  <c r="J512"/>
  <c r="F575"/>
  <c r="F477"/>
  <c r="C391"/>
  <c r="F302"/>
  <c r="F63"/>
  <c r="G158"/>
  <c r="C26"/>
  <c r="G252"/>
  <c r="G385"/>
  <c r="C518"/>
  <c r="J601"/>
  <c r="C195"/>
  <c r="C115"/>
  <c r="C210"/>
  <c r="F216"/>
  <c r="C57"/>
  <c r="C66"/>
  <c r="F258"/>
  <c r="G305"/>
  <c r="C349"/>
  <c r="G391"/>
  <c r="F435"/>
  <c r="C477"/>
  <c r="F524"/>
  <c r="G578"/>
  <c r="I604"/>
  <c r="I530"/>
  <c r="I450"/>
  <c r="J320"/>
  <c r="J101"/>
  <c r="E400"/>
  <c r="D60"/>
  <c r="D201"/>
  <c r="D332"/>
  <c r="D465"/>
  <c r="D595"/>
  <c r="I38"/>
  <c r="I112"/>
  <c r="I164"/>
  <c r="I216"/>
  <c r="I266"/>
  <c r="E575"/>
  <c r="D147"/>
  <c r="D293"/>
  <c r="D423"/>
  <c r="E563"/>
  <c r="D272"/>
  <c r="D533"/>
  <c r="J48"/>
  <c r="I121"/>
  <c r="E613"/>
  <c r="D263"/>
  <c r="D527"/>
  <c r="J21"/>
  <c r="J112"/>
  <c r="J164"/>
  <c r="I231"/>
  <c r="J290"/>
  <c r="J349"/>
  <c r="J397"/>
  <c r="S398" s="1"/>
  <c r="J441"/>
  <c r="D167"/>
  <c r="D619"/>
  <c r="J144"/>
  <c r="J234"/>
  <c r="I314"/>
  <c r="J382"/>
  <c r="I438"/>
  <c r="I495"/>
  <c r="I545"/>
  <c r="I595"/>
  <c r="C619"/>
  <c r="G586"/>
  <c r="G551"/>
  <c r="D320"/>
  <c r="J63"/>
  <c r="J198"/>
  <c r="J287"/>
  <c r="J364"/>
  <c r="I429"/>
  <c r="J495"/>
  <c r="S496" s="1"/>
  <c r="J551"/>
  <c r="J589"/>
  <c r="G622"/>
  <c r="G592"/>
  <c r="F557"/>
  <c r="C524"/>
  <c r="C492"/>
  <c r="C459"/>
  <c r="G426"/>
  <c r="G394"/>
  <c r="C361"/>
  <c r="C326"/>
  <c r="C296"/>
  <c r="C263"/>
  <c r="G144"/>
  <c r="G80"/>
  <c r="C15"/>
  <c r="C35"/>
  <c r="C133"/>
  <c r="C237"/>
  <c r="F72"/>
  <c r="G293"/>
  <c r="G335"/>
  <c r="C379"/>
  <c r="C423"/>
  <c r="C465"/>
  <c r="C512"/>
  <c r="C560"/>
  <c r="F625"/>
  <c r="J536"/>
  <c r="J426"/>
  <c r="J293"/>
  <c r="I115"/>
  <c r="K115" s="1"/>
  <c r="E601"/>
  <c r="E583"/>
  <c r="D572"/>
  <c r="D474"/>
  <c r="D376"/>
  <c r="D278"/>
  <c r="D170"/>
  <c r="D57"/>
  <c r="E569"/>
  <c r="E572"/>
  <c r="E524"/>
  <c r="E456"/>
  <c r="E26"/>
  <c r="E80"/>
  <c r="F192"/>
  <c r="C83"/>
  <c r="F121"/>
  <c r="G32"/>
  <c r="G54"/>
  <c r="C170"/>
  <c r="F249"/>
  <c r="F293"/>
  <c r="C335"/>
  <c r="F379"/>
  <c r="F426"/>
  <c r="C468"/>
  <c r="G512"/>
  <c r="C563"/>
  <c r="I542"/>
  <c r="I480"/>
  <c r="I352"/>
  <c r="J170"/>
  <c r="D287"/>
  <c r="D12"/>
  <c r="D173"/>
  <c r="D299"/>
  <c r="D432"/>
  <c r="D563"/>
  <c r="I35"/>
  <c r="I98"/>
  <c r="I152"/>
  <c r="I204"/>
  <c r="I252"/>
  <c r="E462"/>
  <c r="D112"/>
  <c r="D258"/>
  <c r="D391"/>
  <c r="D521"/>
  <c r="D207"/>
  <c r="D468"/>
  <c r="J29"/>
  <c r="J104"/>
  <c r="E388"/>
  <c r="D198"/>
  <c r="D459"/>
  <c r="I12"/>
  <c r="J95"/>
  <c r="I183"/>
  <c r="J249"/>
  <c r="J305"/>
  <c r="J361"/>
  <c r="J409"/>
  <c r="J453"/>
  <c r="D281"/>
  <c r="J32"/>
  <c r="I161"/>
  <c r="J255"/>
  <c r="U256" s="1"/>
  <c r="J332"/>
  <c r="I397"/>
  <c r="J456"/>
  <c r="I509"/>
  <c r="I557"/>
  <c r="S91"/>
  <c r="U94"/>
  <c r="I92"/>
  <c r="F92"/>
  <c r="D92"/>
  <c r="J92"/>
  <c r="G92"/>
  <c r="E92"/>
  <c r="C92"/>
  <c r="U88"/>
  <c r="AA16"/>
  <c r="AA24" s="1"/>
  <c r="U17"/>
  <c r="W17" s="1"/>
  <c r="Y17" s="1"/>
  <c r="Q24"/>
  <c r="W24"/>
  <c r="O24"/>
  <c r="Y24"/>
  <c r="U24"/>
  <c r="S24"/>
  <c r="B38"/>
  <c r="B41"/>
  <c r="B390" i="1"/>
  <c r="B441"/>
  <c r="B436"/>
  <c r="B442" s="1"/>
  <c r="B443" s="1"/>
  <c r="B439"/>
  <c r="B35"/>
  <c r="K299" i="2" l="1"/>
  <c r="X300" s="1"/>
  <c r="K176"/>
  <c r="P178" s="1"/>
  <c r="K144"/>
  <c r="Z145" s="1"/>
  <c r="K542"/>
  <c r="T544" s="1"/>
  <c r="K77"/>
  <c r="V78" s="1"/>
  <c r="K492"/>
  <c r="R494" s="1"/>
  <c r="K595"/>
  <c r="X597" s="1"/>
  <c r="K530"/>
  <c r="AB531" s="1"/>
  <c r="K352"/>
  <c r="P354" s="1"/>
  <c r="K521"/>
  <c r="X522" s="1"/>
  <c r="K308"/>
  <c r="V310" s="1"/>
  <c r="K512"/>
  <c r="X513" s="1"/>
  <c r="K26"/>
  <c r="R27" s="1"/>
  <c r="K252"/>
  <c r="U253" s="1"/>
  <c r="U254" s="1"/>
  <c r="K198"/>
  <c r="V199" s="1"/>
  <c r="K80"/>
  <c r="T81" s="1"/>
  <c r="K326"/>
  <c r="Z327" s="1"/>
  <c r="K607"/>
  <c r="X608" s="1"/>
  <c r="S315"/>
  <c r="U315"/>
  <c r="K269"/>
  <c r="X271" s="1"/>
  <c r="K598"/>
  <c r="V599" s="1"/>
  <c r="K403"/>
  <c r="X404" s="1"/>
  <c r="K447"/>
  <c r="S448" s="1"/>
  <c r="K45"/>
  <c r="R47" s="1"/>
  <c r="K346"/>
  <c r="P347" s="1"/>
  <c r="K284"/>
  <c r="V286" s="1"/>
  <c r="K15"/>
  <c r="R17" s="1"/>
  <c r="S404"/>
  <c r="K314"/>
  <c r="Z315" s="1"/>
  <c r="U475"/>
  <c r="Q404"/>
  <c r="Q405" s="1"/>
  <c r="Q475"/>
  <c r="K48"/>
  <c r="X50" s="1"/>
  <c r="K551"/>
  <c r="T552" s="1"/>
  <c r="K586"/>
  <c r="Z587" s="1"/>
  <c r="K69"/>
  <c r="U70" s="1"/>
  <c r="K207"/>
  <c r="R208" s="1"/>
  <c r="K136"/>
  <c r="W137" s="1"/>
  <c r="X137" s="1"/>
  <c r="K101"/>
  <c r="V102" s="1"/>
  <c r="K189"/>
  <c r="X190" s="1"/>
  <c r="K167"/>
  <c r="P168" s="1"/>
  <c r="K118"/>
  <c r="V120" s="1"/>
  <c r="K63"/>
  <c r="P65" s="1"/>
  <c r="K355"/>
  <c r="X356" s="1"/>
  <c r="K225"/>
  <c r="X226" s="1"/>
  <c r="K474"/>
  <c r="P475" s="1"/>
  <c r="K400"/>
  <c r="P402" s="1"/>
  <c r="K155"/>
  <c r="Z156" s="1"/>
  <c r="K302"/>
  <c r="V303" s="1"/>
  <c r="S324"/>
  <c r="Q324"/>
  <c r="Q325" s="1"/>
  <c r="Q484"/>
  <c r="K483"/>
  <c r="X484" s="1"/>
  <c r="K127"/>
  <c r="R128" s="1"/>
  <c r="K376"/>
  <c r="X377" s="1"/>
  <c r="K503"/>
  <c r="X504" s="1"/>
  <c r="K498"/>
  <c r="V499" s="1"/>
  <c r="K272"/>
  <c r="V273" s="1"/>
  <c r="K51"/>
  <c r="R52" s="1"/>
  <c r="K388"/>
  <c r="R389" s="1"/>
  <c r="K60"/>
  <c r="R61" s="1"/>
  <c r="K489"/>
  <c r="T490" s="1"/>
  <c r="K173"/>
  <c r="P174" s="1"/>
  <c r="K338"/>
  <c r="V340" s="1"/>
  <c r="K54"/>
  <c r="R56" s="1"/>
  <c r="K195"/>
  <c r="P197" s="1"/>
  <c r="K275"/>
  <c r="R277" s="1"/>
  <c r="K367"/>
  <c r="X368" s="1"/>
  <c r="K317"/>
  <c r="Z318" s="1"/>
  <c r="K130"/>
  <c r="R132" s="1"/>
  <c r="K616"/>
  <c r="Z618" s="1"/>
  <c r="K29"/>
  <c r="Z30" s="1"/>
  <c r="K527"/>
  <c r="P529" s="1"/>
  <c r="S484"/>
  <c r="K438"/>
  <c r="X439" s="1"/>
  <c r="S184"/>
  <c r="AA184" s="1"/>
  <c r="K323"/>
  <c r="K343"/>
  <c r="Z344" s="1"/>
  <c r="K121"/>
  <c r="T123" s="1"/>
  <c r="K578"/>
  <c r="P579" s="1"/>
  <c r="K391"/>
  <c r="AB392" s="1"/>
  <c r="K133"/>
  <c r="R135" s="1"/>
  <c r="K444"/>
  <c r="R446" s="1"/>
  <c r="K281"/>
  <c r="Z283" s="1"/>
  <c r="K246"/>
  <c r="U247" s="1"/>
  <c r="V247" s="1"/>
  <c r="K21"/>
  <c r="P23" s="1"/>
  <c r="K228"/>
  <c r="R229" s="1"/>
  <c r="K480"/>
  <c r="P481" s="1"/>
  <c r="S177"/>
  <c r="S178" s="1"/>
  <c r="K409"/>
  <c r="T410" s="1"/>
  <c r="K572"/>
  <c r="T574" s="1"/>
  <c r="K210"/>
  <c r="P212" s="1"/>
  <c r="K311"/>
  <c r="Z312" s="1"/>
  <c r="K554"/>
  <c r="K477"/>
  <c r="K426"/>
  <c r="P427" s="1"/>
  <c r="K429"/>
  <c r="R431" s="1"/>
  <c r="K57"/>
  <c r="P58" s="1"/>
  <c r="K486"/>
  <c r="T488" s="1"/>
  <c r="S558"/>
  <c r="S559" s="1"/>
  <c r="U318"/>
  <c r="S481"/>
  <c r="K335"/>
  <c r="X336" s="1"/>
  <c r="V470"/>
  <c r="Q336"/>
  <c r="Q478"/>
  <c r="K569"/>
  <c r="U570" s="1"/>
  <c r="V570" s="1"/>
  <c r="K72"/>
  <c r="R74" s="1"/>
  <c r="K186"/>
  <c r="R187" s="1"/>
  <c r="Q481"/>
  <c r="S336"/>
  <c r="U478"/>
  <c r="K293"/>
  <c r="T294" s="1"/>
  <c r="K234"/>
  <c r="P236" s="1"/>
  <c r="K231"/>
  <c r="K222"/>
  <c r="K406"/>
  <c r="X407" s="1"/>
  <c r="K370"/>
  <c r="K524"/>
  <c r="R525" s="1"/>
  <c r="K592"/>
  <c r="P593" s="1"/>
  <c r="K622"/>
  <c r="V624" s="1"/>
  <c r="K296"/>
  <c r="V297" s="1"/>
  <c r="K459"/>
  <c r="U416"/>
  <c r="K332"/>
  <c r="Z333" s="1"/>
  <c r="P469"/>
  <c r="K583"/>
  <c r="X584" s="1"/>
  <c r="K361"/>
  <c r="T363" s="1"/>
  <c r="K536"/>
  <c r="S584"/>
  <c r="AA584" s="1"/>
  <c r="K183"/>
  <c r="Z184" s="1"/>
  <c r="K533"/>
  <c r="K201"/>
  <c r="V202" s="1"/>
  <c r="K213"/>
  <c r="X215" s="1"/>
  <c r="X469"/>
  <c r="S401"/>
  <c r="K382"/>
  <c r="V384" s="1"/>
  <c r="K518"/>
  <c r="AB519" s="1"/>
  <c r="K394"/>
  <c r="K619"/>
  <c r="V620" s="1"/>
  <c r="K192"/>
  <c r="X193" s="1"/>
  <c r="P120"/>
  <c r="U177"/>
  <c r="F628"/>
  <c r="K243"/>
  <c r="K147"/>
  <c r="U401"/>
  <c r="K237"/>
  <c r="Z238" s="1"/>
  <c r="K161"/>
  <c r="P163" s="1"/>
  <c r="K441"/>
  <c r="Z442" s="1"/>
  <c r="K320"/>
  <c r="Z321" s="1"/>
  <c r="K18"/>
  <c r="K613"/>
  <c r="K373"/>
  <c r="Z375" s="1"/>
  <c r="K104"/>
  <c r="V106" s="1"/>
  <c r="K249"/>
  <c r="T250" s="1"/>
  <c r="K287"/>
  <c r="V288" s="1"/>
  <c r="Q395"/>
  <c r="Q396" s="1"/>
  <c r="Q401"/>
  <c r="Q402" s="1"/>
  <c r="Q318"/>
  <c r="S416"/>
  <c r="Q238"/>
  <c r="K32"/>
  <c r="X34" s="1"/>
  <c r="K95"/>
  <c r="T97" s="1"/>
  <c r="K152"/>
  <c r="U153" s="1"/>
  <c r="V153" s="1"/>
  <c r="K450"/>
  <c r="K566"/>
  <c r="P567" s="1"/>
  <c r="K515"/>
  <c r="K465"/>
  <c r="P466" s="1"/>
  <c r="U395"/>
  <c r="S318"/>
  <c r="K415"/>
  <c r="S238"/>
  <c r="K557"/>
  <c r="R559" s="1"/>
  <c r="K12"/>
  <c r="X13" s="1"/>
  <c r="K589"/>
  <c r="AB590" s="1"/>
  <c r="K601"/>
  <c r="T602" s="1"/>
  <c r="K418"/>
  <c r="V419" s="1"/>
  <c r="K83"/>
  <c r="T84" s="1"/>
  <c r="K625"/>
  <c r="K258"/>
  <c r="K545"/>
  <c r="K471"/>
  <c r="V473" s="1"/>
  <c r="Z470"/>
  <c r="K509"/>
  <c r="T511" s="1"/>
  <c r="K453"/>
  <c r="V454" s="1"/>
  <c r="K604"/>
  <c r="T605" s="1"/>
  <c r="K432"/>
  <c r="K358"/>
  <c r="X360" s="1"/>
  <c r="K462"/>
  <c r="K240"/>
  <c r="K539"/>
  <c r="R469"/>
  <c r="AB469"/>
  <c r="X470"/>
  <c r="T469"/>
  <c r="Z469"/>
  <c r="R470"/>
  <c r="T470"/>
  <c r="P470"/>
  <c r="K456"/>
  <c r="K385"/>
  <c r="S386" s="1"/>
  <c r="AA386" s="1"/>
  <c r="AB386" s="1"/>
  <c r="U564"/>
  <c r="AA564" s="1"/>
  <c r="K305"/>
  <c r="Z306" s="1"/>
  <c r="K364"/>
  <c r="R366" s="1"/>
  <c r="K563"/>
  <c r="Z564" s="1"/>
  <c r="K412"/>
  <c r="X413" s="1"/>
  <c r="S235"/>
  <c r="K89"/>
  <c r="T91" s="1"/>
  <c r="Q380"/>
  <c r="R380" s="1"/>
  <c r="P125"/>
  <c r="S344"/>
  <c r="S321"/>
  <c r="Q496"/>
  <c r="Q497" s="1"/>
  <c r="K109"/>
  <c r="Z110" s="1"/>
  <c r="X380"/>
  <c r="Q424"/>
  <c r="AA424" s="1"/>
  <c r="P137"/>
  <c r="Z380"/>
  <c r="S380"/>
  <c r="T380" s="1"/>
  <c r="T125"/>
  <c r="K158"/>
  <c r="K38"/>
  <c r="Z40" s="1"/>
  <c r="K204"/>
  <c r="X206" s="1"/>
  <c r="R126"/>
  <c r="R125"/>
  <c r="V126"/>
  <c r="U321"/>
  <c r="Q235"/>
  <c r="K495"/>
  <c r="P496" s="1"/>
  <c r="K170"/>
  <c r="S171" s="1"/>
  <c r="K266"/>
  <c r="P126"/>
  <c r="V125"/>
  <c r="T126"/>
  <c r="Z125"/>
  <c r="X612"/>
  <c r="Q321"/>
  <c r="U235"/>
  <c r="U496"/>
  <c r="Q344"/>
  <c r="Q345" s="1"/>
  <c r="K35"/>
  <c r="X36" s="1"/>
  <c r="K290"/>
  <c r="X291" s="1"/>
  <c r="V611"/>
  <c r="K216"/>
  <c r="R217" s="1"/>
  <c r="K278"/>
  <c r="P279" s="1"/>
  <c r="K349"/>
  <c r="P351" s="1"/>
  <c r="K329"/>
  <c r="P331" s="1"/>
  <c r="K219"/>
  <c r="P221" s="1"/>
  <c r="K98"/>
  <c r="V100" s="1"/>
  <c r="V117"/>
  <c r="W116"/>
  <c r="W117" s="1"/>
  <c r="R117"/>
  <c r="T117"/>
  <c r="T116"/>
  <c r="Z116"/>
  <c r="R116"/>
  <c r="P117"/>
  <c r="P116"/>
  <c r="V116"/>
  <c r="X436"/>
  <c r="R436"/>
  <c r="R437"/>
  <c r="K255"/>
  <c r="Z256" s="1"/>
  <c r="Q256"/>
  <c r="U398"/>
  <c r="K397"/>
  <c r="X398" s="1"/>
  <c r="S264"/>
  <c r="K263"/>
  <c r="P264" s="1"/>
  <c r="U576"/>
  <c r="K575"/>
  <c r="R577" s="1"/>
  <c r="P381"/>
  <c r="P380"/>
  <c r="AB436"/>
  <c r="Q398"/>
  <c r="Q399" s="1"/>
  <c r="K423"/>
  <c r="K86"/>
  <c r="P88" s="1"/>
  <c r="K164"/>
  <c r="P436"/>
  <c r="V436"/>
  <c r="T437"/>
  <c r="S256"/>
  <c r="K139"/>
  <c r="K66"/>
  <c r="K112"/>
  <c r="S507"/>
  <c r="AA507" s="1"/>
  <c r="AB507" s="1"/>
  <c r="V507"/>
  <c r="R507"/>
  <c r="R508"/>
  <c r="Z507"/>
  <c r="X507"/>
  <c r="P508"/>
  <c r="P507"/>
  <c r="S561"/>
  <c r="U561"/>
  <c r="A238" i="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D770" i="2" s="1"/>
  <c r="D628"/>
  <c r="G628"/>
  <c r="J628"/>
  <c r="C628"/>
  <c r="I628"/>
  <c r="K560"/>
  <c r="P611"/>
  <c r="K92"/>
  <c r="Z93" s="1"/>
  <c r="U91"/>
  <c r="B39"/>
  <c r="B40" s="1"/>
  <c r="Q41"/>
  <c r="Q42" s="1"/>
  <c r="S41"/>
  <c r="S42" s="1"/>
  <c r="W41"/>
  <c r="W42" s="1"/>
  <c r="U41"/>
  <c r="U42" s="1"/>
  <c r="T611"/>
  <c r="T612"/>
  <c r="Z612"/>
  <c r="R612"/>
  <c r="R611"/>
  <c r="P612"/>
  <c r="Z611"/>
  <c r="V612"/>
  <c r="X611"/>
  <c r="Z437"/>
  <c r="V437"/>
  <c r="T436"/>
  <c r="Z436"/>
  <c r="X437"/>
  <c r="Q585"/>
  <c r="Q265"/>
  <c r="X125"/>
  <c r="AA125"/>
  <c r="AB125" s="1"/>
  <c r="W126"/>
  <c r="B36" i="1"/>
  <c r="Q185" i="2"/>
  <c r="Q316"/>
  <c r="AA555"/>
  <c r="U556"/>
  <c r="Z549"/>
  <c r="X549"/>
  <c r="T549"/>
  <c r="T550"/>
  <c r="X550"/>
  <c r="R549"/>
  <c r="R550"/>
  <c r="V549"/>
  <c r="V550"/>
  <c r="P550"/>
  <c r="P549"/>
  <c r="Z550"/>
  <c r="AB549"/>
  <c r="Q417"/>
  <c r="Q505"/>
  <c r="AA504"/>
  <c r="U71" l="1"/>
  <c r="V71" s="1"/>
  <c r="C835"/>
  <c r="I895"/>
  <c r="G764"/>
  <c r="J672"/>
  <c r="E658"/>
  <c r="G936"/>
  <c r="F687"/>
  <c r="C844"/>
  <c r="I883"/>
  <c r="G912"/>
  <c r="J663"/>
  <c r="S664" s="1"/>
  <c r="D738"/>
  <c r="I880"/>
  <c r="F723"/>
  <c r="F883"/>
  <c r="G702"/>
  <c r="J933"/>
  <c r="E856"/>
  <c r="E889"/>
  <c r="D939"/>
  <c r="C726"/>
  <c r="I903"/>
  <c r="F743"/>
  <c r="J696"/>
  <c r="E720"/>
  <c r="G898"/>
  <c r="I794"/>
  <c r="P301"/>
  <c r="V300"/>
  <c r="S300"/>
  <c r="T300" s="1"/>
  <c r="Q300"/>
  <c r="Q301" s="1"/>
  <c r="R301" s="1"/>
  <c r="Z300"/>
  <c r="P300"/>
  <c r="P146"/>
  <c r="Q145"/>
  <c r="P544"/>
  <c r="R177"/>
  <c r="Z177"/>
  <c r="Z543"/>
  <c r="R543"/>
  <c r="X543"/>
  <c r="V145"/>
  <c r="P145"/>
  <c r="S145"/>
  <c r="X145"/>
  <c r="V177"/>
  <c r="R178"/>
  <c r="P177"/>
  <c r="X177"/>
  <c r="T543"/>
  <c r="X544"/>
  <c r="V544"/>
  <c r="V543"/>
  <c r="Z544"/>
  <c r="P543"/>
  <c r="AB543"/>
  <c r="R544"/>
  <c r="R79"/>
  <c r="T78"/>
  <c r="V79"/>
  <c r="W78"/>
  <c r="X78" s="1"/>
  <c r="Z78"/>
  <c r="T79"/>
  <c r="R78"/>
  <c r="P79"/>
  <c r="P596"/>
  <c r="P199"/>
  <c r="V285"/>
  <c r="Z199"/>
  <c r="T596"/>
  <c r="P196"/>
  <c r="P78"/>
  <c r="X596"/>
  <c r="T200"/>
  <c r="W131"/>
  <c r="X131" s="1"/>
  <c r="V597"/>
  <c r="P597"/>
  <c r="Z597"/>
  <c r="V200"/>
  <c r="X200"/>
  <c r="R199"/>
  <c r="X552"/>
  <c r="V596"/>
  <c r="AB596"/>
  <c r="P128"/>
  <c r="T199"/>
  <c r="T597"/>
  <c r="R597"/>
  <c r="R596"/>
  <c r="R493"/>
  <c r="T493"/>
  <c r="Z493"/>
  <c r="R523"/>
  <c r="P493"/>
  <c r="T253"/>
  <c r="T523"/>
  <c r="X523"/>
  <c r="P522"/>
  <c r="R522"/>
  <c r="P523"/>
  <c r="U493"/>
  <c r="AA493" s="1"/>
  <c r="AB493" s="1"/>
  <c r="P494"/>
  <c r="AB599"/>
  <c r="V523"/>
  <c r="Z519"/>
  <c r="V137"/>
  <c r="V522"/>
  <c r="Z596"/>
  <c r="T522"/>
  <c r="T494"/>
  <c r="X493"/>
  <c r="P254"/>
  <c r="V608"/>
  <c r="Z522"/>
  <c r="AB522"/>
  <c r="Z523"/>
  <c r="V27"/>
  <c r="T328"/>
  <c r="R327"/>
  <c r="Z353"/>
  <c r="Q353"/>
  <c r="Q354" s="1"/>
  <c r="R354" s="1"/>
  <c r="T327"/>
  <c r="T27"/>
  <c r="T315"/>
  <c r="AB309"/>
  <c r="P309"/>
  <c r="T309"/>
  <c r="V309"/>
  <c r="AA137"/>
  <c r="AB137" s="1"/>
  <c r="P404"/>
  <c r="Z310"/>
  <c r="R310"/>
  <c r="T310"/>
  <c r="P476"/>
  <c r="AB199"/>
  <c r="P285"/>
  <c r="X199"/>
  <c r="Z22"/>
  <c r="AB285"/>
  <c r="T137"/>
  <c r="P310"/>
  <c r="R309"/>
  <c r="X309"/>
  <c r="Z309"/>
  <c r="X310"/>
  <c r="R200"/>
  <c r="Z200"/>
  <c r="X553"/>
  <c r="P553"/>
  <c r="Z128"/>
  <c r="P200"/>
  <c r="P81"/>
  <c r="T531"/>
  <c r="P431"/>
  <c r="P528"/>
  <c r="P531"/>
  <c r="S513"/>
  <c r="T513" s="1"/>
  <c r="P532"/>
  <c r="P82"/>
  <c r="P513"/>
  <c r="R531"/>
  <c r="T532"/>
  <c r="P514"/>
  <c r="V82"/>
  <c r="R81"/>
  <c r="V513"/>
  <c r="X531"/>
  <c r="V81"/>
  <c r="X532"/>
  <c r="Z532"/>
  <c r="Z513"/>
  <c r="T82"/>
  <c r="V532"/>
  <c r="Z81"/>
  <c r="R532"/>
  <c r="V531"/>
  <c r="Q513"/>
  <c r="R513" s="1"/>
  <c r="R82"/>
  <c r="Z531"/>
  <c r="W81"/>
  <c r="W82" s="1"/>
  <c r="X82" s="1"/>
  <c r="Z490"/>
  <c r="P353"/>
  <c r="P328"/>
  <c r="O27"/>
  <c r="P27" s="1"/>
  <c r="Z27"/>
  <c r="R328"/>
  <c r="U327"/>
  <c r="V327" s="1"/>
  <c r="S353"/>
  <c r="T353" s="1"/>
  <c r="P327"/>
  <c r="X27"/>
  <c r="V353"/>
  <c r="X353"/>
  <c r="X327"/>
  <c r="V253"/>
  <c r="AA253"/>
  <c r="AB253" s="1"/>
  <c r="T254"/>
  <c r="X253"/>
  <c r="P55"/>
  <c r="S608"/>
  <c r="T608" s="1"/>
  <c r="X304"/>
  <c r="R49"/>
  <c r="V347"/>
  <c r="T600"/>
  <c r="Z253"/>
  <c r="R609"/>
  <c r="R608"/>
  <c r="R253"/>
  <c r="R62"/>
  <c r="R600"/>
  <c r="P253"/>
  <c r="Z608"/>
  <c r="P609"/>
  <c r="P608"/>
  <c r="X528"/>
  <c r="R254"/>
  <c r="P348"/>
  <c r="R378"/>
  <c r="R617"/>
  <c r="R588"/>
  <c r="P587"/>
  <c r="V16"/>
  <c r="P448"/>
  <c r="V17"/>
  <c r="AB377"/>
  <c r="X448"/>
  <c r="P16"/>
  <c r="T102"/>
  <c r="T378"/>
  <c r="P377"/>
  <c r="V184"/>
  <c r="Z448"/>
  <c r="V448"/>
  <c r="R175"/>
  <c r="Z17"/>
  <c r="P17"/>
  <c r="Z230"/>
  <c r="V587"/>
  <c r="S587"/>
  <c r="T587" s="1"/>
  <c r="Z16"/>
  <c r="T16"/>
  <c r="Z276"/>
  <c r="R449"/>
  <c r="R448"/>
  <c r="P64"/>
  <c r="T17"/>
  <c r="R230"/>
  <c r="W102"/>
  <c r="AA102" s="1"/>
  <c r="AB102" s="1"/>
  <c r="P103"/>
  <c r="R587"/>
  <c r="X587"/>
  <c r="X17"/>
  <c r="T122"/>
  <c r="R16"/>
  <c r="Z377"/>
  <c r="P401"/>
  <c r="P449"/>
  <c r="T65"/>
  <c r="AB16"/>
  <c r="T103"/>
  <c r="P588"/>
  <c r="X16"/>
  <c r="Z102"/>
  <c r="V475"/>
  <c r="AA315"/>
  <c r="AB315" s="1"/>
  <c r="W138"/>
  <c r="X138" s="1"/>
  <c r="R196"/>
  <c r="P405"/>
  <c r="V404"/>
  <c r="Z475"/>
  <c r="Z553"/>
  <c r="V131"/>
  <c r="P132"/>
  <c r="V553"/>
  <c r="T131"/>
  <c r="T285"/>
  <c r="P138"/>
  <c r="R129"/>
  <c r="P286"/>
  <c r="R286"/>
  <c r="X22"/>
  <c r="R131"/>
  <c r="V344"/>
  <c r="R552"/>
  <c r="R120"/>
  <c r="R119"/>
  <c r="T475"/>
  <c r="R404"/>
  <c r="R197"/>
  <c r="Z404"/>
  <c r="X475"/>
  <c r="T553"/>
  <c r="P552"/>
  <c r="Z131"/>
  <c r="Z552"/>
  <c r="X285"/>
  <c r="Z137"/>
  <c r="P129"/>
  <c r="Z285"/>
  <c r="R285"/>
  <c r="Z23"/>
  <c r="W128"/>
  <c r="W129" s="1"/>
  <c r="Y129" s="1"/>
  <c r="Z129" s="1"/>
  <c r="R137"/>
  <c r="X286"/>
  <c r="P119"/>
  <c r="AA475"/>
  <c r="AB475" s="1"/>
  <c r="AA404"/>
  <c r="AB404" s="1"/>
  <c r="V552"/>
  <c r="AB552"/>
  <c r="T132"/>
  <c r="R553"/>
  <c r="Z286"/>
  <c r="V138"/>
  <c r="T286"/>
  <c r="R23"/>
  <c r="V129"/>
  <c r="R138"/>
  <c r="T138"/>
  <c r="R491"/>
  <c r="Z119"/>
  <c r="Q156"/>
  <c r="Q157" s="1"/>
  <c r="R70"/>
  <c r="P357"/>
  <c r="P270"/>
  <c r="V190"/>
  <c r="T404"/>
  <c r="X270"/>
  <c r="Z356"/>
  <c r="T504"/>
  <c r="R30"/>
  <c r="T70"/>
  <c r="T47"/>
  <c r="X47"/>
  <c r="T46"/>
  <c r="R270"/>
  <c r="R356"/>
  <c r="Z70"/>
  <c r="T357"/>
  <c r="V270"/>
  <c r="T270"/>
  <c r="V70"/>
  <c r="P271"/>
  <c r="V271"/>
  <c r="V368"/>
  <c r="AB270"/>
  <c r="T271"/>
  <c r="R271"/>
  <c r="Q476"/>
  <c r="R476" s="1"/>
  <c r="R340"/>
  <c r="P356"/>
  <c r="V356"/>
  <c r="R357"/>
  <c r="X156"/>
  <c r="V504"/>
  <c r="Z191"/>
  <c r="P46"/>
  <c r="Y46"/>
  <c r="T71"/>
  <c r="V191"/>
  <c r="R71"/>
  <c r="Z271"/>
  <c r="R475"/>
  <c r="Z357"/>
  <c r="X357"/>
  <c r="V357"/>
  <c r="P157"/>
  <c r="P504"/>
  <c r="P71"/>
  <c r="P47"/>
  <c r="P70"/>
  <c r="T191"/>
  <c r="R46"/>
  <c r="V47"/>
  <c r="Z270"/>
  <c r="P340"/>
  <c r="AB356"/>
  <c r="T356"/>
  <c r="P156"/>
  <c r="S156"/>
  <c r="P505"/>
  <c r="V46"/>
  <c r="X46"/>
  <c r="W70"/>
  <c r="X70" s="1"/>
  <c r="V315"/>
  <c r="P485"/>
  <c r="T168"/>
  <c r="P316"/>
  <c r="Z599"/>
  <c r="V600"/>
  <c r="X600"/>
  <c r="P600"/>
  <c r="V208"/>
  <c r="T49"/>
  <c r="P50"/>
  <c r="Y49"/>
  <c r="Y50" s="1"/>
  <c r="Z50" s="1"/>
  <c r="S347"/>
  <c r="S348" s="1"/>
  <c r="T348" s="1"/>
  <c r="X347"/>
  <c r="P315"/>
  <c r="R315"/>
  <c r="Z600"/>
  <c r="X599"/>
  <c r="R599"/>
  <c r="R226"/>
  <c r="P49"/>
  <c r="V49"/>
  <c r="T50"/>
  <c r="R50"/>
  <c r="R347"/>
  <c r="U168"/>
  <c r="V168" s="1"/>
  <c r="X315"/>
  <c r="T499"/>
  <c r="P599"/>
  <c r="T599"/>
  <c r="Z208"/>
  <c r="R55"/>
  <c r="P303"/>
  <c r="V50"/>
  <c r="X49"/>
  <c r="R348"/>
  <c r="Z347"/>
  <c r="Z484"/>
  <c r="P319"/>
  <c r="R500"/>
  <c r="R227"/>
  <c r="S208"/>
  <c r="T208" s="1"/>
  <c r="P209"/>
  <c r="P392"/>
  <c r="T56"/>
  <c r="T55"/>
  <c r="X303"/>
  <c r="V528"/>
  <c r="R529"/>
  <c r="Y61"/>
  <c r="AA61" s="1"/>
  <c r="AB61" s="1"/>
  <c r="V484"/>
  <c r="X168"/>
  <c r="P407"/>
  <c r="T169"/>
  <c r="Z168"/>
  <c r="R169"/>
  <c r="Z499"/>
  <c r="W499"/>
  <c r="W500" s="1"/>
  <c r="V226"/>
  <c r="R209"/>
  <c r="X208"/>
  <c r="X55"/>
  <c r="Z304"/>
  <c r="V304"/>
  <c r="R191"/>
  <c r="R168"/>
  <c r="R407"/>
  <c r="P169"/>
  <c r="T500"/>
  <c r="P226"/>
  <c r="P208"/>
  <c r="P247"/>
  <c r="P304"/>
  <c r="X61"/>
  <c r="R504"/>
  <c r="R377"/>
  <c r="U156"/>
  <c r="V156" s="1"/>
  <c r="Z504"/>
  <c r="V64"/>
  <c r="R122"/>
  <c r="Z617"/>
  <c r="R103"/>
  <c r="T617"/>
  <c r="T190"/>
  <c r="T119"/>
  <c r="W64"/>
  <c r="V65"/>
  <c r="V377"/>
  <c r="X401"/>
  <c r="F924"/>
  <c r="D812"/>
  <c r="I738"/>
  <c r="P175"/>
  <c r="R102"/>
  <c r="X191"/>
  <c r="V580"/>
  <c r="V439"/>
  <c r="P190"/>
  <c r="W119"/>
  <c r="AA119" s="1"/>
  <c r="AB119" s="1"/>
  <c r="S174"/>
  <c r="T174" s="1"/>
  <c r="V119"/>
  <c r="AB190"/>
  <c r="R190"/>
  <c r="Z190"/>
  <c r="T120"/>
  <c r="V103"/>
  <c r="P191"/>
  <c r="P102"/>
  <c r="W579"/>
  <c r="W580" s="1"/>
  <c r="Y580" s="1"/>
  <c r="Z580" s="1"/>
  <c r="P484"/>
  <c r="P378"/>
  <c r="X378"/>
  <c r="T377"/>
  <c r="Z378"/>
  <c r="V378"/>
  <c r="Z401"/>
  <c r="T276"/>
  <c r="P500"/>
  <c r="P499"/>
  <c r="R499"/>
  <c r="V500"/>
  <c r="Z226"/>
  <c r="S226"/>
  <c r="S227" s="1"/>
  <c r="P227"/>
  <c r="X174"/>
  <c r="R174"/>
  <c r="R64"/>
  <c r="R65"/>
  <c r="Y64"/>
  <c r="Z64" s="1"/>
  <c r="T64"/>
  <c r="T229"/>
  <c r="Z229"/>
  <c r="T393"/>
  <c r="V55"/>
  <c r="V56"/>
  <c r="AB617"/>
  <c r="R393"/>
  <c r="Y55"/>
  <c r="AA55" s="1"/>
  <c r="AB55" s="1"/>
  <c r="X56"/>
  <c r="P56"/>
  <c r="R303"/>
  <c r="AB303"/>
  <c r="T304"/>
  <c r="S528"/>
  <c r="T528" s="1"/>
  <c r="R430"/>
  <c r="X62"/>
  <c r="V431"/>
  <c r="R528"/>
  <c r="Z528"/>
  <c r="T303"/>
  <c r="R304"/>
  <c r="Z303"/>
  <c r="R618"/>
  <c r="U174"/>
  <c r="V174" s="1"/>
  <c r="V401"/>
  <c r="T401"/>
  <c r="P53"/>
  <c r="Y52"/>
  <c r="Z52" s="1"/>
  <c r="P490"/>
  <c r="T491"/>
  <c r="U490"/>
  <c r="U491" s="1"/>
  <c r="W491" s="1"/>
  <c r="R484"/>
  <c r="T390"/>
  <c r="R369"/>
  <c r="T277"/>
  <c r="R276"/>
  <c r="R440"/>
  <c r="P390"/>
  <c r="T52"/>
  <c r="V52"/>
  <c r="Z368"/>
  <c r="V276"/>
  <c r="X276"/>
  <c r="AB196"/>
  <c r="V132"/>
  <c r="P131"/>
  <c r="P22"/>
  <c r="X440"/>
  <c r="V128"/>
  <c r="X344"/>
  <c r="T344"/>
  <c r="T53"/>
  <c r="X490"/>
  <c r="R324"/>
  <c r="P369"/>
  <c r="R368"/>
  <c r="Z277"/>
  <c r="V389"/>
  <c r="P52"/>
  <c r="AB276"/>
  <c r="X197"/>
  <c r="Q485"/>
  <c r="R485" s="1"/>
  <c r="R390"/>
  <c r="Z389"/>
  <c r="T128"/>
  <c r="V23"/>
  <c r="V390"/>
  <c r="P345"/>
  <c r="V53"/>
  <c r="R490"/>
  <c r="X53"/>
  <c r="Z96"/>
  <c r="X389"/>
  <c r="P368"/>
  <c r="P276"/>
  <c r="V277"/>
  <c r="X196"/>
  <c r="AA324"/>
  <c r="AB324" s="1"/>
  <c r="P389"/>
  <c r="X390"/>
  <c r="P384"/>
  <c r="T129"/>
  <c r="Z440"/>
  <c r="P344"/>
  <c r="P491"/>
  <c r="T389"/>
  <c r="AA484"/>
  <c r="AB484" s="1"/>
  <c r="S368"/>
  <c r="T368" s="1"/>
  <c r="P277"/>
  <c r="X277"/>
  <c r="Z197"/>
  <c r="AB389"/>
  <c r="Z390"/>
  <c r="R22"/>
  <c r="Z439"/>
  <c r="X52"/>
  <c r="R53"/>
  <c r="V339"/>
  <c r="T30"/>
  <c r="X273"/>
  <c r="P62"/>
  <c r="Z579"/>
  <c r="Q273"/>
  <c r="R273" s="1"/>
  <c r="P273"/>
  <c r="W339"/>
  <c r="X339" s="1"/>
  <c r="T196"/>
  <c r="V196"/>
  <c r="Z174"/>
  <c r="X30"/>
  <c r="R123"/>
  <c r="X230"/>
  <c r="X617"/>
  <c r="Z273"/>
  <c r="P122"/>
  <c r="V230"/>
  <c r="P482"/>
  <c r="O30"/>
  <c r="P30" s="1"/>
  <c r="S273"/>
  <c r="T273" s="1"/>
  <c r="X481"/>
  <c r="Z339"/>
  <c r="T339"/>
  <c r="V197"/>
  <c r="P318"/>
  <c r="V30"/>
  <c r="V617"/>
  <c r="X618"/>
  <c r="P274"/>
  <c r="Z567"/>
  <c r="T618"/>
  <c r="P61"/>
  <c r="T318"/>
  <c r="T340"/>
  <c r="P339"/>
  <c r="R339"/>
  <c r="Z196"/>
  <c r="X184"/>
  <c r="X318"/>
  <c r="P618"/>
  <c r="X229"/>
  <c r="P617"/>
  <c r="T62"/>
  <c r="T61"/>
  <c r="V324"/>
  <c r="T197"/>
  <c r="V618"/>
  <c r="P123"/>
  <c r="V61"/>
  <c r="V62"/>
  <c r="AA478"/>
  <c r="AB478" s="1"/>
  <c r="V318"/>
  <c r="X324"/>
  <c r="Z247"/>
  <c r="T248"/>
  <c r="P439"/>
  <c r="P248"/>
  <c r="R247"/>
  <c r="T439"/>
  <c r="U248"/>
  <c r="V248" s="1"/>
  <c r="T484"/>
  <c r="T247"/>
  <c r="AB439"/>
  <c r="P440"/>
  <c r="T324"/>
  <c r="Z324"/>
  <c r="AA247"/>
  <c r="AB247" s="1"/>
  <c r="R248"/>
  <c r="R439"/>
  <c r="V440"/>
  <c r="P324"/>
  <c r="P325"/>
  <c r="X247"/>
  <c r="T440"/>
  <c r="T177"/>
  <c r="Z431"/>
  <c r="X431"/>
  <c r="T59"/>
  <c r="P393"/>
  <c r="R580"/>
  <c r="Z430"/>
  <c r="X58"/>
  <c r="R392"/>
  <c r="T430"/>
  <c r="S593"/>
  <c r="T593" s="1"/>
  <c r="X392"/>
  <c r="Z393"/>
  <c r="R488"/>
  <c r="P580"/>
  <c r="P430"/>
  <c r="R411"/>
  <c r="I823"/>
  <c r="D847"/>
  <c r="F785"/>
  <c r="T431"/>
  <c r="C640"/>
  <c r="F877"/>
  <c r="R134"/>
  <c r="P230"/>
  <c r="T230"/>
  <c r="X393"/>
  <c r="V430"/>
  <c r="F735"/>
  <c r="J903"/>
  <c r="K903" s="1"/>
  <c r="E815"/>
  <c r="Z392"/>
  <c r="R106"/>
  <c r="G892"/>
  <c r="F815"/>
  <c r="D797"/>
  <c r="E791"/>
  <c r="E699"/>
  <c r="V392"/>
  <c r="T408"/>
  <c r="Z481"/>
  <c r="C785"/>
  <c r="C838"/>
  <c r="D761"/>
  <c r="E687"/>
  <c r="U407"/>
  <c r="AA407" s="1"/>
  <c r="AB407" s="1"/>
  <c r="F672"/>
  <c r="F788"/>
  <c r="G942"/>
  <c r="F678"/>
  <c r="G847"/>
  <c r="J782"/>
  <c r="E942"/>
  <c r="I693"/>
  <c r="F702"/>
  <c r="J711"/>
  <c r="T184"/>
  <c r="W134"/>
  <c r="X134" s="1"/>
  <c r="V123"/>
  <c r="V229"/>
  <c r="AB229"/>
  <c r="P193"/>
  <c r="AB202"/>
  <c r="Z122"/>
  <c r="F886"/>
  <c r="G773"/>
  <c r="E634"/>
  <c r="I732"/>
  <c r="P585"/>
  <c r="T392"/>
  <c r="X430"/>
  <c r="AB430"/>
  <c r="C776"/>
  <c r="C637"/>
  <c r="J889"/>
  <c r="I723"/>
  <c r="G853"/>
  <c r="X525"/>
  <c r="C933"/>
  <c r="J823"/>
  <c r="I705"/>
  <c r="C693"/>
  <c r="G678"/>
  <c r="F826"/>
  <c r="F948"/>
  <c r="F693"/>
  <c r="C895"/>
  <c r="J770"/>
  <c r="E880"/>
  <c r="D838"/>
  <c r="C729"/>
  <c r="J675"/>
  <c r="W122"/>
  <c r="AA122" s="1"/>
  <c r="AB122" s="1"/>
  <c r="P229"/>
  <c r="V393"/>
  <c r="V122"/>
  <c r="T571"/>
  <c r="X487"/>
  <c r="P298"/>
  <c r="X593"/>
  <c r="G637"/>
  <c r="F690"/>
  <c r="G746"/>
  <c r="F794"/>
  <c r="G850"/>
  <c r="F898"/>
  <c r="I951"/>
  <c r="I871"/>
  <c r="F643"/>
  <c r="G705"/>
  <c r="G776"/>
  <c r="C850"/>
  <c r="C927"/>
  <c r="J883"/>
  <c r="S884" s="1"/>
  <c r="J764"/>
  <c r="J649"/>
  <c r="D749"/>
  <c r="E844"/>
  <c r="I803"/>
  <c r="I663"/>
  <c r="D714"/>
  <c r="E767"/>
  <c r="F782"/>
  <c r="I844"/>
  <c r="C915"/>
  <c r="D927"/>
  <c r="I634"/>
  <c r="V135"/>
  <c r="T58"/>
  <c r="T580"/>
  <c r="S288"/>
  <c r="T288" s="1"/>
  <c r="V579"/>
  <c r="T454"/>
  <c r="T297"/>
  <c r="F696"/>
  <c r="F856"/>
  <c r="I945"/>
  <c r="G652"/>
  <c r="C779"/>
  <c r="F933"/>
  <c r="J758"/>
  <c r="D735"/>
  <c r="I779"/>
  <c r="D702"/>
  <c r="E729"/>
  <c r="G649"/>
  <c r="D729"/>
  <c r="D880"/>
  <c r="U573"/>
  <c r="V573" s="1"/>
  <c r="C859"/>
  <c r="G726"/>
  <c r="C948"/>
  <c r="D909"/>
  <c r="D675"/>
  <c r="I637"/>
  <c r="D690"/>
  <c r="E655"/>
  <c r="G829"/>
  <c r="G655"/>
  <c r="J912"/>
  <c r="D655"/>
  <c r="D758"/>
  <c r="P574"/>
  <c r="Z134"/>
  <c r="P59"/>
  <c r="V162"/>
  <c r="Z570"/>
  <c r="Q193"/>
  <c r="Q194" s="1"/>
  <c r="R194" s="1"/>
  <c r="R33"/>
  <c r="Z212"/>
  <c r="R445"/>
  <c r="Z84"/>
  <c r="T579"/>
  <c r="T481"/>
  <c r="F646"/>
  <c r="F752"/>
  <c r="F800"/>
  <c r="F909"/>
  <c r="I859"/>
  <c r="G711"/>
  <c r="G859"/>
  <c r="J880"/>
  <c r="Q881" s="1"/>
  <c r="J643"/>
  <c r="S644" s="1"/>
  <c r="E832"/>
  <c r="I643"/>
  <c r="G794"/>
  <c r="C918"/>
  <c r="X288"/>
  <c r="C702"/>
  <c r="C809"/>
  <c r="I933"/>
  <c r="G663"/>
  <c r="F874"/>
  <c r="J726"/>
  <c r="E770"/>
  <c r="P337"/>
  <c r="G658"/>
  <c r="F711"/>
  <c r="G761"/>
  <c r="F818"/>
  <c r="F868"/>
  <c r="G921"/>
  <c r="I921"/>
  <c r="I847"/>
  <c r="F669"/>
  <c r="G735"/>
  <c r="F809"/>
  <c r="C883"/>
  <c r="J945"/>
  <c r="J835"/>
  <c r="J714"/>
  <c r="U715" s="1"/>
  <c r="D871"/>
  <c r="D649"/>
  <c r="E746"/>
  <c r="I755"/>
  <c r="D936"/>
  <c r="E939"/>
  <c r="C646"/>
  <c r="F832"/>
  <c r="G720"/>
  <c r="J874"/>
  <c r="S875" s="1"/>
  <c r="E850"/>
  <c r="E883"/>
  <c r="T134"/>
  <c r="Y58"/>
  <c r="AA58" s="1"/>
  <c r="AB58" s="1"/>
  <c r="X211"/>
  <c r="Z445"/>
  <c r="T411"/>
  <c r="R410"/>
  <c r="R579"/>
  <c r="P235"/>
  <c r="R282"/>
  <c r="C652"/>
  <c r="F758"/>
  <c r="F918"/>
  <c r="I853"/>
  <c r="G800"/>
  <c r="J847"/>
  <c r="I767"/>
  <c r="V481"/>
  <c r="C663"/>
  <c r="F720"/>
  <c r="G770"/>
  <c r="F823"/>
  <c r="C874"/>
  <c r="G924"/>
  <c r="I909"/>
  <c r="I835"/>
  <c r="G675"/>
  <c r="C738"/>
  <c r="C812"/>
  <c r="C889"/>
  <c r="J939"/>
  <c r="J829"/>
  <c r="J708"/>
  <c r="D859"/>
  <c r="D637"/>
  <c r="E732"/>
  <c r="I749"/>
  <c r="D874"/>
  <c r="E915"/>
  <c r="F652"/>
  <c r="G889"/>
  <c r="C746"/>
  <c r="J806"/>
  <c r="E652"/>
  <c r="E809"/>
  <c r="V134"/>
  <c r="X410"/>
  <c r="P410"/>
  <c r="R363"/>
  <c r="U571"/>
  <c r="W571" s="1"/>
  <c r="R573"/>
  <c r="R97"/>
  <c r="X570"/>
  <c r="Z454"/>
  <c r="Z294"/>
  <c r="P571"/>
  <c r="T570"/>
  <c r="R288"/>
  <c r="X445"/>
  <c r="T446"/>
  <c r="T487"/>
  <c r="V362"/>
  <c r="P297"/>
  <c r="R283"/>
  <c r="T283"/>
  <c r="R163"/>
  <c r="P214"/>
  <c r="AA570"/>
  <c r="AB570" s="1"/>
  <c r="V593"/>
  <c r="T573"/>
  <c r="P135"/>
  <c r="R58"/>
  <c r="X59"/>
  <c r="R162"/>
  <c r="T96"/>
  <c r="P570"/>
  <c r="P211"/>
  <c r="X454"/>
  <c r="T510"/>
  <c r="X235"/>
  <c r="R455"/>
  <c r="Z288"/>
  <c r="X446"/>
  <c r="T445"/>
  <c r="P487"/>
  <c r="R298"/>
  <c r="Z410"/>
  <c r="V84"/>
  <c r="P289"/>
  <c r="P283"/>
  <c r="T282"/>
  <c r="T22"/>
  <c r="V22"/>
  <c r="P85"/>
  <c r="Z235"/>
  <c r="T85"/>
  <c r="T455"/>
  <c r="V455"/>
  <c r="R289"/>
  <c r="Z297"/>
  <c r="R454"/>
  <c r="R211"/>
  <c r="X362"/>
  <c r="X162"/>
  <c r="V298"/>
  <c r="Z573"/>
  <c r="X573"/>
  <c r="P134"/>
  <c r="V58"/>
  <c r="X455"/>
  <c r="R212"/>
  <c r="X363"/>
  <c r="T211"/>
  <c r="Z362"/>
  <c r="AB211"/>
  <c r="AB445"/>
  <c r="P446"/>
  <c r="Z487"/>
  <c r="P84"/>
  <c r="R297"/>
  <c r="U96"/>
  <c r="V96" s="1"/>
  <c r="P282"/>
  <c r="X282"/>
  <c r="T23"/>
  <c r="AB22"/>
  <c r="Z215"/>
  <c r="V235"/>
  <c r="U410"/>
  <c r="AA410" s="1"/>
  <c r="AB410" s="1"/>
  <c r="V85"/>
  <c r="T235"/>
  <c r="Z298"/>
  <c r="R84"/>
  <c r="AB297"/>
  <c r="R574"/>
  <c r="R362"/>
  <c r="V211"/>
  <c r="P455"/>
  <c r="P288"/>
  <c r="Z446"/>
  <c r="U487"/>
  <c r="V487" s="1"/>
  <c r="R85"/>
  <c r="W96"/>
  <c r="X96" s="1"/>
  <c r="P573"/>
  <c r="T135"/>
  <c r="X624"/>
  <c r="R59"/>
  <c r="P97"/>
  <c r="P454"/>
  <c r="V212"/>
  <c r="P363"/>
  <c r="Z211"/>
  <c r="Z363"/>
  <c r="T212"/>
  <c r="T362"/>
  <c r="P445"/>
  <c r="V445"/>
  <c r="R487"/>
  <c r="Z162"/>
  <c r="P251"/>
  <c r="X298"/>
  <c r="V282"/>
  <c r="AB282"/>
  <c r="X23"/>
  <c r="R214"/>
  <c r="T214"/>
  <c r="P411"/>
  <c r="P162"/>
  <c r="X212"/>
  <c r="V363"/>
  <c r="Z455"/>
  <c r="Z282"/>
  <c r="P488"/>
  <c r="T298"/>
  <c r="X283"/>
  <c r="R235"/>
  <c r="V59"/>
  <c r="R96"/>
  <c r="R570"/>
  <c r="AB454"/>
  <c r="P362"/>
  <c r="R571"/>
  <c r="AB362"/>
  <c r="V446"/>
  <c r="S162"/>
  <c r="AA162" s="1"/>
  <c r="AB162" s="1"/>
  <c r="P96"/>
  <c r="X297"/>
  <c r="V283"/>
  <c r="W84"/>
  <c r="W85" s="1"/>
  <c r="X85" s="1"/>
  <c r="AB214"/>
  <c r="X224"/>
  <c r="Z223"/>
  <c r="V223"/>
  <c r="X223"/>
  <c r="AB223"/>
  <c r="V224"/>
  <c r="P224"/>
  <c r="R224"/>
  <c r="T224"/>
  <c r="T443"/>
  <c r="Z383"/>
  <c r="R223"/>
  <c r="X464"/>
  <c r="P463"/>
  <c r="T463"/>
  <c r="Z546"/>
  <c r="V546"/>
  <c r="T517"/>
  <c r="R516"/>
  <c r="V615"/>
  <c r="R614"/>
  <c r="Z615"/>
  <c r="Z149"/>
  <c r="Z148"/>
  <c r="P395"/>
  <c r="V395"/>
  <c r="T395"/>
  <c r="AB534"/>
  <c r="P534"/>
  <c r="T334"/>
  <c r="X333"/>
  <c r="P333"/>
  <c r="T333"/>
  <c r="P334"/>
  <c r="R371"/>
  <c r="V371"/>
  <c r="R481"/>
  <c r="Q482"/>
  <c r="S482" s="1"/>
  <c r="P336"/>
  <c r="Z336"/>
  <c r="S427"/>
  <c r="T427" s="1"/>
  <c r="Z427"/>
  <c r="X427"/>
  <c r="P428"/>
  <c r="R428"/>
  <c r="V427"/>
  <c r="R427"/>
  <c r="R546"/>
  <c r="Z224"/>
  <c r="P223"/>
  <c r="S433"/>
  <c r="T433" s="1"/>
  <c r="X433"/>
  <c r="P434"/>
  <c r="P433"/>
  <c r="Q433"/>
  <c r="R433" s="1"/>
  <c r="V433"/>
  <c r="Z433"/>
  <c r="T452"/>
  <c r="AB451"/>
  <c r="T451"/>
  <c r="P451"/>
  <c r="P452"/>
  <c r="Z451"/>
  <c r="Z452"/>
  <c r="V452"/>
  <c r="V451"/>
  <c r="R451"/>
  <c r="X383"/>
  <c r="T384"/>
  <c r="R383"/>
  <c r="P383"/>
  <c r="R384"/>
  <c r="Z384"/>
  <c r="X384"/>
  <c r="T383"/>
  <c r="AB383"/>
  <c r="R556"/>
  <c r="T555"/>
  <c r="Z555"/>
  <c r="P555"/>
  <c r="X555"/>
  <c r="Z626"/>
  <c r="R627"/>
  <c r="V626"/>
  <c r="S626"/>
  <c r="T626" s="1"/>
  <c r="R626"/>
  <c r="Z244"/>
  <c r="S244"/>
  <c r="U244"/>
  <c r="V244" s="1"/>
  <c r="Q244"/>
  <c r="R244" s="1"/>
  <c r="P537"/>
  <c r="V537"/>
  <c r="Z537"/>
  <c r="AB537"/>
  <c r="P538"/>
  <c r="R537"/>
  <c r="T537"/>
  <c r="Z538"/>
  <c r="Z233"/>
  <c r="X232"/>
  <c r="P232"/>
  <c r="R233"/>
  <c r="Z232"/>
  <c r="T232"/>
  <c r="AB232"/>
  <c r="R452"/>
  <c r="I815"/>
  <c r="I699"/>
  <c r="D826"/>
  <c r="E903"/>
  <c r="F726"/>
  <c r="F930"/>
  <c r="C782"/>
  <c r="J815"/>
  <c r="Q816" s="1"/>
  <c r="E862"/>
  <c r="T556"/>
  <c r="Z313"/>
  <c r="V383"/>
  <c r="X452"/>
  <c r="T223"/>
  <c r="Z605"/>
  <c r="AB605"/>
  <c r="R605"/>
  <c r="R606"/>
  <c r="T606"/>
  <c r="P605"/>
  <c r="X605"/>
  <c r="Z153"/>
  <c r="P154"/>
  <c r="R153"/>
  <c r="W153"/>
  <c r="W179" s="1"/>
  <c r="P460"/>
  <c r="Z460"/>
  <c r="P461"/>
  <c r="Q460"/>
  <c r="R460" s="1"/>
  <c r="Z73"/>
  <c r="P74"/>
  <c r="T73"/>
  <c r="R73"/>
  <c r="AB73"/>
  <c r="V74"/>
  <c r="V555"/>
  <c r="R555"/>
  <c r="V605"/>
  <c r="X321"/>
  <c r="P321"/>
  <c r="P322"/>
  <c r="V187"/>
  <c r="Z187"/>
  <c r="R188"/>
  <c r="S187"/>
  <c r="S188" s="1"/>
  <c r="T188" s="1"/>
  <c r="X187"/>
  <c r="P188"/>
  <c r="P187"/>
  <c r="X451"/>
  <c r="R321"/>
  <c r="R416"/>
  <c r="X416"/>
  <c r="T442"/>
  <c r="P442"/>
  <c r="V443"/>
  <c r="X443"/>
  <c r="P443"/>
  <c r="R442"/>
  <c r="T312"/>
  <c r="X312"/>
  <c r="R312"/>
  <c r="T313"/>
  <c r="R313"/>
  <c r="X313"/>
  <c r="V313"/>
  <c r="P313"/>
  <c r="AB312"/>
  <c r="P312"/>
  <c r="V312"/>
  <c r="V336"/>
  <c r="P556"/>
  <c r="E711"/>
  <c r="E909"/>
  <c r="D782"/>
  <c r="I646"/>
  <c r="I746"/>
  <c r="E678"/>
  <c r="E874"/>
  <c r="D755"/>
  <c r="D951"/>
  <c r="J723"/>
  <c r="S724" s="1"/>
  <c r="J826"/>
  <c r="J924"/>
  <c r="C909"/>
  <c r="G844"/>
  <c r="G779"/>
  <c r="C711"/>
  <c r="G646"/>
  <c r="I892"/>
  <c r="G927"/>
  <c r="C868"/>
  <c r="G826"/>
  <c r="C767"/>
  <c r="F717"/>
  <c r="G681"/>
  <c r="G643"/>
  <c r="E717"/>
  <c r="E723"/>
  <c r="E921"/>
  <c r="D794"/>
  <c r="I652"/>
  <c r="I752"/>
  <c r="E690"/>
  <c r="E886"/>
  <c r="D767"/>
  <c r="J634"/>
  <c r="U635" s="1"/>
  <c r="J729"/>
  <c r="J832"/>
  <c r="J930"/>
  <c r="F906"/>
  <c r="G841"/>
  <c r="F773"/>
  <c r="G708"/>
  <c r="C643"/>
  <c r="I898"/>
  <c r="C924"/>
  <c r="F865"/>
  <c r="G815"/>
  <c r="F764"/>
  <c r="F714"/>
  <c r="C678"/>
  <c r="G640"/>
  <c r="E785"/>
  <c r="D658"/>
  <c r="D856"/>
  <c r="I684"/>
  <c r="I782"/>
  <c r="E752"/>
  <c r="E951"/>
  <c r="D829"/>
  <c r="J658"/>
  <c r="J761"/>
  <c r="J862"/>
  <c r="C951"/>
  <c r="G883"/>
  <c r="C818"/>
  <c r="F755"/>
  <c r="C687"/>
  <c r="I832"/>
  <c r="I930"/>
  <c r="G915"/>
  <c r="G862"/>
  <c r="G803"/>
  <c r="C758"/>
  <c r="F708"/>
  <c r="C672"/>
  <c r="F634"/>
  <c r="E743"/>
  <c r="E797"/>
  <c r="D672"/>
  <c r="D868"/>
  <c r="I690"/>
  <c r="I788"/>
  <c r="E764"/>
  <c r="D643"/>
  <c r="D841"/>
  <c r="J669"/>
  <c r="J767"/>
  <c r="J868"/>
  <c r="G945"/>
  <c r="F880"/>
  <c r="C815"/>
  <c r="G749"/>
  <c r="C684"/>
  <c r="I838"/>
  <c r="I936"/>
  <c r="G903"/>
  <c r="C856"/>
  <c r="C800"/>
  <c r="G752"/>
  <c r="C705"/>
  <c r="G669"/>
  <c r="E643"/>
  <c r="E755"/>
  <c r="E865"/>
  <c r="D666"/>
  <c r="D776"/>
  <c r="D886"/>
  <c r="I655"/>
  <c r="I711"/>
  <c r="I761"/>
  <c r="I809"/>
  <c r="E708"/>
  <c r="E806"/>
  <c r="E906"/>
  <c r="D687"/>
  <c r="D785"/>
  <c r="D883"/>
  <c r="J655"/>
  <c r="S656" s="1"/>
  <c r="J702"/>
  <c r="J752"/>
  <c r="J800"/>
  <c r="S801" s="1"/>
  <c r="J859"/>
  <c r="J909"/>
  <c r="F951"/>
  <c r="F921"/>
  <c r="C886"/>
  <c r="F853"/>
  <c r="C823"/>
  <c r="G788"/>
  <c r="C755"/>
  <c r="E895"/>
  <c r="I640"/>
  <c r="E666"/>
  <c r="D743"/>
  <c r="J717"/>
  <c r="U718" s="1"/>
  <c r="J918"/>
  <c r="C847"/>
  <c r="C717"/>
  <c r="I886"/>
  <c r="C880"/>
  <c r="F770"/>
  <c r="F684"/>
  <c r="E669"/>
  <c r="E829"/>
  <c r="E948"/>
  <c r="D764"/>
  <c r="D898"/>
  <c r="I669"/>
  <c r="I729"/>
  <c r="I785"/>
  <c r="E672"/>
  <c r="E782"/>
  <c r="E892"/>
  <c r="D699"/>
  <c r="D809"/>
  <c r="D921"/>
  <c r="J678"/>
  <c r="J732"/>
  <c r="J788"/>
  <c r="J853"/>
  <c r="J915"/>
  <c r="C945"/>
  <c r="G909"/>
  <c r="G871"/>
  <c r="G835"/>
  <c r="G797"/>
  <c r="F761"/>
  <c r="G723"/>
  <c r="C690"/>
  <c r="C655"/>
  <c r="I829"/>
  <c r="I877"/>
  <c r="I927"/>
  <c r="C936"/>
  <c r="C906"/>
  <c r="F871"/>
  <c r="G838"/>
  <c r="G806"/>
  <c r="C773"/>
  <c r="F738"/>
  <c r="C708"/>
  <c r="C675"/>
  <c r="F640"/>
  <c r="J865"/>
  <c r="G791"/>
  <c r="G717"/>
  <c r="D684"/>
  <c r="I696"/>
  <c r="K696" s="1"/>
  <c r="T698" s="1"/>
  <c r="E776"/>
  <c r="D853"/>
  <c r="J773"/>
  <c r="F942"/>
  <c r="G809"/>
  <c r="C681"/>
  <c r="I942"/>
  <c r="F850"/>
  <c r="G738"/>
  <c r="C666"/>
  <c r="E693"/>
  <c r="E841"/>
  <c r="D640"/>
  <c r="D788"/>
  <c r="D912"/>
  <c r="I675"/>
  <c r="I735"/>
  <c r="I791"/>
  <c r="E684"/>
  <c r="E794"/>
  <c r="E918"/>
  <c r="D711"/>
  <c r="D823"/>
  <c r="D933"/>
  <c r="J684"/>
  <c r="J738"/>
  <c r="J794"/>
  <c r="S795" s="1"/>
  <c r="J921"/>
  <c r="F939"/>
  <c r="F903"/>
  <c r="C865"/>
  <c r="C829"/>
  <c r="C752"/>
  <c r="G687"/>
  <c r="A351" i="1"/>
  <c r="I954" i="2" s="1"/>
  <c r="D696"/>
  <c r="I702"/>
  <c r="E788"/>
  <c r="D865"/>
  <c r="J779"/>
  <c r="C939"/>
  <c r="F806"/>
  <c r="F675"/>
  <c r="I948"/>
  <c r="F838"/>
  <c r="F732"/>
  <c r="F658"/>
  <c r="E705"/>
  <c r="E853"/>
  <c r="D678"/>
  <c r="D800"/>
  <c r="D924"/>
  <c r="I687"/>
  <c r="I743"/>
  <c r="I797"/>
  <c r="E696"/>
  <c r="E818"/>
  <c r="E930"/>
  <c r="D723"/>
  <c r="D835"/>
  <c r="D945"/>
  <c r="J690"/>
  <c r="J746"/>
  <c r="J809"/>
  <c r="J871"/>
  <c r="J927"/>
  <c r="F936"/>
  <c r="C898"/>
  <c r="F862"/>
  <c r="C826"/>
  <c r="G785"/>
  <c r="C749"/>
  <c r="C714"/>
  <c r="F681"/>
  <c r="C649"/>
  <c r="I841"/>
  <c r="I889"/>
  <c r="I939"/>
  <c r="C930"/>
  <c r="F895"/>
  <c r="C862"/>
  <c r="G832"/>
  <c r="C797"/>
  <c r="C764"/>
  <c r="G732"/>
  <c r="F699"/>
  <c r="G666"/>
  <c r="C634"/>
  <c r="E823"/>
  <c r="D892"/>
  <c r="I800"/>
  <c r="D669"/>
  <c r="J681"/>
  <c r="J877"/>
  <c r="S878" s="1"/>
  <c r="C871"/>
  <c r="C743"/>
  <c r="I850"/>
  <c r="C892"/>
  <c r="C791"/>
  <c r="C696"/>
  <c r="E803"/>
  <c r="E927"/>
  <c r="D726"/>
  <c r="D862"/>
  <c r="I649"/>
  <c r="I717"/>
  <c r="I773"/>
  <c r="E646"/>
  <c r="E758"/>
  <c r="E868"/>
  <c r="D663"/>
  <c r="D773"/>
  <c r="D895"/>
  <c r="J666"/>
  <c r="J720"/>
  <c r="U721" s="1"/>
  <c r="J776"/>
  <c r="J841"/>
  <c r="J895"/>
  <c r="J951"/>
  <c r="F915"/>
  <c r="G877"/>
  <c r="C841"/>
  <c r="F803"/>
  <c r="F767"/>
  <c r="F729"/>
  <c r="C699"/>
  <c r="F666"/>
  <c r="J812"/>
  <c r="I865"/>
  <c r="I915"/>
  <c r="F945"/>
  <c r="F912"/>
  <c r="G880"/>
  <c r="F847"/>
  <c r="G812"/>
  <c r="G782"/>
  <c r="F749"/>
  <c r="G714"/>
  <c r="G684"/>
  <c r="F649"/>
  <c r="X535"/>
  <c r="AB555"/>
  <c r="X19"/>
  <c r="X20"/>
  <c r="Z520"/>
  <c r="V519"/>
  <c r="V520"/>
  <c r="X520"/>
  <c r="R519"/>
  <c r="X478"/>
  <c r="Z478"/>
  <c r="P479"/>
  <c r="P478"/>
  <c r="T478"/>
  <c r="T321"/>
  <c r="AA395"/>
  <c r="AB395" s="1"/>
  <c r="V478"/>
  <c r="R336"/>
  <c r="V321"/>
  <c r="T416"/>
  <c r="T336"/>
  <c r="AB294"/>
  <c r="T419"/>
  <c r="P594"/>
  <c r="X510"/>
  <c r="AA558"/>
  <c r="AB558" s="1"/>
  <c r="X460"/>
  <c r="P239"/>
  <c r="P417"/>
  <c r="R623"/>
  <c r="V442"/>
  <c r="X606"/>
  <c r="R232"/>
  <c r="R154"/>
  <c r="P626"/>
  <c r="X442"/>
  <c r="P73"/>
  <c r="T215"/>
  <c r="R478"/>
  <c r="X74"/>
  <c r="R395"/>
  <c r="AA177"/>
  <c r="AB177" s="1"/>
  <c r="T624"/>
  <c r="Z584"/>
  <c r="Z250"/>
  <c r="P511"/>
  <c r="T251"/>
  <c r="V460"/>
  <c r="T238"/>
  <c r="X238"/>
  <c r="Z416"/>
  <c r="X623"/>
  <c r="R443"/>
  <c r="V606"/>
  <c r="T420"/>
  <c r="V34"/>
  <c r="S153"/>
  <c r="S154" s="1"/>
  <c r="T154" s="1"/>
  <c r="P233"/>
  <c r="Y33"/>
  <c r="AA33" s="1"/>
  <c r="AB33" s="1"/>
  <c r="P627"/>
  <c r="Z510"/>
  <c r="X73"/>
  <c r="X244"/>
  <c r="V233"/>
  <c r="V416"/>
  <c r="P238"/>
  <c r="V623"/>
  <c r="T584"/>
  <c r="P419"/>
  <c r="V215"/>
  <c r="Z593"/>
  <c r="Q593"/>
  <c r="S460"/>
  <c r="T460" s="1"/>
  <c r="P416"/>
  <c r="Z443"/>
  <c r="P606"/>
  <c r="P420"/>
  <c r="P153"/>
  <c r="X538"/>
  <c r="X537"/>
  <c r="V295"/>
  <c r="X233"/>
  <c r="R538"/>
  <c r="V33"/>
  <c r="X626"/>
  <c r="V511"/>
  <c r="V73"/>
  <c r="Z74"/>
  <c r="P202"/>
  <c r="P245"/>
  <c r="T538"/>
  <c r="Q337"/>
  <c r="R337" s="1"/>
  <c r="Q479"/>
  <c r="S479" s="1"/>
  <c r="X602"/>
  <c r="S193"/>
  <c r="T193" s="1"/>
  <c r="T603"/>
  <c r="P294"/>
  <c r="P510"/>
  <c r="R510"/>
  <c r="Z214"/>
  <c r="V214"/>
  <c r="P623"/>
  <c r="R584"/>
  <c r="AB442"/>
  <c r="P194"/>
  <c r="V538"/>
  <c r="T295"/>
  <c r="Z606"/>
  <c r="W419"/>
  <c r="X419" s="1"/>
  <c r="Z193"/>
  <c r="T233"/>
  <c r="V193"/>
  <c r="V232"/>
  <c r="P244"/>
  <c r="T74"/>
  <c r="X214"/>
  <c r="R215"/>
  <c r="P215"/>
  <c r="V526"/>
  <c r="T525"/>
  <c r="AA336"/>
  <c r="AB336" s="1"/>
  <c r="AA481"/>
  <c r="AB481" s="1"/>
  <c r="AB371"/>
  <c r="Z371"/>
  <c r="T464"/>
  <c r="T534"/>
  <c r="V516"/>
  <c r="X203"/>
  <c r="V238"/>
  <c r="T407"/>
  <c r="P559"/>
  <c r="R184"/>
  <c r="V525"/>
  <c r="Z624"/>
  <c r="R624"/>
  <c r="V584"/>
  <c r="P372"/>
  <c r="P295"/>
  <c r="X295"/>
  <c r="R333"/>
  <c r="U333"/>
  <c r="V333" s="1"/>
  <c r="R511"/>
  <c r="T519"/>
  <c r="V203"/>
  <c r="X371"/>
  <c r="T203"/>
  <c r="P519"/>
  <c r="R567"/>
  <c r="T20"/>
  <c r="AB148"/>
  <c r="R238"/>
  <c r="Z526"/>
  <c r="Z395"/>
  <c r="R334"/>
  <c r="T615"/>
  <c r="V148"/>
  <c r="R535"/>
  <c r="Z407"/>
  <c r="P184"/>
  <c r="P526"/>
  <c r="X526"/>
  <c r="P396"/>
  <c r="T623"/>
  <c r="V372"/>
  <c r="R419"/>
  <c r="T34"/>
  <c r="U250"/>
  <c r="AA250" s="1"/>
  <c r="AB250" s="1"/>
  <c r="V420"/>
  <c r="P33"/>
  <c r="R251"/>
  <c r="X511"/>
  <c r="V535"/>
  <c r="X614"/>
  <c r="P621"/>
  <c r="R590"/>
  <c r="T202"/>
  <c r="R360"/>
  <c r="X534"/>
  <c r="R534"/>
  <c r="X202"/>
  <c r="P535"/>
  <c r="T14"/>
  <c r="R408"/>
  <c r="P185"/>
  <c r="AB525"/>
  <c r="T526"/>
  <c r="X395"/>
  <c r="P624"/>
  <c r="Z623"/>
  <c r="P584"/>
  <c r="AB584"/>
  <c r="T371"/>
  <c r="Z419"/>
  <c r="R34"/>
  <c r="X250"/>
  <c r="R295"/>
  <c r="T33"/>
  <c r="R250"/>
  <c r="AB510"/>
  <c r="X294"/>
  <c r="P250"/>
  <c r="V510"/>
  <c r="X33"/>
  <c r="V534"/>
  <c r="P615"/>
  <c r="Q620"/>
  <c r="Q621" s="1"/>
  <c r="R621" s="1"/>
  <c r="P371"/>
  <c r="R202"/>
  <c r="P520"/>
  <c r="Z535"/>
  <c r="Z372"/>
  <c r="Z620"/>
  <c r="P620"/>
  <c r="R203"/>
  <c r="R526"/>
  <c r="P203"/>
  <c r="Z525"/>
  <c r="Z203"/>
  <c r="P408"/>
  <c r="P525"/>
  <c r="AB623"/>
  <c r="T372"/>
  <c r="P34"/>
  <c r="V294"/>
  <c r="Z511"/>
  <c r="R420"/>
  <c r="R520"/>
  <c r="R472"/>
  <c r="Z534"/>
  <c r="X620"/>
  <c r="X372"/>
  <c r="Z202"/>
  <c r="T520"/>
  <c r="T535"/>
  <c r="P568"/>
  <c r="R294"/>
  <c r="S620"/>
  <c r="T620" s="1"/>
  <c r="Z295"/>
  <c r="R372"/>
  <c r="X519"/>
  <c r="X105"/>
  <c r="V105"/>
  <c r="Z105"/>
  <c r="P105"/>
  <c r="P106"/>
  <c r="T105"/>
  <c r="Z106"/>
  <c r="V374"/>
  <c r="P375"/>
  <c r="V375"/>
  <c r="X374"/>
  <c r="X375"/>
  <c r="AB374"/>
  <c r="X463"/>
  <c r="V463"/>
  <c r="AB463"/>
  <c r="Z463"/>
  <c r="P464"/>
  <c r="Z464"/>
  <c r="Z516"/>
  <c r="AB516"/>
  <c r="X517"/>
  <c r="T516"/>
  <c r="Z517"/>
  <c r="X516"/>
  <c r="P517"/>
  <c r="R318"/>
  <c r="AA318"/>
  <c r="AB318" s="1"/>
  <c r="Z20"/>
  <c r="AB19"/>
  <c r="R19"/>
  <c r="R20"/>
  <c r="V19"/>
  <c r="P19"/>
  <c r="V20"/>
  <c r="P20"/>
  <c r="Z19"/>
  <c r="Z558"/>
  <c r="Q319"/>
  <c r="S319" s="1"/>
  <c r="X14"/>
  <c r="R374"/>
  <c r="X466"/>
  <c r="P516"/>
  <c r="V590"/>
  <c r="AB359"/>
  <c r="V540"/>
  <c r="X540"/>
  <c r="P541"/>
  <c r="S540"/>
  <c r="T540" s="1"/>
  <c r="Q540"/>
  <c r="Q541" s="1"/>
  <c r="P540"/>
  <c r="U241"/>
  <c r="V241" s="1"/>
  <c r="P242"/>
  <c r="X241"/>
  <c r="P241"/>
  <c r="Z241"/>
  <c r="X591"/>
  <c r="Z591"/>
  <c r="X590"/>
  <c r="P591"/>
  <c r="P590"/>
  <c r="V591"/>
  <c r="T590"/>
  <c r="Q241"/>
  <c r="R241" s="1"/>
  <c r="Z590"/>
  <c r="P91"/>
  <c r="AB614"/>
  <c r="V614"/>
  <c r="Z614"/>
  <c r="P472"/>
  <c r="P614"/>
  <c r="R615"/>
  <c r="AA238"/>
  <c r="AB238" s="1"/>
  <c r="AA401"/>
  <c r="AB401" s="1"/>
  <c r="P558"/>
  <c r="P13"/>
  <c r="R375"/>
  <c r="R463"/>
  <c r="T148"/>
  <c r="T614"/>
  <c r="P14"/>
  <c r="P602"/>
  <c r="X603"/>
  <c r="R105"/>
  <c r="Z466"/>
  <c r="R466"/>
  <c r="V466"/>
  <c r="S466"/>
  <c r="S467" s="1"/>
  <c r="U467" s="1"/>
  <c r="R467"/>
  <c r="P467"/>
  <c r="S546"/>
  <c r="T546" s="1"/>
  <c r="X546"/>
  <c r="P547"/>
  <c r="R547"/>
  <c r="AA416"/>
  <c r="AB416" s="1"/>
  <c r="T591"/>
  <c r="X359"/>
  <c r="P360"/>
  <c r="Z359"/>
  <c r="Z360"/>
  <c r="V360"/>
  <c r="T359"/>
  <c r="T360"/>
  <c r="R359"/>
  <c r="T567"/>
  <c r="U567"/>
  <c r="V567" s="1"/>
  <c r="R568"/>
  <c r="T568"/>
  <c r="X567"/>
  <c r="Q239"/>
  <c r="S239" s="1"/>
  <c r="R401"/>
  <c r="V603"/>
  <c r="Z374"/>
  <c r="R602"/>
  <c r="R603"/>
  <c r="X106"/>
  <c r="V602"/>
  <c r="I631"/>
  <c r="J631"/>
  <c r="E637"/>
  <c r="E735"/>
  <c r="E835"/>
  <c r="E933"/>
  <c r="D708"/>
  <c r="D806"/>
  <c r="D906"/>
  <c r="I658"/>
  <c r="I708"/>
  <c r="I758"/>
  <c r="I806"/>
  <c r="E702"/>
  <c r="E800"/>
  <c r="E898"/>
  <c r="D681"/>
  <c r="D779"/>
  <c r="D877"/>
  <c r="J637"/>
  <c r="J687"/>
  <c r="J735"/>
  <c r="Q736" s="1"/>
  <c r="J785"/>
  <c r="J838"/>
  <c r="J886"/>
  <c r="J936"/>
  <c r="G933"/>
  <c r="C903"/>
  <c r="G868"/>
  <c r="F835"/>
  <c r="C803"/>
  <c r="C770"/>
  <c r="C735"/>
  <c r="F705"/>
  <c r="G672"/>
  <c r="F637"/>
  <c r="I856"/>
  <c r="I906"/>
  <c r="G951"/>
  <c r="G918"/>
  <c r="G886"/>
  <c r="C853"/>
  <c r="G818"/>
  <c r="C788"/>
  <c r="G755"/>
  <c r="C720"/>
  <c r="G690"/>
  <c r="F655"/>
  <c r="E681"/>
  <c r="E779"/>
  <c r="E877"/>
  <c r="D652"/>
  <c r="D752"/>
  <c r="D850"/>
  <c r="D948"/>
  <c r="I681"/>
  <c r="C631"/>
  <c r="E649"/>
  <c r="E749"/>
  <c r="E847"/>
  <c r="E945"/>
  <c r="D720"/>
  <c r="D818"/>
  <c r="D918"/>
  <c r="I666"/>
  <c r="I714"/>
  <c r="I764"/>
  <c r="I812"/>
  <c r="E714"/>
  <c r="E812"/>
  <c r="E912"/>
  <c r="D693"/>
  <c r="D791"/>
  <c r="D889"/>
  <c r="J640"/>
  <c r="J693"/>
  <c r="J743"/>
  <c r="J791"/>
  <c r="J844"/>
  <c r="J892"/>
  <c r="J942"/>
  <c r="G930"/>
  <c r="G895"/>
  <c r="G865"/>
  <c r="C832"/>
  <c r="F797"/>
  <c r="G767"/>
  <c r="C732"/>
  <c r="G699"/>
  <c r="C669"/>
  <c r="G634"/>
  <c r="I862"/>
  <c r="I912"/>
  <c r="G948"/>
  <c r="F631"/>
  <c r="E631"/>
  <c r="E663"/>
  <c r="E761"/>
  <c r="E859"/>
  <c r="D634"/>
  <c r="D732"/>
  <c r="D832"/>
  <c r="D930"/>
  <c r="I672"/>
  <c r="I720"/>
  <c r="I770"/>
  <c r="I818"/>
  <c r="E726"/>
  <c r="E826"/>
  <c r="E924"/>
  <c r="D705"/>
  <c r="D803"/>
  <c r="D903"/>
  <c r="J646"/>
  <c r="J699"/>
  <c r="J749"/>
  <c r="J797"/>
  <c r="Q798" s="1"/>
  <c r="J850"/>
  <c r="J898"/>
  <c r="J948"/>
  <c r="F927"/>
  <c r="F892"/>
  <c r="F859"/>
  <c r="F829"/>
  <c r="C794"/>
  <c r="C761"/>
  <c r="G729"/>
  <c r="G696"/>
  <c r="F663"/>
  <c r="J818"/>
  <c r="I868"/>
  <c r="I918"/>
  <c r="C942"/>
  <c r="C912"/>
  <c r="C877"/>
  <c r="F844"/>
  <c r="F812"/>
  <c r="F779"/>
  <c r="F746"/>
  <c r="D631"/>
  <c r="G631"/>
  <c r="E675"/>
  <c r="E773"/>
  <c r="E871"/>
  <c r="D646"/>
  <c r="D746"/>
  <c r="D844"/>
  <c r="D942"/>
  <c r="I678"/>
  <c r="I726"/>
  <c r="I776"/>
  <c r="E640"/>
  <c r="E738"/>
  <c r="E838"/>
  <c r="E936"/>
  <c r="D717"/>
  <c r="D815"/>
  <c r="D915"/>
  <c r="J652"/>
  <c r="J705"/>
  <c r="J755"/>
  <c r="J803"/>
  <c r="U804" s="1"/>
  <c r="J856"/>
  <c r="J906"/>
  <c r="C921"/>
  <c r="F889"/>
  <c r="G856"/>
  <c r="G823"/>
  <c r="F791"/>
  <c r="G758"/>
  <c r="C723"/>
  <c r="G693"/>
  <c r="C658"/>
  <c r="I826"/>
  <c r="I874"/>
  <c r="I924"/>
  <c r="G939"/>
  <c r="G906"/>
  <c r="G874"/>
  <c r="F841"/>
  <c r="C806"/>
  <c r="F776"/>
  <c r="G743"/>
  <c r="P546"/>
  <c r="R464"/>
  <c r="P149"/>
  <c r="V359"/>
  <c r="X615"/>
  <c r="T473"/>
  <c r="R473"/>
  <c r="T472"/>
  <c r="Z473"/>
  <c r="X473"/>
  <c r="AB472"/>
  <c r="Z472"/>
  <c r="P473"/>
  <c r="V472"/>
  <c r="Z540"/>
  <c r="AB13"/>
  <c r="R13"/>
  <c r="K24"/>
  <c r="V13"/>
  <c r="Z14"/>
  <c r="T13"/>
  <c r="V14"/>
  <c r="R14"/>
  <c r="P148"/>
  <c r="R148"/>
  <c r="T149"/>
  <c r="R149"/>
  <c r="V149"/>
  <c r="P374"/>
  <c r="V517"/>
  <c r="R591"/>
  <c r="P458"/>
  <c r="Z457"/>
  <c r="T458"/>
  <c r="Z458"/>
  <c r="V558"/>
  <c r="T558"/>
  <c r="X558"/>
  <c r="R558"/>
  <c r="Z13"/>
  <c r="AB602"/>
  <c r="Z603"/>
  <c r="P603"/>
  <c r="T106"/>
  <c r="T374"/>
  <c r="AB105"/>
  <c r="T375"/>
  <c r="X149"/>
  <c r="V464"/>
  <c r="P359"/>
  <c r="R517"/>
  <c r="X472"/>
  <c r="Z602"/>
  <c r="T19"/>
  <c r="S267"/>
  <c r="S268" s="1"/>
  <c r="T268" s="1"/>
  <c r="X267"/>
  <c r="S241"/>
  <c r="T241" s="1"/>
  <c r="X148"/>
  <c r="V259"/>
  <c r="W259"/>
  <c r="W261" s="1"/>
  <c r="P260"/>
  <c r="T260"/>
  <c r="P259"/>
  <c r="R260"/>
  <c r="V260"/>
  <c r="T259"/>
  <c r="Z259"/>
  <c r="R259"/>
  <c r="P457"/>
  <c r="V458"/>
  <c r="X205"/>
  <c r="R40"/>
  <c r="X171"/>
  <c r="Q171"/>
  <c r="Q172" s="1"/>
  <c r="S172" s="1"/>
  <c r="R160"/>
  <c r="S159"/>
  <c r="S160" s="1"/>
  <c r="U159"/>
  <c r="V159" s="1"/>
  <c r="AB39"/>
  <c r="T457"/>
  <c r="X39"/>
  <c r="R413"/>
  <c r="P172"/>
  <c r="R565"/>
  <c r="Q381"/>
  <c r="S381" s="1"/>
  <c r="P292"/>
  <c r="V457"/>
  <c r="AB457"/>
  <c r="R307"/>
  <c r="V366"/>
  <c r="R458"/>
  <c r="X457"/>
  <c r="U413"/>
  <c r="V413" s="1"/>
  <c r="X458"/>
  <c r="R457"/>
  <c r="Z99"/>
  <c r="S508"/>
  <c r="U508" s="1"/>
  <c r="T398"/>
  <c r="X220"/>
  <c r="AB365"/>
  <c r="R564"/>
  <c r="R306"/>
  <c r="P217"/>
  <c r="T171"/>
  <c r="V564"/>
  <c r="AA398"/>
  <c r="AB398" s="1"/>
  <c r="S306"/>
  <c r="T306" s="1"/>
  <c r="V99"/>
  <c r="R110"/>
  <c r="R268"/>
  <c r="T110"/>
  <c r="P565"/>
  <c r="P306"/>
  <c r="P100"/>
  <c r="W110"/>
  <c r="AA110" s="1"/>
  <c r="AB110" s="1"/>
  <c r="Z350"/>
  <c r="P291"/>
  <c r="AA116"/>
  <c r="AB116" s="1"/>
  <c r="AA344"/>
  <c r="AB344" s="1"/>
  <c r="T39"/>
  <c r="R292"/>
  <c r="V292"/>
  <c r="Y179"/>
  <c r="U565"/>
  <c r="W565" s="1"/>
  <c r="Z351"/>
  <c r="Z39"/>
  <c r="Z292"/>
  <c r="AA496"/>
  <c r="AB496" s="1"/>
  <c r="T292"/>
  <c r="T351"/>
  <c r="T40"/>
  <c r="Z291"/>
  <c r="V291"/>
  <c r="R351"/>
  <c r="R291"/>
  <c r="Z206"/>
  <c r="P220"/>
  <c r="X366"/>
  <c r="V365"/>
  <c r="P257"/>
  <c r="K75"/>
  <c r="Z205"/>
  <c r="P265"/>
  <c r="P307"/>
  <c r="T366"/>
  <c r="T365"/>
  <c r="R39"/>
  <c r="P40"/>
  <c r="Y36"/>
  <c r="AA36" s="1"/>
  <c r="AB36" s="1"/>
  <c r="X40"/>
  <c r="T111"/>
  <c r="T205"/>
  <c r="R398"/>
  <c r="X365"/>
  <c r="AB205"/>
  <c r="V279"/>
  <c r="V306"/>
  <c r="P366"/>
  <c r="V110"/>
  <c r="V39"/>
  <c r="Z280"/>
  <c r="P365"/>
  <c r="R280"/>
  <c r="R205"/>
  <c r="Z279"/>
  <c r="X496"/>
  <c r="X306"/>
  <c r="Z366"/>
  <c r="V40"/>
  <c r="P110"/>
  <c r="S107"/>
  <c r="V111"/>
  <c r="R365"/>
  <c r="T256"/>
  <c r="R206"/>
  <c r="T280"/>
  <c r="Z365"/>
  <c r="K150"/>
  <c r="P39"/>
  <c r="V496"/>
  <c r="R218"/>
  <c r="Y142"/>
  <c r="R256"/>
  <c r="O421"/>
  <c r="U1164"/>
  <c r="O821"/>
  <c r="O150"/>
  <c r="P564"/>
  <c r="AB564"/>
  <c r="S387"/>
  <c r="T387" s="1"/>
  <c r="Q322"/>
  <c r="R322" s="1"/>
  <c r="T414"/>
  <c r="Q1156"/>
  <c r="O261"/>
  <c r="Q142"/>
  <c r="Y261"/>
  <c r="T386"/>
  <c r="O981"/>
  <c r="S1156"/>
  <c r="O1156"/>
  <c r="R387"/>
  <c r="V264"/>
  <c r="Z496"/>
  <c r="P414"/>
  <c r="Z576"/>
  <c r="Y981"/>
  <c r="Y341"/>
  <c r="W1164"/>
  <c r="O107"/>
  <c r="X386"/>
  <c r="T564"/>
  <c r="R386"/>
  <c r="O179"/>
  <c r="P387"/>
  <c r="U75"/>
  <c r="Q425"/>
  <c r="S425" s="1"/>
  <c r="P497"/>
  <c r="P218"/>
  <c r="T577"/>
  <c r="O581"/>
  <c r="O1148"/>
  <c r="U142"/>
  <c r="W1156"/>
  <c r="Z386"/>
  <c r="T565"/>
  <c r="T37"/>
  <c r="U1125"/>
  <c r="T496"/>
  <c r="Z264"/>
  <c r="R496"/>
  <c r="R414"/>
  <c r="S1164"/>
  <c r="W150"/>
  <c r="K501"/>
  <c r="T217"/>
  <c r="V37"/>
  <c r="O901"/>
  <c r="Y1125"/>
  <c r="S75"/>
  <c r="Y741"/>
  <c r="P386"/>
  <c r="X564"/>
  <c r="V386"/>
  <c r="V90"/>
  <c r="W90"/>
  <c r="W91" s="1"/>
  <c r="T331"/>
  <c r="K179"/>
  <c r="T507"/>
  <c r="T330"/>
  <c r="X279"/>
  <c r="Q257"/>
  <c r="S257" s="1"/>
  <c r="Q236"/>
  <c r="R236" s="1"/>
  <c r="T99"/>
  <c r="T218"/>
  <c r="X218"/>
  <c r="V217"/>
  <c r="Y901"/>
  <c r="O741"/>
  <c r="O1199"/>
  <c r="Y1156"/>
  <c r="O142"/>
  <c r="S1125"/>
  <c r="Y1061"/>
  <c r="Y421"/>
  <c r="R90"/>
  <c r="X330"/>
  <c r="Q220"/>
  <c r="Q221" s="1"/>
  <c r="P398"/>
  <c r="V351"/>
  <c r="Z413"/>
  <c r="V218"/>
  <c r="Z218"/>
  <c r="Y661"/>
  <c r="Q75"/>
  <c r="O501"/>
  <c r="Y501"/>
  <c r="Y1199"/>
  <c r="O1164"/>
  <c r="O341"/>
  <c r="AA1164"/>
  <c r="R344"/>
  <c r="P90"/>
  <c r="P330"/>
  <c r="AB217"/>
  <c r="Z217"/>
  <c r="Z330"/>
  <c r="U330"/>
  <c r="U331" s="1"/>
  <c r="Z220"/>
  <c r="P399"/>
  <c r="T350"/>
  <c r="T413"/>
  <c r="P413"/>
  <c r="X217"/>
  <c r="Y581"/>
  <c r="O75"/>
  <c r="Y821"/>
  <c r="U1156"/>
  <c r="U150"/>
  <c r="S142"/>
  <c r="O1061"/>
  <c r="Y1164"/>
  <c r="R100"/>
  <c r="Z90"/>
  <c r="R91"/>
  <c r="R331"/>
  <c r="R330"/>
  <c r="W1125"/>
  <c r="Y107"/>
  <c r="Y150"/>
  <c r="Q1164"/>
  <c r="O661"/>
  <c r="Q1148"/>
  <c r="AA1156"/>
  <c r="Q107"/>
  <c r="T90"/>
  <c r="T100"/>
  <c r="W99"/>
  <c r="K142"/>
  <c r="R111"/>
  <c r="AB291"/>
  <c r="T291"/>
  <c r="P159"/>
  <c r="P111"/>
  <c r="X292"/>
  <c r="P99"/>
  <c r="R159"/>
  <c r="R99"/>
  <c r="AA235"/>
  <c r="AB235" s="1"/>
  <c r="K421"/>
  <c r="K341"/>
  <c r="K261"/>
  <c r="X116"/>
  <c r="AA380"/>
  <c r="AB380" s="1"/>
  <c r="R264"/>
  <c r="P205"/>
  <c r="P206"/>
  <c r="V205"/>
  <c r="T206"/>
  <c r="V206"/>
  <c r="X264"/>
  <c r="AB279"/>
  <c r="V280"/>
  <c r="T279"/>
  <c r="P280"/>
  <c r="X280"/>
  <c r="R279"/>
  <c r="V220"/>
  <c r="S220"/>
  <c r="T220" s="1"/>
  <c r="Z398"/>
  <c r="AA321"/>
  <c r="AB321" s="1"/>
  <c r="P350"/>
  <c r="R350"/>
  <c r="V350"/>
  <c r="AB350"/>
  <c r="X351"/>
  <c r="X350"/>
  <c r="Z267"/>
  <c r="P267"/>
  <c r="R36"/>
  <c r="X37"/>
  <c r="T36"/>
  <c r="Z171"/>
  <c r="V267"/>
  <c r="P268"/>
  <c r="V256"/>
  <c r="R37"/>
  <c r="P36"/>
  <c r="V171"/>
  <c r="Z87"/>
  <c r="V36"/>
  <c r="P171"/>
  <c r="X159"/>
  <c r="Z159"/>
  <c r="P160"/>
  <c r="V88"/>
  <c r="P256"/>
  <c r="R267"/>
  <c r="X256"/>
  <c r="P37"/>
  <c r="K41"/>
  <c r="V41" s="1"/>
  <c r="T264"/>
  <c r="V398"/>
  <c r="AA256"/>
  <c r="AB256" s="1"/>
  <c r="V424"/>
  <c r="P425"/>
  <c r="Z424"/>
  <c r="P424"/>
  <c r="X424"/>
  <c r="T576"/>
  <c r="X576"/>
  <c r="P87"/>
  <c r="W87"/>
  <c r="V87"/>
  <c r="T88"/>
  <c r="R88"/>
  <c r="R87"/>
  <c r="T87"/>
  <c r="U577"/>
  <c r="AA576"/>
  <c r="AB576" s="1"/>
  <c r="R424"/>
  <c r="K581"/>
  <c r="AA264"/>
  <c r="AB264" s="1"/>
  <c r="AB424"/>
  <c r="K107"/>
  <c r="V576"/>
  <c r="P577"/>
  <c r="P576"/>
  <c r="R576"/>
  <c r="T424"/>
  <c r="T165"/>
  <c r="P165"/>
  <c r="Z165"/>
  <c r="X165"/>
  <c r="U165"/>
  <c r="T166"/>
  <c r="P166"/>
  <c r="R166"/>
  <c r="R165"/>
  <c r="Z141"/>
  <c r="R140"/>
  <c r="P141"/>
  <c r="T141"/>
  <c r="Z140"/>
  <c r="P140"/>
  <c r="T140"/>
  <c r="V141"/>
  <c r="X141"/>
  <c r="AB140"/>
  <c r="X140"/>
  <c r="V140"/>
  <c r="R141"/>
  <c r="V68"/>
  <c r="R68"/>
  <c r="V67"/>
  <c r="Y67"/>
  <c r="P68"/>
  <c r="X67"/>
  <c r="T67"/>
  <c r="T68"/>
  <c r="X68"/>
  <c r="R67"/>
  <c r="P67"/>
  <c r="Z113"/>
  <c r="P113"/>
  <c r="T114"/>
  <c r="T113"/>
  <c r="R113"/>
  <c r="W113"/>
  <c r="P114"/>
  <c r="R114"/>
  <c r="V114"/>
  <c r="V113"/>
  <c r="P94"/>
  <c r="P93"/>
  <c r="S562"/>
  <c r="T561"/>
  <c r="P562"/>
  <c r="R561"/>
  <c r="P561"/>
  <c r="Z561"/>
  <c r="X561"/>
  <c r="R562"/>
  <c r="AA561"/>
  <c r="AB561" s="1"/>
  <c r="V561"/>
  <c r="R93"/>
  <c r="W93"/>
  <c r="X93" s="1"/>
  <c r="K628"/>
  <c r="V94"/>
  <c r="T94"/>
  <c r="R94"/>
  <c r="V93"/>
  <c r="T93"/>
  <c r="V91"/>
  <c r="S265"/>
  <c r="R265"/>
  <c r="S399"/>
  <c r="R399"/>
  <c r="S345"/>
  <c r="R345"/>
  <c r="S585"/>
  <c r="R585"/>
  <c r="R497"/>
  <c r="S497"/>
  <c r="R505"/>
  <c r="S505"/>
  <c r="S417"/>
  <c r="R417"/>
  <c r="R396"/>
  <c r="S396"/>
  <c r="U559"/>
  <c r="T559"/>
  <c r="S405"/>
  <c r="R405"/>
  <c r="AB184"/>
  <c r="U178"/>
  <c r="T178"/>
  <c r="S449"/>
  <c r="T448"/>
  <c r="AA448"/>
  <c r="AB448" s="1"/>
  <c r="R325"/>
  <c r="S325"/>
  <c r="AB504"/>
  <c r="W254"/>
  <c r="V254"/>
  <c r="R402"/>
  <c r="S402"/>
  <c r="W556"/>
  <c r="V556"/>
  <c r="R316"/>
  <c r="S316"/>
  <c r="S185"/>
  <c r="R185"/>
  <c r="Y117"/>
  <c r="Z117" s="1"/>
  <c r="X117"/>
  <c r="B37" i="1"/>
  <c r="K219" s="1"/>
  <c r="Y126" i="2"/>
  <c r="Z126" s="1"/>
  <c r="X126"/>
  <c r="W65" l="1"/>
  <c r="X65" s="1"/>
  <c r="Z46"/>
  <c r="S150"/>
  <c r="R145"/>
  <c r="K933"/>
  <c r="X934" s="1"/>
  <c r="K672"/>
  <c r="Q673" s="1"/>
  <c r="R673" s="1"/>
  <c r="K663"/>
  <c r="P665" s="1"/>
  <c r="Q664"/>
  <c r="Q665" s="1"/>
  <c r="G954"/>
  <c r="Q150"/>
  <c r="R150" s="1"/>
  <c r="T145"/>
  <c r="AA587"/>
  <c r="AB587" s="1"/>
  <c r="Q146"/>
  <c r="S146" s="1"/>
  <c r="U146" s="1"/>
  <c r="AA300"/>
  <c r="AB300" s="1"/>
  <c r="AA145"/>
  <c r="AB145" s="1"/>
  <c r="R300"/>
  <c r="S301"/>
  <c r="T301" s="1"/>
  <c r="K945"/>
  <c r="R946" s="1"/>
  <c r="X128"/>
  <c r="W79"/>
  <c r="Y79" s="1"/>
  <c r="Z79" s="1"/>
  <c r="AA78"/>
  <c r="AB78" s="1"/>
  <c r="Y138"/>
  <c r="Z138" s="1"/>
  <c r="R353"/>
  <c r="Q514"/>
  <c r="S514" s="1"/>
  <c r="U514" s="1"/>
  <c r="V493"/>
  <c r="Q421"/>
  <c r="R421" s="1"/>
  <c r="U494"/>
  <c r="V494" s="1"/>
  <c r="X129"/>
  <c r="AA513"/>
  <c r="AB513" s="1"/>
  <c r="X580"/>
  <c r="AA608"/>
  <c r="AB608" s="1"/>
  <c r="W132"/>
  <c r="Y132" s="1"/>
  <c r="Z132" s="1"/>
  <c r="X102"/>
  <c r="AA131"/>
  <c r="AB131" s="1"/>
  <c r="Y82"/>
  <c r="Z82" s="1"/>
  <c r="W501"/>
  <c r="X501" s="1"/>
  <c r="AA81"/>
  <c r="AB81" s="1"/>
  <c r="Q644"/>
  <c r="Q645" s="1"/>
  <c r="AA327"/>
  <c r="AB327" s="1"/>
  <c r="U328"/>
  <c r="W328" s="1"/>
  <c r="Y328" s="1"/>
  <c r="Z328" s="1"/>
  <c r="S609"/>
  <c r="T609" s="1"/>
  <c r="V490"/>
  <c r="K755"/>
  <c r="Z756" s="1"/>
  <c r="AA128"/>
  <c r="AB128" s="1"/>
  <c r="X81"/>
  <c r="AA353"/>
  <c r="AB353" s="1"/>
  <c r="AA499"/>
  <c r="AB499" s="1"/>
  <c r="R156"/>
  <c r="S209"/>
  <c r="U209" s="1"/>
  <c r="U169"/>
  <c r="W169" s="1"/>
  <c r="O28"/>
  <c r="P28" s="1"/>
  <c r="AA46"/>
  <c r="AB46" s="1"/>
  <c r="X499"/>
  <c r="S354"/>
  <c r="U354" s="1"/>
  <c r="AA208"/>
  <c r="AB208" s="1"/>
  <c r="AA168"/>
  <c r="AB168" s="1"/>
  <c r="Y62"/>
  <c r="Z62" s="1"/>
  <c r="AA52"/>
  <c r="AB52" s="1"/>
  <c r="Y47"/>
  <c r="Z47" s="1"/>
  <c r="AA27"/>
  <c r="AB27" s="1"/>
  <c r="V491"/>
  <c r="AA64"/>
  <c r="AB64" s="1"/>
  <c r="AA579"/>
  <c r="AB579" s="1"/>
  <c r="Q274"/>
  <c r="R274" s="1"/>
  <c r="Z61"/>
  <c r="K699"/>
  <c r="X700" s="1"/>
  <c r="U884"/>
  <c r="U348"/>
  <c r="V348" s="1"/>
  <c r="AA134"/>
  <c r="AB134" s="1"/>
  <c r="W103"/>
  <c r="X103" s="1"/>
  <c r="S588"/>
  <c r="U588" s="1"/>
  <c r="V588" s="1"/>
  <c r="O31"/>
  <c r="P31" s="1"/>
  <c r="AA156"/>
  <c r="AB156" s="1"/>
  <c r="T226"/>
  <c r="T156"/>
  <c r="AA70"/>
  <c r="AB70" s="1"/>
  <c r="W75"/>
  <c r="X75" s="1"/>
  <c r="Z58"/>
  <c r="AA226"/>
  <c r="AB226" s="1"/>
  <c r="W71"/>
  <c r="Y71" s="1"/>
  <c r="Z71" s="1"/>
  <c r="Q904"/>
  <c r="R904" s="1"/>
  <c r="W248"/>
  <c r="X248" s="1"/>
  <c r="W135"/>
  <c r="X135" s="1"/>
  <c r="S476"/>
  <c r="U476" s="1"/>
  <c r="S529"/>
  <c r="U529" s="1"/>
  <c r="W529" s="1"/>
  <c r="AA528"/>
  <c r="AB528" s="1"/>
  <c r="S485"/>
  <c r="U485" s="1"/>
  <c r="AA347"/>
  <c r="AB347" s="1"/>
  <c r="T347"/>
  <c r="S175"/>
  <c r="T175" s="1"/>
  <c r="X579"/>
  <c r="W581"/>
  <c r="X581" s="1"/>
  <c r="AA490"/>
  <c r="AB490" s="1"/>
  <c r="K835"/>
  <c r="T836" s="1"/>
  <c r="U97"/>
  <c r="V97" s="1"/>
  <c r="AA49"/>
  <c r="AB49" s="1"/>
  <c r="Z49"/>
  <c r="K675"/>
  <c r="R677" s="1"/>
  <c r="W120"/>
  <c r="X120" s="1"/>
  <c r="K732"/>
  <c r="R733" s="1"/>
  <c r="U107"/>
  <c r="V107" s="1"/>
  <c r="X119"/>
  <c r="K832"/>
  <c r="Q833" s="1"/>
  <c r="Q834" s="1"/>
  <c r="K874"/>
  <c r="R875" s="1"/>
  <c r="K738"/>
  <c r="R739" s="1"/>
  <c r="K749"/>
  <c r="V751" s="1"/>
  <c r="K637"/>
  <c r="P638" s="1"/>
  <c r="S369"/>
  <c r="T369" s="1"/>
  <c r="X64"/>
  <c r="Y56"/>
  <c r="Z56" s="1"/>
  <c r="Z55"/>
  <c r="AA174"/>
  <c r="AB174" s="1"/>
  <c r="AA368"/>
  <c r="AB368" s="1"/>
  <c r="S421"/>
  <c r="T421" s="1"/>
  <c r="AA30"/>
  <c r="AB30" s="1"/>
  <c r="Y53"/>
  <c r="Z53" s="1"/>
  <c r="K909"/>
  <c r="R910" s="1"/>
  <c r="AA273"/>
  <c r="AB273" s="1"/>
  <c r="O41"/>
  <c r="P41" s="1"/>
  <c r="W341"/>
  <c r="X341" s="1"/>
  <c r="K823"/>
  <c r="T824" s="1"/>
  <c r="R319"/>
  <c r="W340"/>
  <c r="Y340" s="1"/>
  <c r="Z340" s="1"/>
  <c r="S635"/>
  <c r="K705"/>
  <c r="Z706" s="1"/>
  <c r="K889"/>
  <c r="X890" s="1"/>
  <c r="AA339"/>
  <c r="AB339" s="1"/>
  <c r="Q341"/>
  <c r="R341" s="1"/>
  <c r="Q635"/>
  <c r="Q636" s="1"/>
  <c r="S804"/>
  <c r="K826"/>
  <c r="S827" s="1"/>
  <c r="K886"/>
  <c r="R888" s="1"/>
  <c r="Y59"/>
  <c r="Z59" s="1"/>
  <c r="K678"/>
  <c r="T680" s="1"/>
  <c r="K806"/>
  <c r="U807" s="1"/>
  <c r="U808" s="1"/>
  <c r="K927"/>
  <c r="S928" s="1"/>
  <c r="K761"/>
  <c r="T763" s="1"/>
  <c r="K643"/>
  <c r="P645" s="1"/>
  <c r="K634"/>
  <c r="Z635" s="1"/>
  <c r="K829"/>
  <c r="T830" s="1"/>
  <c r="K770"/>
  <c r="R772" s="1"/>
  <c r="V571"/>
  <c r="S621"/>
  <c r="U621" s="1"/>
  <c r="K841"/>
  <c r="V842" s="1"/>
  <c r="U801"/>
  <c r="K767"/>
  <c r="P769" s="1"/>
  <c r="V410"/>
  <c r="K912"/>
  <c r="P913" s="1"/>
  <c r="K743"/>
  <c r="P744" s="1"/>
  <c r="K687"/>
  <c r="Z688" s="1"/>
  <c r="S541"/>
  <c r="T541" s="1"/>
  <c r="K930"/>
  <c r="X931" s="1"/>
  <c r="Q801"/>
  <c r="S816"/>
  <c r="U816"/>
  <c r="Q824"/>
  <c r="AA824" s="1"/>
  <c r="K711"/>
  <c r="X712" s="1"/>
  <c r="V407"/>
  <c r="U875"/>
  <c r="AA875" s="1"/>
  <c r="U644"/>
  <c r="AA193"/>
  <c r="AB193" s="1"/>
  <c r="K708"/>
  <c r="R710" s="1"/>
  <c r="K779"/>
  <c r="X780" s="1"/>
  <c r="Q245"/>
  <c r="R245" s="1"/>
  <c r="K800"/>
  <c r="P801" s="1"/>
  <c r="X122"/>
  <c r="S904"/>
  <c r="T904" s="1"/>
  <c r="R239"/>
  <c r="W123"/>
  <c r="X123" s="1"/>
  <c r="K693"/>
  <c r="X694" s="1"/>
  <c r="K871"/>
  <c r="X872" s="1"/>
  <c r="K859"/>
  <c r="V860" s="1"/>
  <c r="K951"/>
  <c r="T952" s="1"/>
  <c r="S881"/>
  <c r="U878"/>
  <c r="U408"/>
  <c r="V408" s="1"/>
  <c r="U251"/>
  <c r="W251" s="1"/>
  <c r="X251" s="1"/>
  <c r="U411"/>
  <c r="W411" s="1"/>
  <c r="Y411" s="1"/>
  <c r="Z411" s="1"/>
  <c r="K652"/>
  <c r="T654" s="1"/>
  <c r="K844"/>
  <c r="R846" s="1"/>
  <c r="K785"/>
  <c r="P786" s="1"/>
  <c r="K921"/>
  <c r="V922" s="1"/>
  <c r="K865"/>
  <c r="Z866" s="1"/>
  <c r="K853"/>
  <c r="Z854" s="1"/>
  <c r="K918"/>
  <c r="X919" s="1"/>
  <c r="K782"/>
  <c r="V784" s="1"/>
  <c r="K847"/>
  <c r="R849" s="1"/>
  <c r="AA460"/>
  <c r="AB460" s="1"/>
  <c r="Q744"/>
  <c r="Q745" s="1"/>
  <c r="S289"/>
  <c r="U289" s="1"/>
  <c r="W289" s="1"/>
  <c r="K726"/>
  <c r="R728" s="1"/>
  <c r="K850"/>
  <c r="V851" s="1"/>
  <c r="K791"/>
  <c r="T793" s="1"/>
  <c r="K702"/>
  <c r="T703" s="1"/>
  <c r="K684"/>
  <c r="R686" s="1"/>
  <c r="K939"/>
  <c r="Z940" s="1"/>
  <c r="U638"/>
  <c r="K714"/>
  <c r="X715" s="1"/>
  <c r="R482"/>
  <c r="S715"/>
  <c r="K883"/>
  <c r="Z884" s="1"/>
  <c r="K746"/>
  <c r="P748" s="1"/>
  <c r="Q656"/>
  <c r="Q715"/>
  <c r="Q716" s="1"/>
  <c r="Q884"/>
  <c r="U488"/>
  <c r="V488" s="1"/>
  <c r="K764"/>
  <c r="P765" s="1"/>
  <c r="U188"/>
  <c r="W188" s="1"/>
  <c r="AA288"/>
  <c r="AB288" s="1"/>
  <c r="K880"/>
  <c r="V881" s="1"/>
  <c r="Q179"/>
  <c r="X84"/>
  <c r="U574"/>
  <c r="W574" s="1"/>
  <c r="Q878"/>
  <c r="K758"/>
  <c r="X759" s="1"/>
  <c r="K649"/>
  <c r="X650" s="1"/>
  <c r="U501"/>
  <c r="V501" s="1"/>
  <c r="AA573"/>
  <c r="AB573" s="1"/>
  <c r="R193"/>
  <c r="T162"/>
  <c r="S163"/>
  <c r="T163" s="1"/>
  <c r="K809"/>
  <c r="T810" s="1"/>
  <c r="K877"/>
  <c r="T878" s="1"/>
  <c r="K729"/>
  <c r="U730" s="1"/>
  <c r="K776"/>
  <c r="R777" s="1"/>
  <c r="K773"/>
  <c r="T775" s="1"/>
  <c r="S721"/>
  <c r="R172"/>
  <c r="AA84"/>
  <c r="AB84" s="1"/>
  <c r="T187"/>
  <c r="AA96"/>
  <c r="AB96" s="1"/>
  <c r="K862"/>
  <c r="T864" s="1"/>
  <c r="AA187"/>
  <c r="AB187" s="1"/>
  <c r="S428"/>
  <c r="U428" s="1"/>
  <c r="W428" s="1"/>
  <c r="K669"/>
  <c r="T671" s="1"/>
  <c r="W420"/>
  <c r="Y420" s="1"/>
  <c r="Z420" s="1"/>
  <c r="S581"/>
  <c r="T581" s="1"/>
  <c r="S547"/>
  <c r="U547" s="1"/>
  <c r="V547" s="1"/>
  <c r="AA487"/>
  <c r="AB487" s="1"/>
  <c r="K646"/>
  <c r="T647" s="1"/>
  <c r="K936"/>
  <c r="Z937" s="1"/>
  <c r="K658"/>
  <c r="V659" s="1"/>
  <c r="AA427"/>
  <c r="AB427" s="1"/>
  <c r="K752"/>
  <c r="S753" s="1"/>
  <c r="T753" s="1"/>
  <c r="U798"/>
  <c r="S337"/>
  <c r="U337" s="1"/>
  <c r="Y85"/>
  <c r="Z85" s="1"/>
  <c r="R479"/>
  <c r="K898"/>
  <c r="T899" s="1"/>
  <c r="U656"/>
  <c r="Q501"/>
  <c r="R501" s="1"/>
  <c r="K720"/>
  <c r="X721" s="1"/>
  <c r="K666"/>
  <c r="R668" s="1"/>
  <c r="K788"/>
  <c r="X790" s="1"/>
  <c r="Q721"/>
  <c r="Q722" s="1"/>
  <c r="Q461"/>
  <c r="R461" s="1"/>
  <c r="Q795"/>
  <c r="K868"/>
  <c r="V870" s="1"/>
  <c r="U154"/>
  <c r="W154" s="1"/>
  <c r="T153"/>
  <c r="K838"/>
  <c r="Z839" s="1"/>
  <c r="K915"/>
  <c r="AB916" s="1"/>
  <c r="K690"/>
  <c r="Z691" s="1"/>
  <c r="K815"/>
  <c r="P817" s="1"/>
  <c r="K717"/>
  <c r="X718" s="1"/>
  <c r="S718"/>
  <c r="Q718"/>
  <c r="Q719" s="1"/>
  <c r="K655"/>
  <c r="R593"/>
  <c r="AA593"/>
  <c r="AB593" s="1"/>
  <c r="Q594"/>
  <c r="R594" s="1"/>
  <c r="T244"/>
  <c r="AA244"/>
  <c r="AB244" s="1"/>
  <c r="U795"/>
  <c r="K794"/>
  <c r="P795" s="1"/>
  <c r="X153"/>
  <c r="K640"/>
  <c r="X641" s="1"/>
  <c r="S896"/>
  <c r="K895"/>
  <c r="R897" s="1"/>
  <c r="U896"/>
  <c r="K723"/>
  <c r="P724" s="1"/>
  <c r="Q724"/>
  <c r="Q725" s="1"/>
  <c r="U724"/>
  <c r="S627"/>
  <c r="AA626"/>
  <c r="AB626" s="1"/>
  <c r="P24"/>
  <c r="X24"/>
  <c r="T24"/>
  <c r="A352" i="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J954" i="2"/>
  <c r="S955" s="1"/>
  <c r="F954"/>
  <c r="D954"/>
  <c r="E954"/>
  <c r="C954"/>
  <c r="Q638"/>
  <c r="R638" s="1"/>
  <c r="K812"/>
  <c r="P814" s="1"/>
  <c r="V250"/>
  <c r="Q434"/>
  <c r="AA433"/>
  <c r="AB433" s="1"/>
  <c r="K924"/>
  <c r="T925" s="1"/>
  <c r="K942"/>
  <c r="X943" s="1"/>
  <c r="K948"/>
  <c r="X949" s="1"/>
  <c r="K892"/>
  <c r="U893" s="1"/>
  <c r="AA893" s="1"/>
  <c r="AB893" s="1"/>
  <c r="K681"/>
  <c r="X683" s="1"/>
  <c r="S194"/>
  <c r="R541"/>
  <c r="Y34"/>
  <c r="Z34" s="1"/>
  <c r="Z33"/>
  <c r="AA419"/>
  <c r="AB419" s="1"/>
  <c r="K631"/>
  <c r="AB632" s="1"/>
  <c r="S638"/>
  <c r="T638" s="1"/>
  <c r="K797"/>
  <c r="R798" s="1"/>
  <c r="AA153"/>
  <c r="AB153" s="1"/>
  <c r="AA540"/>
  <c r="AB540" s="1"/>
  <c r="S798"/>
  <c r="S744"/>
  <c r="Q581"/>
  <c r="R581" s="1"/>
  <c r="R540"/>
  <c r="U421"/>
  <c r="V421" s="1"/>
  <c r="W421"/>
  <c r="X421" s="1"/>
  <c r="U160"/>
  <c r="W160" s="1"/>
  <c r="U268"/>
  <c r="V268" s="1"/>
  <c r="U568"/>
  <c r="V568" s="1"/>
  <c r="AA333"/>
  <c r="AB333" s="1"/>
  <c r="U736"/>
  <c r="U581"/>
  <c r="V581" s="1"/>
  <c r="AA620"/>
  <c r="AB620" s="1"/>
  <c r="AA546"/>
  <c r="AB546" s="1"/>
  <c r="AA567"/>
  <c r="AB567" s="1"/>
  <c r="R171"/>
  <c r="K906"/>
  <c r="X907" s="1"/>
  <c r="R620"/>
  <c r="U261"/>
  <c r="V261" s="1"/>
  <c r="S736"/>
  <c r="S236"/>
  <c r="U236" s="1"/>
  <c r="AA267"/>
  <c r="AB267" s="1"/>
  <c r="T159"/>
  <c r="AA171"/>
  <c r="AB171" s="1"/>
  <c r="T267"/>
  <c r="K856"/>
  <c r="K735"/>
  <c r="X736" s="1"/>
  <c r="T508"/>
  <c r="S179"/>
  <c r="S180" s="1"/>
  <c r="U334"/>
  <c r="V334" s="1"/>
  <c r="R24"/>
  <c r="T467"/>
  <c r="U641"/>
  <c r="T160"/>
  <c r="U609"/>
  <c r="W609" s="1"/>
  <c r="S641"/>
  <c r="K803"/>
  <c r="P805" s="1"/>
  <c r="AB24"/>
  <c r="Q242"/>
  <c r="R242" s="1"/>
  <c r="T466"/>
  <c r="Q641"/>
  <c r="Q642" s="1"/>
  <c r="S501"/>
  <c r="T501" s="1"/>
  <c r="Q804"/>
  <c r="Q805" s="1"/>
  <c r="AA413"/>
  <c r="AB413" s="1"/>
  <c r="U179"/>
  <c r="AA159"/>
  <c r="AB159" s="1"/>
  <c r="V24"/>
  <c r="Z24"/>
  <c r="K818"/>
  <c r="R381"/>
  <c r="AA466"/>
  <c r="AB466" s="1"/>
  <c r="AA241"/>
  <c r="AB241" s="1"/>
  <c r="W260"/>
  <c r="X259"/>
  <c r="AA259"/>
  <c r="AB259" s="1"/>
  <c r="X41"/>
  <c r="U414"/>
  <c r="W414" s="1"/>
  <c r="Y414" s="1"/>
  <c r="Z414" s="1"/>
  <c r="Z501"/>
  <c r="Z179"/>
  <c r="U387"/>
  <c r="W387" s="1"/>
  <c r="R807"/>
  <c r="S322"/>
  <c r="U322" s="1"/>
  <c r="R41"/>
  <c r="P421"/>
  <c r="X697"/>
  <c r="Z341"/>
  <c r="P179"/>
  <c r="Q261"/>
  <c r="R261" s="1"/>
  <c r="W142"/>
  <c r="X142" s="1"/>
  <c r="W111"/>
  <c r="Y111" s="1"/>
  <c r="Z111" s="1"/>
  <c r="X110"/>
  <c r="R75"/>
  <c r="K42"/>
  <c r="V42" s="1"/>
  <c r="P142"/>
  <c r="T75"/>
  <c r="AB697"/>
  <c r="S341"/>
  <c r="T341" s="1"/>
  <c r="V698"/>
  <c r="S307"/>
  <c r="U307" s="1"/>
  <c r="Y41"/>
  <c r="Y42" s="1"/>
  <c r="R698"/>
  <c r="AA306"/>
  <c r="AB306" s="1"/>
  <c r="R107"/>
  <c r="Y37"/>
  <c r="Z37" s="1"/>
  <c r="X698"/>
  <c r="T697"/>
  <c r="Z697"/>
  <c r="T41"/>
  <c r="U341"/>
  <c r="V341" s="1"/>
  <c r="P150"/>
  <c r="V565"/>
  <c r="Z36"/>
  <c r="T150"/>
  <c r="X179"/>
  <c r="P673"/>
  <c r="V697"/>
  <c r="R697"/>
  <c r="Z261"/>
  <c r="V150"/>
  <c r="O180"/>
  <c r="V75"/>
  <c r="Z698"/>
  <c r="P698"/>
  <c r="R220"/>
  <c r="Z150"/>
  <c r="S673"/>
  <c r="T673" s="1"/>
  <c r="AA220"/>
  <c r="AB220" s="1"/>
  <c r="P501"/>
  <c r="V142"/>
  <c r="V673"/>
  <c r="P697"/>
  <c r="X150"/>
  <c r="R425"/>
  <c r="AA93"/>
  <c r="AB93" s="1"/>
  <c r="V330"/>
  <c r="R257"/>
  <c r="P75"/>
  <c r="Z142"/>
  <c r="AA330"/>
  <c r="AB330" s="1"/>
  <c r="X90"/>
  <c r="AA90"/>
  <c r="AB90" s="1"/>
  <c r="Z421"/>
  <c r="R142"/>
  <c r="P341"/>
  <c r="Z581"/>
  <c r="W100"/>
  <c r="AA99"/>
  <c r="AB99" s="1"/>
  <c r="X99"/>
  <c r="T142"/>
  <c r="X261"/>
  <c r="P261"/>
  <c r="S261"/>
  <c r="T261" s="1"/>
  <c r="X935"/>
  <c r="K180"/>
  <c r="P107"/>
  <c r="T107"/>
  <c r="Z107"/>
  <c r="W577"/>
  <c r="V577"/>
  <c r="AA87"/>
  <c r="AB87" s="1"/>
  <c r="W88"/>
  <c r="X87"/>
  <c r="P581"/>
  <c r="V165"/>
  <c r="U166"/>
  <c r="AA165"/>
  <c r="AB165" s="1"/>
  <c r="Z67"/>
  <c r="AA67"/>
  <c r="AB67" s="1"/>
  <c r="Y68"/>
  <c r="Z68" s="1"/>
  <c r="Y75"/>
  <c r="AA113"/>
  <c r="AB113" s="1"/>
  <c r="X113"/>
  <c r="W114"/>
  <c r="W94"/>
  <c r="W107"/>
  <c r="T562"/>
  <c r="U562"/>
  <c r="X629"/>
  <c r="V630"/>
  <c r="Z629"/>
  <c r="R630"/>
  <c r="X630"/>
  <c r="AB629"/>
  <c r="V629"/>
  <c r="T629"/>
  <c r="P629"/>
  <c r="R629"/>
  <c r="T630"/>
  <c r="Z630"/>
  <c r="P630"/>
  <c r="X91"/>
  <c r="Y91"/>
  <c r="Z91" s="1"/>
  <c r="R934"/>
  <c r="K303" i="1"/>
  <c r="Y565" i="2"/>
  <c r="Z565" s="1"/>
  <c r="X565"/>
  <c r="K331" i="1"/>
  <c r="K191"/>
  <c r="K62"/>
  <c r="U585" i="2"/>
  <c r="T585"/>
  <c r="T399"/>
  <c r="U399"/>
  <c r="U172"/>
  <c r="T172"/>
  <c r="U479"/>
  <c r="T479"/>
  <c r="T265"/>
  <c r="U265"/>
  <c r="U257"/>
  <c r="T257"/>
  <c r="U425"/>
  <c r="T425"/>
  <c r="U497"/>
  <c r="T497"/>
  <c r="R221"/>
  <c r="S221"/>
  <c r="U345"/>
  <c r="T345"/>
  <c r="W331"/>
  <c r="V331"/>
  <c r="K37" i="1"/>
  <c r="K49"/>
  <c r="K66"/>
  <c r="K163"/>
  <c r="K107"/>
  <c r="K443"/>
  <c r="K426"/>
  <c r="K430"/>
  <c r="K422"/>
  <c r="K135"/>
  <c r="K389"/>
  <c r="X500" i="2"/>
  <c r="Y500"/>
  <c r="Z500" s="1"/>
  <c r="U319"/>
  <c r="T319"/>
  <c r="T185"/>
  <c r="U185"/>
  <c r="R157"/>
  <c r="S157"/>
  <c r="Q799"/>
  <c r="Q674"/>
  <c r="Q882"/>
  <c r="V904"/>
  <c r="P905"/>
  <c r="P904"/>
  <c r="X904"/>
  <c r="Z904"/>
  <c r="X556"/>
  <c r="Y556"/>
  <c r="Z556" s="1"/>
  <c r="U325"/>
  <c r="T325"/>
  <c r="U227"/>
  <c r="T227"/>
  <c r="T449"/>
  <c r="U449"/>
  <c r="V178"/>
  <c r="W178"/>
  <c r="V467"/>
  <c r="W467"/>
  <c r="T405"/>
  <c r="U405"/>
  <c r="W559"/>
  <c r="V559"/>
  <c r="U417"/>
  <c r="T417"/>
  <c r="T381"/>
  <c r="U381"/>
  <c r="W508"/>
  <c r="V508"/>
  <c r="U316"/>
  <c r="T316"/>
  <c r="Q737"/>
  <c r="S876"/>
  <c r="V664"/>
  <c r="T402"/>
  <c r="U402"/>
  <c r="Y254"/>
  <c r="Z254" s="1"/>
  <c r="X254"/>
  <c r="Y571"/>
  <c r="Z571" s="1"/>
  <c r="X571"/>
  <c r="U239"/>
  <c r="T239"/>
  <c r="Y491"/>
  <c r="Z491" s="1"/>
  <c r="X491"/>
  <c r="U482"/>
  <c r="T482"/>
  <c r="Q817"/>
  <c r="T396"/>
  <c r="U396"/>
  <c r="T505"/>
  <c r="U505"/>
  <c r="K413" i="1"/>
  <c r="K247"/>
  <c r="K275"/>
  <c r="K77"/>
  <c r="K359"/>
  <c r="Y65" i="2" l="1"/>
  <c r="Z65" s="1"/>
  <c r="R935"/>
  <c r="T935"/>
  <c r="Z934"/>
  <c r="P947"/>
  <c r="Z935"/>
  <c r="V935"/>
  <c r="X673"/>
  <c r="P664"/>
  <c r="X664"/>
  <c r="R664"/>
  <c r="P935"/>
  <c r="AB934"/>
  <c r="P934"/>
  <c r="T934"/>
  <c r="V934"/>
  <c r="R146"/>
  <c r="Z673"/>
  <c r="P674"/>
  <c r="R947"/>
  <c r="P946"/>
  <c r="T664"/>
  <c r="AA801"/>
  <c r="Z664"/>
  <c r="AA664"/>
  <c r="U301"/>
  <c r="W301" s="1"/>
  <c r="V946"/>
  <c r="S946"/>
  <c r="S947" s="1"/>
  <c r="U947" s="1"/>
  <c r="Q180"/>
  <c r="R180" s="1"/>
  <c r="Z946"/>
  <c r="X946"/>
  <c r="T756"/>
  <c r="AA150"/>
  <c r="AB150" s="1"/>
  <c r="T146"/>
  <c r="X756"/>
  <c r="R756"/>
  <c r="W494"/>
  <c r="X494" s="1"/>
  <c r="R757"/>
  <c r="V756"/>
  <c r="T485"/>
  <c r="U541"/>
  <c r="V541" s="1"/>
  <c r="Y135"/>
  <c r="Z135" s="1"/>
  <c r="V757"/>
  <c r="Z757"/>
  <c r="X638"/>
  <c r="P639"/>
  <c r="P757"/>
  <c r="T757"/>
  <c r="X79"/>
  <c r="P700"/>
  <c r="Z700"/>
  <c r="T354"/>
  <c r="V700"/>
  <c r="T514"/>
  <c r="X132"/>
  <c r="P701"/>
  <c r="R514"/>
  <c r="W348"/>
  <c r="Y348" s="1"/>
  <c r="Z348" s="1"/>
  <c r="V710"/>
  <c r="Q700"/>
  <c r="R700" s="1"/>
  <c r="S700"/>
  <c r="T700" s="1"/>
  <c r="AA644"/>
  <c r="AB644" s="1"/>
  <c r="V169"/>
  <c r="V676"/>
  <c r="X833"/>
  <c r="W97"/>
  <c r="X97" s="1"/>
  <c r="X340"/>
  <c r="X71"/>
  <c r="Q31"/>
  <c r="S31" s="1"/>
  <c r="T209"/>
  <c r="Q905"/>
  <c r="S905" s="1"/>
  <c r="Y251"/>
  <c r="Z251" s="1"/>
  <c r="T529"/>
  <c r="Z830"/>
  <c r="T931"/>
  <c r="AA41"/>
  <c r="AB41" s="1"/>
  <c r="R876"/>
  <c r="X328"/>
  <c r="T476"/>
  <c r="P876"/>
  <c r="S274"/>
  <c r="U274" s="1"/>
  <c r="W274" s="1"/>
  <c r="V328"/>
  <c r="T801"/>
  <c r="P772"/>
  <c r="P900"/>
  <c r="R771"/>
  <c r="V911"/>
  <c r="T910"/>
  <c r="T744"/>
  <c r="R833"/>
  <c r="R793"/>
  <c r="Z638"/>
  <c r="Z801"/>
  <c r="P756"/>
  <c r="AB756"/>
  <c r="X757"/>
  <c r="X911"/>
  <c r="V772"/>
  <c r="P740"/>
  <c r="P834"/>
  <c r="P727"/>
  <c r="Z833"/>
  <c r="P833"/>
  <c r="S833"/>
  <c r="T833" s="1"/>
  <c r="O42"/>
  <c r="P42" s="1"/>
  <c r="X807"/>
  <c r="P828"/>
  <c r="V833"/>
  <c r="Q28"/>
  <c r="S28" s="1"/>
  <c r="U28" s="1"/>
  <c r="P808"/>
  <c r="R766"/>
  <c r="Y120"/>
  <c r="Z120" s="1"/>
  <c r="Y248"/>
  <c r="Z248" s="1"/>
  <c r="X750"/>
  <c r="Z676"/>
  <c r="X837"/>
  <c r="W588"/>
  <c r="X588" s="1"/>
  <c r="T751"/>
  <c r="T588"/>
  <c r="P843"/>
  <c r="V928"/>
  <c r="U887"/>
  <c r="V887" s="1"/>
  <c r="P931"/>
  <c r="X733"/>
  <c r="P831"/>
  <c r="P887"/>
  <c r="P733"/>
  <c r="U180"/>
  <c r="V180" s="1"/>
  <c r="W739"/>
  <c r="AA739" s="1"/>
  <c r="AB739" s="1"/>
  <c r="R706"/>
  <c r="V529"/>
  <c r="P911"/>
  <c r="V739"/>
  <c r="T740"/>
  <c r="P884"/>
  <c r="T762"/>
  <c r="X706"/>
  <c r="Z910"/>
  <c r="P910"/>
  <c r="T739"/>
  <c r="V740"/>
  <c r="P739"/>
  <c r="R740"/>
  <c r="T884"/>
  <c r="P825"/>
  <c r="V706"/>
  <c r="T911"/>
  <c r="R911"/>
  <c r="X910"/>
  <c r="Y103"/>
  <c r="Z103" s="1"/>
  <c r="T772"/>
  <c r="Z739"/>
  <c r="P875"/>
  <c r="T875"/>
  <c r="AB842"/>
  <c r="Z864"/>
  <c r="U369"/>
  <c r="V369" s="1"/>
  <c r="R929"/>
  <c r="AB830"/>
  <c r="Z831"/>
  <c r="X913"/>
  <c r="T888"/>
  <c r="V932"/>
  <c r="R734"/>
  <c r="P734"/>
  <c r="T734"/>
  <c r="T733"/>
  <c r="Z875"/>
  <c r="X875"/>
  <c r="X843"/>
  <c r="P854"/>
  <c r="V831"/>
  <c r="R830"/>
  <c r="T887"/>
  <c r="R851"/>
  <c r="U733"/>
  <c r="U734" s="1"/>
  <c r="W734" s="1"/>
  <c r="V843"/>
  <c r="Z928"/>
  <c r="T854"/>
  <c r="X830"/>
  <c r="Z913"/>
  <c r="P888"/>
  <c r="R852"/>
  <c r="T932"/>
  <c r="X932"/>
  <c r="X860"/>
  <c r="Z733"/>
  <c r="P750"/>
  <c r="R751"/>
  <c r="Z677"/>
  <c r="P837"/>
  <c r="Z768"/>
  <c r="Z881"/>
  <c r="R644"/>
  <c r="AB750"/>
  <c r="P677"/>
  <c r="T676"/>
  <c r="R837"/>
  <c r="P836"/>
  <c r="T837"/>
  <c r="V709"/>
  <c r="Z695"/>
  <c r="P882"/>
  <c r="R775"/>
  <c r="Z750"/>
  <c r="R676"/>
  <c r="V837"/>
  <c r="U175"/>
  <c r="W175" s="1"/>
  <c r="Y175" s="1"/>
  <c r="Z175" s="1"/>
  <c r="X751"/>
  <c r="R750"/>
  <c r="Z751"/>
  <c r="V750"/>
  <c r="T677"/>
  <c r="P676"/>
  <c r="X677"/>
  <c r="AB676"/>
  <c r="V836"/>
  <c r="Z837"/>
  <c r="R836"/>
  <c r="R768"/>
  <c r="T750"/>
  <c r="P751"/>
  <c r="X676"/>
  <c r="V677"/>
  <c r="AB922"/>
  <c r="AB836"/>
  <c r="X836"/>
  <c r="Z836"/>
  <c r="AB875"/>
  <c r="V638"/>
  <c r="Q802"/>
  <c r="S802" s="1"/>
  <c r="V793"/>
  <c r="X792"/>
  <c r="P842"/>
  <c r="Z843"/>
  <c r="V863"/>
  <c r="X763"/>
  <c r="X724"/>
  <c r="X928"/>
  <c r="P852"/>
  <c r="Z931"/>
  <c r="Z920"/>
  <c r="X884"/>
  <c r="P762"/>
  <c r="X824"/>
  <c r="P725"/>
  <c r="P938"/>
  <c r="R920"/>
  <c r="X793"/>
  <c r="R843"/>
  <c r="R763"/>
  <c r="V762"/>
  <c r="W408"/>
  <c r="X408" s="1"/>
  <c r="P792"/>
  <c r="Z842"/>
  <c r="R842"/>
  <c r="Z763"/>
  <c r="Z713"/>
  <c r="R928"/>
  <c r="R890"/>
  <c r="R932"/>
  <c r="V931"/>
  <c r="P919"/>
  <c r="Z911"/>
  <c r="R680"/>
  <c r="X679"/>
  <c r="AB679"/>
  <c r="R792"/>
  <c r="AB792"/>
  <c r="Z762"/>
  <c r="X762"/>
  <c r="V188"/>
  <c r="T843"/>
  <c r="Z932"/>
  <c r="AB931"/>
  <c r="X920"/>
  <c r="V919"/>
  <c r="R931"/>
  <c r="R919"/>
  <c r="T920"/>
  <c r="P920"/>
  <c r="V920"/>
  <c r="P928"/>
  <c r="R891"/>
  <c r="Z792"/>
  <c r="T842"/>
  <c r="X842"/>
  <c r="AB762"/>
  <c r="P689"/>
  <c r="P824"/>
  <c r="Z718"/>
  <c r="P929"/>
  <c r="Z855"/>
  <c r="P885"/>
  <c r="Z793"/>
  <c r="P950"/>
  <c r="P763"/>
  <c r="P688"/>
  <c r="V824"/>
  <c r="T855"/>
  <c r="V884"/>
  <c r="P932"/>
  <c r="V910"/>
  <c r="AB910"/>
  <c r="T650"/>
  <c r="V251"/>
  <c r="T718"/>
  <c r="V635"/>
  <c r="X768"/>
  <c r="P881"/>
  <c r="T644"/>
  <c r="X644"/>
  <c r="X635"/>
  <c r="R694"/>
  <c r="R828"/>
  <c r="P775"/>
  <c r="V848"/>
  <c r="Z870"/>
  <c r="T873"/>
  <c r="T784"/>
  <c r="R884"/>
  <c r="T792"/>
  <c r="P793"/>
  <c r="AB694"/>
  <c r="V763"/>
  <c r="Z824"/>
  <c r="X827"/>
  <c r="AB774"/>
  <c r="S848"/>
  <c r="AA848" s="1"/>
  <c r="AB848" s="1"/>
  <c r="T869"/>
  <c r="Z919"/>
  <c r="T919"/>
  <c r="T709"/>
  <c r="X771"/>
  <c r="T635"/>
  <c r="Z671"/>
  <c r="AB685"/>
  <c r="P653"/>
  <c r="X783"/>
  <c r="P644"/>
  <c r="P636"/>
  <c r="V792"/>
  <c r="V768"/>
  <c r="X881"/>
  <c r="R762"/>
  <c r="S780"/>
  <c r="T780" s="1"/>
  <c r="V428"/>
  <c r="Z938"/>
  <c r="P827"/>
  <c r="V644"/>
  <c r="AB919"/>
  <c r="P685"/>
  <c r="P783"/>
  <c r="R827"/>
  <c r="U653"/>
  <c r="AA653" s="1"/>
  <c r="AB653" s="1"/>
  <c r="R635"/>
  <c r="P780"/>
  <c r="Z827"/>
  <c r="X709"/>
  <c r="W659"/>
  <c r="X703"/>
  <c r="Z644"/>
  <c r="P635"/>
  <c r="P694"/>
  <c r="V827"/>
  <c r="Y123"/>
  <c r="Z123" s="1"/>
  <c r="AB703"/>
  <c r="V695"/>
  <c r="Z872"/>
  <c r="V869"/>
  <c r="T872"/>
  <c r="T659"/>
  <c r="X710"/>
  <c r="Z703"/>
  <c r="Z686"/>
  <c r="R703"/>
  <c r="P866"/>
  <c r="V875"/>
  <c r="V765"/>
  <c r="Z771"/>
  <c r="T621"/>
  <c r="T891"/>
  <c r="R831"/>
  <c r="X831"/>
  <c r="Z887"/>
  <c r="R887"/>
  <c r="X845"/>
  <c r="AB765"/>
  <c r="R808"/>
  <c r="P680"/>
  <c r="R866"/>
  <c r="S866"/>
  <c r="S867" s="1"/>
  <c r="V688"/>
  <c r="AA807"/>
  <c r="AB807" s="1"/>
  <c r="V680"/>
  <c r="R688"/>
  <c r="R707"/>
  <c r="V807"/>
  <c r="Q825"/>
  <c r="S825" s="1"/>
  <c r="S688"/>
  <c r="S689" s="1"/>
  <c r="S706"/>
  <c r="S707" s="1"/>
  <c r="T890"/>
  <c r="V830"/>
  <c r="T831"/>
  <c r="X887"/>
  <c r="T715"/>
  <c r="V846"/>
  <c r="V771"/>
  <c r="R727"/>
  <c r="P777"/>
  <c r="T728"/>
  <c r="X766"/>
  <c r="P807"/>
  <c r="AB771"/>
  <c r="X680"/>
  <c r="R689"/>
  <c r="P891"/>
  <c r="V679"/>
  <c r="R810"/>
  <c r="Z890"/>
  <c r="U890"/>
  <c r="AA890" s="1"/>
  <c r="AB890" s="1"/>
  <c r="Z807"/>
  <c r="X727"/>
  <c r="R713"/>
  <c r="P706"/>
  <c r="P890"/>
  <c r="AA904"/>
  <c r="AB904" s="1"/>
  <c r="X688"/>
  <c r="P707"/>
  <c r="Z772"/>
  <c r="X772"/>
  <c r="T679"/>
  <c r="R679"/>
  <c r="T808"/>
  <c r="T807"/>
  <c r="X744"/>
  <c r="AA635"/>
  <c r="AB635" s="1"/>
  <c r="P830"/>
  <c r="P771"/>
  <c r="T771"/>
  <c r="Z679"/>
  <c r="P679"/>
  <c r="U727"/>
  <c r="U728" s="1"/>
  <c r="V728" s="1"/>
  <c r="Z680"/>
  <c r="R736"/>
  <c r="R691"/>
  <c r="AA656"/>
  <c r="AB656" s="1"/>
  <c r="Z778"/>
  <c r="Z760"/>
  <c r="AA816"/>
  <c r="AB816" s="1"/>
  <c r="AA721"/>
  <c r="AB721" s="1"/>
  <c r="V801"/>
  <c r="Z744"/>
  <c r="T953"/>
  <c r="AA798"/>
  <c r="AB798" s="1"/>
  <c r="Q940"/>
  <c r="R940" s="1"/>
  <c r="Q780"/>
  <c r="Q781" s="1"/>
  <c r="Z845"/>
  <c r="Z653"/>
  <c r="X713"/>
  <c r="T721"/>
  <c r="R801"/>
  <c r="P713"/>
  <c r="Z685"/>
  <c r="P840"/>
  <c r="P709"/>
  <c r="R654"/>
  <c r="V703"/>
  <c r="AA715"/>
  <c r="AB715" s="1"/>
  <c r="S768"/>
  <c r="AA768" s="1"/>
  <c r="AB768" s="1"/>
  <c r="V694"/>
  <c r="X695"/>
  <c r="X925"/>
  <c r="X840"/>
  <c r="V713"/>
  <c r="P712"/>
  <c r="R744"/>
  <c r="P781"/>
  <c r="R881"/>
  <c r="X411"/>
  <c r="S913"/>
  <c r="T913" s="1"/>
  <c r="X774"/>
  <c r="P848"/>
  <c r="Z709"/>
  <c r="V667"/>
  <c r="P703"/>
  <c r="AB709"/>
  <c r="R653"/>
  <c r="AB783"/>
  <c r="R783"/>
  <c r="V712"/>
  <c r="X801"/>
  <c r="V744"/>
  <c r="P839"/>
  <c r="P914"/>
  <c r="X848"/>
  <c r="AB872"/>
  <c r="P861"/>
  <c r="S860"/>
  <c r="T860" s="1"/>
  <c r="P695"/>
  <c r="T695"/>
  <c r="Z780"/>
  <c r="Q913"/>
  <c r="R913" s="1"/>
  <c r="T774"/>
  <c r="P846"/>
  <c r="P872"/>
  <c r="Q860"/>
  <c r="Q861" s="1"/>
  <c r="R861" s="1"/>
  <c r="Z860"/>
  <c r="R709"/>
  <c r="Z659"/>
  <c r="T710"/>
  <c r="R824"/>
  <c r="R695"/>
  <c r="V775"/>
  <c r="R660"/>
  <c r="P668"/>
  <c r="T704"/>
  <c r="X685"/>
  <c r="X784"/>
  <c r="P784"/>
  <c r="Z710"/>
  <c r="T428"/>
  <c r="AB801"/>
  <c r="P745"/>
  <c r="S940"/>
  <c r="T940" s="1"/>
  <c r="Z840"/>
  <c r="T712"/>
  <c r="R953"/>
  <c r="V913"/>
  <c r="X846"/>
  <c r="P944"/>
  <c r="R179"/>
  <c r="Q753"/>
  <c r="Q754" s="1"/>
  <c r="S754" s="1"/>
  <c r="P768"/>
  <c r="AB712"/>
  <c r="S245"/>
  <c r="U245" s="1"/>
  <c r="W245" s="1"/>
  <c r="Q657"/>
  <c r="S657" s="1"/>
  <c r="R769"/>
  <c r="T694"/>
  <c r="Z925"/>
  <c r="P787"/>
  <c r="R712"/>
  <c r="T713"/>
  <c r="P802"/>
  <c r="V780"/>
  <c r="Z694"/>
  <c r="S786"/>
  <c r="AA786" s="1"/>
  <c r="AB786" s="1"/>
  <c r="Z712"/>
  <c r="X775"/>
  <c r="R872"/>
  <c r="T870"/>
  <c r="T845"/>
  <c r="V411"/>
  <c r="P710"/>
  <c r="P704"/>
  <c r="P686"/>
  <c r="R878"/>
  <c r="T881"/>
  <c r="U163"/>
  <c r="V163" s="1"/>
  <c r="V154"/>
  <c r="Z943"/>
  <c r="T943"/>
  <c r="Z715"/>
  <c r="X940"/>
  <c r="V839"/>
  <c r="R787"/>
  <c r="AA881"/>
  <c r="AB881" s="1"/>
  <c r="AB845"/>
  <c r="W268"/>
  <c r="Y268" s="1"/>
  <c r="Z268" s="1"/>
  <c r="T653"/>
  <c r="R789"/>
  <c r="T917"/>
  <c r="V840"/>
  <c r="X786"/>
  <c r="Z952"/>
  <c r="X667"/>
  <c r="V926"/>
  <c r="X839"/>
  <c r="Z953"/>
  <c r="P953"/>
  <c r="V845"/>
  <c r="T289"/>
  <c r="P715"/>
  <c r="AB839"/>
  <c r="V574"/>
  <c r="AB952"/>
  <c r="Z846"/>
  <c r="Z667"/>
  <c r="P671"/>
  <c r="V940"/>
  <c r="AA884"/>
  <c r="AB884" s="1"/>
  <c r="R952"/>
  <c r="V953"/>
  <c r="P873"/>
  <c r="R845"/>
  <c r="P923"/>
  <c r="Z923"/>
  <c r="R922"/>
  <c r="R685"/>
  <c r="V686"/>
  <c r="P654"/>
  <c r="T685"/>
  <c r="P926"/>
  <c r="T840"/>
  <c r="V715"/>
  <c r="P940"/>
  <c r="R786"/>
  <c r="R656"/>
  <c r="AA718"/>
  <c r="AB718" s="1"/>
  <c r="R671"/>
  <c r="P941"/>
  <c r="Z926"/>
  <c r="R840"/>
  <c r="V786"/>
  <c r="Q885"/>
  <c r="R885" s="1"/>
  <c r="Q879"/>
  <c r="R879" s="1"/>
  <c r="X952"/>
  <c r="V952"/>
  <c r="V873"/>
  <c r="P845"/>
  <c r="R923"/>
  <c r="X873"/>
  <c r="V943"/>
  <c r="V872"/>
  <c r="R848"/>
  <c r="P860"/>
  <c r="X653"/>
  <c r="T686"/>
  <c r="V685"/>
  <c r="V692"/>
  <c r="T922"/>
  <c r="Z917"/>
  <c r="R811"/>
  <c r="V670"/>
  <c r="X917"/>
  <c r="T926"/>
  <c r="T839"/>
  <c r="R641"/>
  <c r="V289"/>
  <c r="X953"/>
  <c r="R873"/>
  <c r="P849"/>
  <c r="P922"/>
  <c r="T811"/>
  <c r="P716"/>
  <c r="W547"/>
  <c r="X547" s="1"/>
  <c r="R839"/>
  <c r="Z786"/>
  <c r="Z641"/>
  <c r="R670"/>
  <c r="X926"/>
  <c r="AA878"/>
  <c r="P952"/>
  <c r="Z922"/>
  <c r="Z873"/>
  <c r="T846"/>
  <c r="X922"/>
  <c r="Z848"/>
  <c r="Z944"/>
  <c r="X420"/>
  <c r="X686"/>
  <c r="R715"/>
  <c r="P867"/>
  <c r="Z863"/>
  <c r="P896"/>
  <c r="AB854"/>
  <c r="X855"/>
  <c r="X851"/>
  <c r="Z775"/>
  <c r="P774"/>
  <c r="X923"/>
  <c r="R907"/>
  <c r="T944"/>
  <c r="R650"/>
  <c r="R760"/>
  <c r="V704"/>
  <c r="T691"/>
  <c r="Z784"/>
  <c r="T783"/>
  <c r="AA896"/>
  <c r="AB896" s="1"/>
  <c r="AA795"/>
  <c r="AB795" s="1"/>
  <c r="X854"/>
  <c r="R854"/>
  <c r="Z851"/>
  <c r="R651"/>
  <c r="X765"/>
  <c r="X692"/>
  <c r="R784"/>
  <c r="P878"/>
  <c r="Z730"/>
  <c r="T916"/>
  <c r="Z949"/>
  <c r="V855"/>
  <c r="V852"/>
  <c r="X852"/>
  <c r="R774"/>
  <c r="V774"/>
  <c r="Z869"/>
  <c r="T923"/>
  <c r="P650"/>
  <c r="R869"/>
  <c r="P811"/>
  <c r="AB943"/>
  <c r="Z765"/>
  <c r="P766"/>
  <c r="V789"/>
  <c r="Z704"/>
  <c r="R704"/>
  <c r="Z747"/>
  <c r="P747"/>
  <c r="Z783"/>
  <c r="P759"/>
  <c r="R633"/>
  <c r="R864"/>
  <c r="V854"/>
  <c r="P851"/>
  <c r="T896"/>
  <c r="R731"/>
  <c r="R748"/>
  <c r="X866"/>
  <c r="Q661"/>
  <c r="T724"/>
  <c r="P879"/>
  <c r="V866"/>
  <c r="V950"/>
  <c r="R855"/>
  <c r="T851"/>
  <c r="T852"/>
  <c r="Z774"/>
  <c r="X869"/>
  <c r="AB869"/>
  <c r="P651"/>
  <c r="P667"/>
  <c r="Z727"/>
  <c r="T765"/>
  <c r="X704"/>
  <c r="R747"/>
  <c r="V747"/>
  <c r="Z692"/>
  <c r="V766"/>
  <c r="T547"/>
  <c r="T641"/>
  <c r="V656"/>
  <c r="R648"/>
  <c r="Z816"/>
  <c r="R867"/>
  <c r="X950"/>
  <c r="AB878"/>
  <c r="P855"/>
  <c r="Z852"/>
  <c r="Z878"/>
  <c r="V949"/>
  <c r="AB851"/>
  <c r="V923"/>
  <c r="P869"/>
  <c r="V944"/>
  <c r="P943"/>
  <c r="T727"/>
  <c r="P728"/>
  <c r="R765"/>
  <c r="V691"/>
  <c r="AB691"/>
  <c r="T766"/>
  <c r="Z766"/>
  <c r="X747"/>
  <c r="V660"/>
  <c r="S747"/>
  <c r="S748" s="1"/>
  <c r="U748" s="1"/>
  <c r="V783"/>
  <c r="W488"/>
  <c r="X488" s="1"/>
  <c r="P647"/>
  <c r="P816"/>
  <c r="S461"/>
  <c r="T461" s="1"/>
  <c r="T900"/>
  <c r="R778"/>
  <c r="T648"/>
  <c r="S897"/>
  <c r="T897" s="1"/>
  <c r="X816"/>
  <c r="P641"/>
  <c r="T731"/>
  <c r="T950"/>
  <c r="W899"/>
  <c r="AA899" s="1"/>
  <c r="AB899" s="1"/>
  <c r="R899"/>
  <c r="P864"/>
  <c r="P897"/>
  <c r="AA744"/>
  <c r="AB744" s="1"/>
  <c r="T683"/>
  <c r="AB937"/>
  <c r="V816"/>
  <c r="T692"/>
  <c r="P937"/>
  <c r="V938"/>
  <c r="AB777"/>
  <c r="X730"/>
  <c r="R938"/>
  <c r="X778"/>
  <c r="P778"/>
  <c r="Z647"/>
  <c r="V718"/>
  <c r="X878"/>
  <c r="Z950"/>
  <c r="V900"/>
  <c r="V937"/>
  <c r="T937"/>
  <c r="V878"/>
  <c r="X777"/>
  <c r="T760"/>
  <c r="X691"/>
  <c r="AB759"/>
  <c r="R937"/>
  <c r="Z907"/>
  <c r="Z810"/>
  <c r="X944"/>
  <c r="T894"/>
  <c r="P810"/>
  <c r="T777"/>
  <c r="P642"/>
  <c r="T730"/>
  <c r="T949"/>
  <c r="Z899"/>
  <c r="P863"/>
  <c r="AB863"/>
  <c r="S594"/>
  <c r="U594" s="1"/>
  <c r="Z896"/>
  <c r="X938"/>
  <c r="T816"/>
  <c r="V160"/>
  <c r="X810"/>
  <c r="S907"/>
  <c r="AA907" s="1"/>
  <c r="AB907" s="1"/>
  <c r="R692"/>
  <c r="P692"/>
  <c r="P789"/>
  <c r="P790"/>
  <c r="P648"/>
  <c r="V641"/>
  <c r="R647"/>
  <c r="R863"/>
  <c r="X896"/>
  <c r="Z893"/>
  <c r="R816"/>
  <c r="R730"/>
  <c r="AB949"/>
  <c r="R900"/>
  <c r="V864"/>
  <c r="X864"/>
  <c r="R896"/>
  <c r="P719"/>
  <c r="Q796"/>
  <c r="S796" s="1"/>
  <c r="X937"/>
  <c r="R944"/>
  <c r="T651"/>
  <c r="P691"/>
  <c r="V760"/>
  <c r="R759"/>
  <c r="X760"/>
  <c r="Z777"/>
  <c r="P760"/>
  <c r="K741"/>
  <c r="Z741" s="1"/>
  <c r="P899"/>
  <c r="P718"/>
  <c r="T938"/>
  <c r="T632"/>
  <c r="R632"/>
  <c r="V896"/>
  <c r="P730"/>
  <c r="R950"/>
  <c r="V899"/>
  <c r="X863"/>
  <c r="X682"/>
  <c r="X893"/>
  <c r="V893"/>
  <c r="U894"/>
  <c r="W894" s="1"/>
  <c r="P731"/>
  <c r="R916"/>
  <c r="P949"/>
  <c r="T863"/>
  <c r="Z650"/>
  <c r="R943"/>
  <c r="U650"/>
  <c r="U651" s="1"/>
  <c r="W651" s="1"/>
  <c r="U810"/>
  <c r="AA810" s="1"/>
  <c r="AB810" s="1"/>
  <c r="V777"/>
  <c r="V778"/>
  <c r="T778"/>
  <c r="T759"/>
  <c r="V759"/>
  <c r="Z759"/>
  <c r="T736"/>
  <c r="V721"/>
  <c r="R718"/>
  <c r="Z670"/>
  <c r="T670"/>
  <c r="Z916"/>
  <c r="P916"/>
  <c r="Z683"/>
  <c r="R721"/>
  <c r="Z724"/>
  <c r="P894"/>
  <c r="W568"/>
  <c r="Y568" s="1"/>
  <c r="Z568" s="1"/>
  <c r="T814"/>
  <c r="P632"/>
  <c r="Z632"/>
  <c r="V736"/>
  <c r="V724"/>
  <c r="P657"/>
  <c r="AA724"/>
  <c r="AB724" s="1"/>
  <c r="R917"/>
  <c r="V682"/>
  <c r="P722"/>
  <c r="Z736"/>
  <c r="V907"/>
  <c r="P893"/>
  <c r="T789"/>
  <c r="Z753"/>
  <c r="Q955"/>
  <c r="Q956" s="1"/>
  <c r="S956" s="1"/>
  <c r="Z789"/>
  <c r="Z656"/>
  <c r="T337"/>
  <c r="AB670"/>
  <c r="R724"/>
  <c r="Q639"/>
  <c r="S639" s="1"/>
  <c r="V917"/>
  <c r="V916"/>
  <c r="R949"/>
  <c r="P683"/>
  <c r="Z721"/>
  <c r="P737"/>
  <c r="R870"/>
  <c r="R894"/>
  <c r="X870"/>
  <c r="R667"/>
  <c r="P660"/>
  <c r="S667"/>
  <c r="S668" s="1"/>
  <c r="T668" s="1"/>
  <c r="AB789"/>
  <c r="P753"/>
  <c r="T790"/>
  <c r="X789"/>
  <c r="Z790"/>
  <c r="P656"/>
  <c r="R683"/>
  <c r="P736"/>
  <c r="K954"/>
  <c r="Z955" s="1"/>
  <c r="P721"/>
  <c r="T893"/>
  <c r="V790"/>
  <c r="X753"/>
  <c r="V753"/>
  <c r="P754"/>
  <c r="R790"/>
  <c r="X647"/>
  <c r="U647"/>
  <c r="X670"/>
  <c r="P917"/>
  <c r="P670"/>
  <c r="X671"/>
  <c r="X916"/>
  <c r="V671"/>
  <c r="AB682"/>
  <c r="T656"/>
  <c r="P870"/>
  <c r="R893"/>
  <c r="Z813"/>
  <c r="T813"/>
  <c r="T660"/>
  <c r="P659"/>
  <c r="R659"/>
  <c r="S434"/>
  <c r="R434"/>
  <c r="T627"/>
  <c r="U627"/>
  <c r="W627" s="1"/>
  <c r="Y627" s="1"/>
  <c r="Z627" s="1"/>
  <c r="V795"/>
  <c r="Z795"/>
  <c r="T795"/>
  <c r="X795"/>
  <c r="R795"/>
  <c r="X804"/>
  <c r="Z804"/>
  <c r="R857"/>
  <c r="P857"/>
  <c r="V858"/>
  <c r="K901"/>
  <c r="Z901" s="1"/>
  <c r="T194"/>
  <c r="U194"/>
  <c r="V194" s="1"/>
  <c r="P796"/>
  <c r="S661"/>
  <c r="X656"/>
  <c r="AB925"/>
  <c r="V683"/>
  <c r="T682"/>
  <c r="P813"/>
  <c r="X813"/>
  <c r="R814"/>
  <c r="P925"/>
  <c r="V925"/>
  <c r="R682"/>
  <c r="U813"/>
  <c r="AA813" s="1"/>
  <c r="AB813" s="1"/>
  <c r="R813"/>
  <c r="A408" i="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E1013" i="2"/>
  <c r="E986"/>
  <c r="F1052"/>
  <c r="I1046"/>
  <c r="C966"/>
  <c r="G1013"/>
  <c r="G1101"/>
  <c r="F1104"/>
  <c r="C1043"/>
  <c r="E975"/>
  <c r="E972"/>
  <c r="E1068"/>
  <c r="G960"/>
  <c r="C1022"/>
  <c r="I1007"/>
  <c r="C963"/>
  <c r="J1046"/>
  <c r="J1077"/>
  <c r="E995"/>
  <c r="C1019"/>
  <c r="F998"/>
  <c r="I1001"/>
  <c r="I960"/>
  <c r="C1065"/>
  <c r="D1095"/>
  <c r="D1055"/>
  <c r="E1077"/>
  <c r="E1049"/>
  <c r="E1052"/>
  <c r="I1074"/>
  <c r="E1101"/>
  <c r="G1028"/>
  <c r="F1077"/>
  <c r="C1071"/>
  <c r="G1004"/>
  <c r="I989"/>
  <c r="I1104"/>
  <c r="I1095"/>
  <c r="D1031"/>
  <c r="I1086"/>
  <c r="J1016"/>
  <c r="G1086"/>
  <c r="F1101"/>
  <c r="C1095"/>
  <c r="C972"/>
  <c r="G1037"/>
  <c r="I1019"/>
  <c r="I972"/>
  <c r="G983"/>
  <c r="F1092"/>
  <c r="F1016"/>
  <c r="I1052"/>
  <c r="F1004"/>
  <c r="D1037"/>
  <c r="C1058"/>
  <c r="E978"/>
  <c r="I992"/>
  <c r="E1095"/>
  <c r="J1025"/>
  <c r="E1055"/>
  <c r="F1013"/>
  <c r="D1092"/>
  <c r="C1086"/>
  <c r="E1058"/>
  <c r="C1049"/>
  <c r="F1055"/>
  <c r="D1098"/>
  <c r="G1068"/>
  <c r="E989"/>
  <c r="F1028"/>
  <c r="I995"/>
  <c r="D1025"/>
  <c r="J1037"/>
  <c r="I1016"/>
  <c r="D1077"/>
  <c r="C1007"/>
  <c r="G1016"/>
  <c r="F1043"/>
  <c r="E1007"/>
  <c r="J1007"/>
  <c r="J992"/>
  <c r="C969"/>
  <c r="D1083"/>
  <c r="I1034"/>
  <c r="G972"/>
  <c r="I1031"/>
  <c r="F1080"/>
  <c r="F963"/>
  <c r="E1071"/>
  <c r="D1010"/>
  <c r="D1013"/>
  <c r="F1068"/>
  <c r="D975"/>
  <c r="E1037"/>
  <c r="E1028"/>
  <c r="D1028"/>
  <c r="I1004"/>
  <c r="J1095"/>
  <c r="J966"/>
  <c r="J1001"/>
  <c r="I978"/>
  <c r="D1004"/>
  <c r="C1016"/>
  <c r="G1022"/>
  <c r="J1004"/>
  <c r="D972"/>
  <c r="D1049"/>
  <c r="F960"/>
  <c r="D1080"/>
  <c r="F1058"/>
  <c r="C1037"/>
  <c r="F966"/>
  <c r="I1049"/>
  <c r="F1046"/>
  <c r="D986"/>
  <c r="E1010"/>
  <c r="J963"/>
  <c r="F978"/>
  <c r="E1089"/>
  <c r="C1025"/>
  <c r="D1052"/>
  <c r="E966"/>
  <c r="J1055"/>
  <c r="J1049"/>
  <c r="I1028"/>
  <c r="D1101"/>
  <c r="C983"/>
  <c r="F992"/>
  <c r="J1104"/>
  <c r="D1019"/>
  <c r="J983"/>
  <c r="D1074"/>
  <c r="G1089"/>
  <c r="E1092"/>
  <c r="F1037"/>
  <c r="C1052"/>
  <c r="D983"/>
  <c r="G1095"/>
  <c r="G1098"/>
  <c r="G1065"/>
  <c r="F969"/>
  <c r="F995"/>
  <c r="C1068"/>
  <c r="J995"/>
  <c r="E1004"/>
  <c r="E1104"/>
  <c r="D1089"/>
  <c r="I1092"/>
  <c r="C989"/>
  <c r="G1034"/>
  <c r="G969"/>
  <c r="D966"/>
  <c r="F1083"/>
  <c r="G1077"/>
  <c r="C957"/>
  <c r="F1086"/>
  <c r="F1074"/>
  <c r="F1034"/>
  <c r="F1098"/>
  <c r="D995"/>
  <c r="G1055"/>
  <c r="D1071"/>
  <c r="J1052"/>
  <c r="E969"/>
  <c r="D1058"/>
  <c r="C998"/>
  <c r="C1013"/>
  <c r="J960"/>
  <c r="I963"/>
  <c r="I998"/>
  <c r="I1058"/>
  <c r="F1095"/>
  <c r="C1010"/>
  <c r="E963"/>
  <c r="D963"/>
  <c r="C1092"/>
  <c r="J1034"/>
  <c r="I1025"/>
  <c r="E983"/>
  <c r="C986"/>
  <c r="E1022"/>
  <c r="I1083"/>
  <c r="J1019"/>
  <c r="D992"/>
  <c r="C1055"/>
  <c r="C1098"/>
  <c r="E1083"/>
  <c r="E1040"/>
  <c r="I1037"/>
  <c r="F1025"/>
  <c r="C1080"/>
  <c r="D1046"/>
  <c r="J1071"/>
  <c r="J1058"/>
  <c r="J1031"/>
  <c r="F1001"/>
  <c r="D1016"/>
  <c r="F1040"/>
  <c r="D969"/>
  <c r="C992"/>
  <c r="E1016"/>
  <c r="I1080"/>
  <c r="C1101"/>
  <c r="C995"/>
  <c r="J1083"/>
  <c r="J1043"/>
  <c r="G1007"/>
  <c r="D978"/>
  <c r="I975"/>
  <c r="C978"/>
  <c r="D1065"/>
  <c r="G1040"/>
  <c r="F986"/>
  <c r="G995"/>
  <c r="G998"/>
  <c r="C1077"/>
  <c r="J1101"/>
  <c r="G957"/>
  <c r="J1092"/>
  <c r="E1001"/>
  <c r="J1086"/>
  <c r="E1080"/>
  <c r="E998"/>
  <c r="G963"/>
  <c r="J1010"/>
  <c r="D998"/>
  <c r="C960"/>
  <c r="G1049"/>
  <c r="J989"/>
  <c r="F989"/>
  <c r="C975"/>
  <c r="D1043"/>
  <c r="I1010"/>
  <c r="D1022"/>
  <c r="C1034"/>
  <c r="F957"/>
  <c r="D957"/>
  <c r="C1028"/>
  <c r="F975"/>
  <c r="G1074"/>
  <c r="D960"/>
  <c r="C1046"/>
  <c r="G1071"/>
  <c r="G1083"/>
  <c r="F1010"/>
  <c r="F1071"/>
  <c r="F972"/>
  <c r="E1019"/>
  <c r="I1077"/>
  <c r="I1022"/>
  <c r="D1001"/>
  <c r="E1046"/>
  <c r="G978"/>
  <c r="I1098"/>
  <c r="F1065"/>
  <c r="E992"/>
  <c r="D1086"/>
  <c r="F1049"/>
  <c r="I969"/>
  <c r="E1065"/>
  <c r="I1101"/>
  <c r="D989"/>
  <c r="E960"/>
  <c r="I1065"/>
  <c r="C1001"/>
  <c r="I1055"/>
  <c r="D1034"/>
  <c r="I966"/>
  <c r="J998"/>
  <c r="F983"/>
  <c r="F1089"/>
  <c r="G1080"/>
  <c r="J972"/>
  <c r="E1043"/>
  <c r="G989"/>
  <c r="I1068"/>
  <c r="C1074"/>
  <c r="I983"/>
  <c r="J1065"/>
  <c r="G975"/>
  <c r="J1022"/>
  <c r="J986"/>
  <c r="E1086"/>
  <c r="D1040"/>
  <c r="G1001"/>
  <c r="J1040"/>
  <c r="E1025"/>
  <c r="I1013"/>
  <c r="I957"/>
  <c r="G1104"/>
  <c r="G1046"/>
  <c r="G1058"/>
  <c r="F1007"/>
  <c r="C1004"/>
  <c r="J978"/>
  <c r="J1013"/>
  <c r="E957"/>
  <c r="G966"/>
  <c r="C1031"/>
  <c r="I1040"/>
  <c r="J1098"/>
  <c r="I1071"/>
  <c r="J975"/>
  <c r="G1031"/>
  <c r="J957"/>
  <c r="F1031"/>
  <c r="D1007"/>
  <c r="G1092"/>
  <c r="C1089"/>
  <c r="I986"/>
  <c r="D1068"/>
  <c r="F1022"/>
  <c r="C1040"/>
  <c r="E1098"/>
  <c r="J1068"/>
  <c r="G1010"/>
  <c r="I1043"/>
  <c r="G1025"/>
  <c r="G986"/>
  <c r="G1043"/>
  <c r="I1089"/>
  <c r="G1052"/>
  <c r="J1080"/>
  <c r="D1104"/>
  <c r="E1031"/>
  <c r="E1074"/>
  <c r="J969"/>
  <c r="J1089"/>
  <c r="E1034"/>
  <c r="J1028"/>
  <c r="F1019"/>
  <c r="C1104"/>
  <c r="C1083"/>
  <c r="G992"/>
  <c r="J1074"/>
  <c r="G1019"/>
  <c r="R925"/>
  <c r="R926"/>
  <c r="Z682"/>
  <c r="P682"/>
  <c r="U955"/>
  <c r="P799"/>
  <c r="X798"/>
  <c r="P907"/>
  <c r="X633"/>
  <c r="AA638"/>
  <c r="AB638" s="1"/>
  <c r="V609"/>
  <c r="X632"/>
  <c r="V798"/>
  <c r="P908"/>
  <c r="R42"/>
  <c r="Z42"/>
  <c r="P633"/>
  <c r="P798"/>
  <c r="Z798"/>
  <c r="T798"/>
  <c r="AA736"/>
  <c r="AB736" s="1"/>
  <c r="R908"/>
  <c r="K661"/>
  <c r="Z661" s="1"/>
  <c r="T633"/>
  <c r="Z633"/>
  <c r="W334"/>
  <c r="V633"/>
  <c r="V632"/>
  <c r="AB857"/>
  <c r="K821"/>
  <c r="Z821" s="1"/>
  <c r="T42"/>
  <c r="X857"/>
  <c r="Z857"/>
  <c r="V857"/>
  <c r="Z858"/>
  <c r="T236"/>
  <c r="AA581"/>
  <c r="AB581" s="1"/>
  <c r="P858"/>
  <c r="X858"/>
  <c r="T179"/>
  <c r="T857"/>
  <c r="R858"/>
  <c r="AA501"/>
  <c r="AB501" s="1"/>
  <c r="T858"/>
  <c r="AA804"/>
  <c r="AB804" s="1"/>
  <c r="AA421"/>
  <c r="AB421" s="1"/>
  <c r="V179"/>
  <c r="T804"/>
  <c r="T819"/>
  <c r="P820"/>
  <c r="T820"/>
  <c r="R820"/>
  <c r="Z819"/>
  <c r="V819"/>
  <c r="R819"/>
  <c r="V820"/>
  <c r="P819"/>
  <c r="W819"/>
  <c r="X260"/>
  <c r="Y260"/>
  <c r="Z260" s="1"/>
  <c r="AA641"/>
  <c r="AB641" s="1"/>
  <c r="S242"/>
  <c r="T242" s="1"/>
  <c r="V804"/>
  <c r="R804"/>
  <c r="X414"/>
  <c r="P804"/>
  <c r="V387"/>
  <c r="T322"/>
  <c r="V414"/>
  <c r="Z41"/>
  <c r="X111"/>
  <c r="X42"/>
  <c r="AA673"/>
  <c r="AB673" s="1"/>
  <c r="T307"/>
  <c r="AA261"/>
  <c r="AB261" s="1"/>
  <c r="AA341"/>
  <c r="AB341" s="1"/>
  <c r="P180"/>
  <c r="AA179"/>
  <c r="AB179" s="1"/>
  <c r="AA107"/>
  <c r="AB107" s="1"/>
  <c r="X100"/>
  <c r="Y100"/>
  <c r="Z100" s="1"/>
  <c r="AA142"/>
  <c r="AB142" s="1"/>
  <c r="T180"/>
  <c r="AA75"/>
  <c r="AB75" s="1"/>
  <c r="Y577"/>
  <c r="Z577" s="1"/>
  <c r="X577"/>
  <c r="X88"/>
  <c r="Y88"/>
  <c r="Z88" s="1"/>
  <c r="V166"/>
  <c r="W166"/>
  <c r="Y180"/>
  <c r="Z180" s="1"/>
  <c r="Z75"/>
  <c r="Y114"/>
  <c r="Z114" s="1"/>
  <c r="X114"/>
  <c r="X94"/>
  <c r="Y94"/>
  <c r="Z94" s="1"/>
  <c r="W562"/>
  <c r="V562"/>
  <c r="X107"/>
  <c r="W180"/>
  <c r="K444" i="1"/>
  <c r="Y154" i="2"/>
  <c r="Z154" s="1"/>
  <c r="X154"/>
  <c r="T221"/>
  <c r="U221"/>
  <c r="W425"/>
  <c r="V425"/>
  <c r="W257"/>
  <c r="V257"/>
  <c r="W236"/>
  <c r="V236"/>
  <c r="Y160"/>
  <c r="Z160" s="1"/>
  <c r="X160"/>
  <c r="W479"/>
  <c r="V479"/>
  <c r="W172"/>
  <c r="V172"/>
  <c r="Y387"/>
  <c r="Z387" s="1"/>
  <c r="X387"/>
  <c r="W585"/>
  <c r="V585"/>
  <c r="W322"/>
  <c r="V322"/>
  <c r="W307"/>
  <c r="V307"/>
  <c r="X331"/>
  <c r="Y331"/>
  <c r="Z331" s="1"/>
  <c r="W345"/>
  <c r="V345"/>
  <c r="V497"/>
  <c r="W497"/>
  <c r="W265"/>
  <c r="V265"/>
  <c r="V399"/>
  <c r="W399"/>
  <c r="W505"/>
  <c r="V505"/>
  <c r="V396"/>
  <c r="W396"/>
  <c r="AB824"/>
  <c r="R817"/>
  <c r="S817"/>
  <c r="V337"/>
  <c r="W337"/>
  <c r="W209"/>
  <c r="V209"/>
  <c r="W514"/>
  <c r="V514"/>
  <c r="W482"/>
  <c r="V482"/>
  <c r="AA730"/>
  <c r="AB730" s="1"/>
  <c r="U731"/>
  <c r="V730"/>
  <c r="W239"/>
  <c r="V239"/>
  <c r="T876"/>
  <c r="U876"/>
  <c r="R725"/>
  <c r="S725"/>
  <c r="W316"/>
  <c r="V316"/>
  <c r="X508"/>
  <c r="Y508"/>
  <c r="Z508" s="1"/>
  <c r="W417"/>
  <c r="V417"/>
  <c r="V301"/>
  <c r="S645"/>
  <c r="R645"/>
  <c r="R805"/>
  <c r="S805"/>
  <c r="S745"/>
  <c r="R745"/>
  <c r="R636"/>
  <c r="S636"/>
  <c r="X559"/>
  <c r="Y559"/>
  <c r="Z559" s="1"/>
  <c r="Y574"/>
  <c r="Z574" s="1"/>
  <c r="X574"/>
  <c r="W227"/>
  <c r="V227"/>
  <c r="V325"/>
  <c r="W325"/>
  <c r="W354"/>
  <c r="V354"/>
  <c r="S722"/>
  <c r="R722"/>
  <c r="S665"/>
  <c r="R665"/>
  <c r="AB664"/>
  <c r="S799"/>
  <c r="R799"/>
  <c r="Y289"/>
  <c r="Z289" s="1"/>
  <c r="X289"/>
  <c r="W319"/>
  <c r="V319"/>
  <c r="T928"/>
  <c r="AA928"/>
  <c r="AB928" s="1"/>
  <c r="S929"/>
  <c r="Y169"/>
  <c r="Z169" s="1"/>
  <c r="X169"/>
  <c r="R716"/>
  <c r="S716"/>
  <c r="R834"/>
  <c r="S719"/>
  <c r="R719"/>
  <c r="Y188"/>
  <c r="Z188" s="1"/>
  <c r="X188"/>
  <c r="X529"/>
  <c r="Y529"/>
  <c r="Z529" s="1"/>
  <c r="V402"/>
  <c r="W402"/>
  <c r="R737"/>
  <c r="S737"/>
  <c r="Y609"/>
  <c r="Z609" s="1"/>
  <c r="X609"/>
  <c r="V485"/>
  <c r="W485"/>
  <c r="V381"/>
  <c r="W381"/>
  <c r="S642"/>
  <c r="R642"/>
  <c r="W405"/>
  <c r="V405"/>
  <c r="X467"/>
  <c r="Y467"/>
  <c r="Z467" s="1"/>
  <c r="Y178"/>
  <c r="Z178" s="1"/>
  <c r="X178"/>
  <c r="V449"/>
  <c r="W449"/>
  <c r="R882"/>
  <c r="S882"/>
  <c r="S674"/>
  <c r="R674"/>
  <c r="W808"/>
  <c r="V808"/>
  <c r="V476"/>
  <c r="W476"/>
  <c r="T157"/>
  <c r="U157"/>
  <c r="V185"/>
  <c r="W185"/>
  <c r="V146"/>
  <c r="W146"/>
  <c r="X428"/>
  <c r="Y428"/>
  <c r="Z428" s="1"/>
  <c r="V621"/>
  <c r="W621"/>
  <c r="T827"/>
  <c r="AA827"/>
  <c r="AB827" s="1"/>
  <c r="S828"/>
  <c r="K390" i="1"/>
  <c r="K78"/>
  <c r="W660" i="2" l="1"/>
  <c r="Y660" s="1"/>
  <c r="Z660" s="1"/>
  <c r="Y97"/>
  <c r="Z97" s="1"/>
  <c r="F1122"/>
  <c r="T947"/>
  <c r="T946"/>
  <c r="AA946"/>
  <c r="AB946" s="1"/>
  <c r="Y494"/>
  <c r="Z494" s="1"/>
  <c r="W541"/>
  <c r="Y541" s="1"/>
  <c r="Z541" s="1"/>
  <c r="R905"/>
  <c r="R802"/>
  <c r="X348"/>
  <c r="V274"/>
  <c r="W740"/>
  <c r="X740" s="1"/>
  <c r="R31"/>
  <c r="Q741"/>
  <c r="R741" s="1"/>
  <c r="Q701"/>
  <c r="S701" s="1"/>
  <c r="T274"/>
  <c r="T28"/>
  <c r="W369"/>
  <c r="X369" s="1"/>
  <c r="Y588"/>
  <c r="Z588" s="1"/>
  <c r="AA700"/>
  <c r="AB700" s="1"/>
  <c r="V734"/>
  <c r="Q901"/>
  <c r="R901" s="1"/>
  <c r="S861"/>
  <c r="U861" s="1"/>
  <c r="X175"/>
  <c r="W728"/>
  <c r="X728" s="1"/>
  <c r="V733"/>
  <c r="AA887"/>
  <c r="AB887" s="1"/>
  <c r="T688"/>
  <c r="W741"/>
  <c r="X741" s="1"/>
  <c r="X739"/>
  <c r="Y408"/>
  <c r="Z408" s="1"/>
  <c r="R28"/>
  <c r="AA833"/>
  <c r="AB833" s="1"/>
  <c r="U741"/>
  <c r="V741" s="1"/>
  <c r="S834"/>
  <c r="U834" s="1"/>
  <c r="AA42"/>
  <c r="AB42" s="1"/>
  <c r="R639"/>
  <c r="S787"/>
  <c r="T787" s="1"/>
  <c r="V810"/>
  <c r="V727"/>
  <c r="AA733"/>
  <c r="AB733" s="1"/>
  <c r="V175"/>
  <c r="V653"/>
  <c r="AA727"/>
  <c r="AB727" s="1"/>
  <c r="U888"/>
  <c r="W888" s="1"/>
  <c r="S849"/>
  <c r="T849" s="1"/>
  <c r="AA706"/>
  <c r="AB706" s="1"/>
  <c r="R780"/>
  <c r="AA913"/>
  <c r="AB913" s="1"/>
  <c r="T848"/>
  <c r="U811"/>
  <c r="V811" s="1"/>
  <c r="AA753"/>
  <c r="AB753" s="1"/>
  <c r="T706"/>
  <c r="R754"/>
  <c r="U661"/>
  <c r="V661" s="1"/>
  <c r="R825"/>
  <c r="U654"/>
  <c r="W654" s="1"/>
  <c r="Y654" s="1"/>
  <c r="Z654" s="1"/>
  <c r="G1193"/>
  <c r="C1113"/>
  <c r="J1130"/>
  <c r="I448" i="1"/>
  <c r="F1193" i="2"/>
  <c r="V890"/>
  <c r="U891"/>
  <c r="V891" s="1"/>
  <c r="U901"/>
  <c r="V901" s="1"/>
  <c r="V245"/>
  <c r="S879"/>
  <c r="U879" s="1"/>
  <c r="S901"/>
  <c r="T901" s="1"/>
  <c r="X268"/>
  <c r="X659"/>
  <c r="AA940"/>
  <c r="AB940" s="1"/>
  <c r="AA659"/>
  <c r="AB659" s="1"/>
  <c r="T768"/>
  <c r="S769"/>
  <c r="U769" s="1"/>
  <c r="W661"/>
  <c r="X661" s="1"/>
  <c r="AA688"/>
  <c r="AB688" s="1"/>
  <c r="Q941"/>
  <c r="S941" s="1"/>
  <c r="Q821"/>
  <c r="R821" s="1"/>
  <c r="Q914"/>
  <c r="S914" s="1"/>
  <c r="AA866"/>
  <c r="AB866" s="1"/>
  <c r="T866"/>
  <c r="Y547"/>
  <c r="Z547" s="1"/>
  <c r="AA860"/>
  <c r="AB860" s="1"/>
  <c r="U461"/>
  <c r="V461" s="1"/>
  <c r="T786"/>
  <c r="R860"/>
  <c r="T907"/>
  <c r="R753"/>
  <c r="AA650"/>
  <c r="AB650" s="1"/>
  <c r="W163"/>
  <c r="Y163" s="1"/>
  <c r="Z163" s="1"/>
  <c r="T245"/>
  <c r="K1071"/>
  <c r="Z1072" s="1"/>
  <c r="U897"/>
  <c r="W897" s="1"/>
  <c r="V894"/>
  <c r="T748"/>
  <c r="V813"/>
  <c r="AA780"/>
  <c r="AB780" s="1"/>
  <c r="W901"/>
  <c r="X901" s="1"/>
  <c r="R657"/>
  <c r="T747"/>
  <c r="R796"/>
  <c r="S885"/>
  <c r="T885" s="1"/>
  <c r="X899"/>
  <c r="S821"/>
  <c r="T821" s="1"/>
  <c r="T594"/>
  <c r="W900"/>
  <c r="Y900" s="1"/>
  <c r="Z900" s="1"/>
  <c r="V650"/>
  <c r="AA747"/>
  <c r="AB747" s="1"/>
  <c r="K1046"/>
  <c r="P1047" s="1"/>
  <c r="S908"/>
  <c r="U908" s="1"/>
  <c r="W908" s="1"/>
  <c r="T955"/>
  <c r="F1166"/>
  <c r="G1166"/>
  <c r="R956"/>
  <c r="G1150"/>
  <c r="D1133"/>
  <c r="G1158"/>
  <c r="K1095"/>
  <c r="Q1096" s="1"/>
  <c r="R1096" s="1"/>
  <c r="U242"/>
  <c r="V242" s="1"/>
  <c r="G1119"/>
  <c r="D1178"/>
  <c r="D1172"/>
  <c r="E1127"/>
  <c r="Y488"/>
  <c r="Z488" s="1"/>
  <c r="J1158"/>
  <c r="K1104"/>
  <c r="V1106" s="1"/>
  <c r="D1203"/>
  <c r="J1172"/>
  <c r="U1173" s="1"/>
  <c r="J1139"/>
  <c r="D1127"/>
  <c r="I1119"/>
  <c r="D1107"/>
  <c r="C1161"/>
  <c r="F1158"/>
  <c r="E1196"/>
  <c r="F1145"/>
  <c r="C1172"/>
  <c r="I1107"/>
  <c r="G1190"/>
  <c r="E1133"/>
  <c r="D1145"/>
  <c r="I1122"/>
  <c r="G1110"/>
  <c r="E1122"/>
  <c r="E1158"/>
  <c r="G1139"/>
  <c r="F1209"/>
  <c r="C1116"/>
  <c r="K998"/>
  <c r="R999" s="1"/>
  <c r="F1133"/>
  <c r="D1113"/>
  <c r="I1110"/>
  <c r="E1178"/>
  <c r="K1031"/>
  <c r="P1032" s="1"/>
  <c r="C1193"/>
  <c r="F1178"/>
  <c r="G1136"/>
  <c r="D1139"/>
  <c r="F1181"/>
  <c r="G1122"/>
  <c r="E1206"/>
  <c r="I1116"/>
  <c r="J1178"/>
  <c r="E1107"/>
  <c r="I1145"/>
  <c r="I1136"/>
  <c r="D1116"/>
  <c r="I1169"/>
  <c r="D1169"/>
  <c r="D1193"/>
  <c r="V651"/>
  <c r="P821"/>
  <c r="U814"/>
  <c r="W814" s="1"/>
  <c r="Y814" s="1"/>
  <c r="Z814" s="1"/>
  <c r="C1169"/>
  <c r="E1161"/>
  <c r="F1203"/>
  <c r="F1153"/>
  <c r="I1193"/>
  <c r="F1110"/>
  <c r="E1187"/>
  <c r="I1158"/>
  <c r="K1158" s="1"/>
  <c r="K1092"/>
  <c r="O1093" s="1"/>
  <c r="E1145"/>
  <c r="E1142"/>
  <c r="C1136"/>
  <c r="J1142"/>
  <c r="D1153"/>
  <c r="C1203"/>
  <c r="J1127"/>
  <c r="J1153"/>
  <c r="K1153" s="1"/>
  <c r="P1155" s="1"/>
  <c r="C1110"/>
  <c r="C1142"/>
  <c r="I1130"/>
  <c r="I1150"/>
  <c r="C1209"/>
  <c r="F1196"/>
  <c r="D1122"/>
  <c r="I1172"/>
  <c r="I1142"/>
  <c r="D1184"/>
  <c r="G1169"/>
  <c r="D1196"/>
  <c r="I1113"/>
  <c r="G1172"/>
  <c r="D1136"/>
  <c r="E1190"/>
  <c r="J1190"/>
  <c r="D1187"/>
  <c r="E1136"/>
  <c r="C1139"/>
  <c r="I1184"/>
  <c r="C1130"/>
  <c r="E1172"/>
  <c r="E1139"/>
  <c r="I1133"/>
  <c r="J1166"/>
  <c r="S1167" s="1"/>
  <c r="I1187"/>
  <c r="G1181"/>
  <c r="G1113"/>
  <c r="I1139"/>
  <c r="E1130"/>
  <c r="G1206"/>
  <c r="I1181"/>
  <c r="E1203"/>
  <c r="J1161"/>
  <c r="K1161" s="1"/>
  <c r="P1163" s="1"/>
  <c r="C1178"/>
  <c r="F1113"/>
  <c r="F1161"/>
  <c r="J1181"/>
  <c r="F1139"/>
  <c r="F1127"/>
  <c r="D1190"/>
  <c r="E1181"/>
  <c r="G1116"/>
  <c r="J1203"/>
  <c r="W1204" s="1"/>
  <c r="F1107"/>
  <c r="F1150"/>
  <c r="G1107"/>
  <c r="F1172"/>
  <c r="G1184"/>
  <c r="P741"/>
  <c r="U821"/>
  <c r="V821" s="1"/>
  <c r="P955"/>
  <c r="P956"/>
  <c r="D1158"/>
  <c r="F1184"/>
  <c r="K1098"/>
  <c r="X1099" s="1"/>
  <c r="K1065"/>
  <c r="X1066" s="1"/>
  <c r="E1166"/>
  <c r="G1145"/>
  <c r="J1196"/>
  <c r="I1203"/>
  <c r="G1196"/>
  <c r="K1101"/>
  <c r="R1103" s="1"/>
  <c r="D1142"/>
  <c r="D1161"/>
  <c r="J1169"/>
  <c r="Q1170" s="1"/>
  <c r="I1196"/>
  <c r="K1004"/>
  <c r="AB1005" s="1"/>
  <c r="G1142"/>
  <c r="K966"/>
  <c r="T968" s="1"/>
  <c r="C1145"/>
  <c r="F1136"/>
  <c r="C1187"/>
  <c r="C1150"/>
  <c r="J1145"/>
  <c r="J1209"/>
  <c r="J1136"/>
  <c r="F1190"/>
  <c r="F1206"/>
  <c r="E1209"/>
  <c r="F1142"/>
  <c r="X955"/>
  <c r="E1175"/>
  <c r="D1166"/>
  <c r="K972"/>
  <c r="T973" s="1"/>
  <c r="F1187"/>
  <c r="E1113"/>
  <c r="J1119"/>
  <c r="J1116"/>
  <c r="E1150"/>
  <c r="J1107"/>
  <c r="C1166"/>
  <c r="D1130"/>
  <c r="F1169"/>
  <c r="I1190"/>
  <c r="C1133"/>
  <c r="I1178"/>
  <c r="D1209"/>
  <c r="I1127"/>
  <c r="J1193"/>
  <c r="C1206"/>
  <c r="D1119"/>
  <c r="G1203"/>
  <c r="G1178"/>
  <c r="V627"/>
  <c r="K1001"/>
  <c r="AB1002" s="1"/>
  <c r="AA955"/>
  <c r="AB955" s="1"/>
  <c r="K1013"/>
  <c r="X1014" s="1"/>
  <c r="O1062"/>
  <c r="K1019"/>
  <c r="Q1020" s="1"/>
  <c r="K995"/>
  <c r="R996" s="1"/>
  <c r="X568"/>
  <c r="S741"/>
  <c r="T741" s="1"/>
  <c r="AA667"/>
  <c r="AB667" s="1"/>
  <c r="K1007"/>
  <c r="P1008" s="1"/>
  <c r="K1025"/>
  <c r="K986"/>
  <c r="Z987" s="1"/>
  <c r="U668"/>
  <c r="W668" s="1"/>
  <c r="T667"/>
  <c r="K1052"/>
  <c r="U1053" s="1"/>
  <c r="V647"/>
  <c r="AA647"/>
  <c r="AB647" s="1"/>
  <c r="U648"/>
  <c r="R955"/>
  <c r="K1074"/>
  <c r="V1075" s="1"/>
  <c r="K1022"/>
  <c r="X1023" s="1"/>
  <c r="P901"/>
  <c r="T661"/>
  <c r="S958"/>
  <c r="U958"/>
  <c r="Q958"/>
  <c r="K957"/>
  <c r="V955"/>
  <c r="U961"/>
  <c r="Q961"/>
  <c r="S961"/>
  <c r="K960"/>
  <c r="Q1041"/>
  <c r="K1040"/>
  <c r="S1041"/>
  <c r="U1041"/>
  <c r="K1010"/>
  <c r="K969"/>
  <c r="K983"/>
  <c r="Q964"/>
  <c r="K963"/>
  <c r="S964"/>
  <c r="U964"/>
  <c r="R661"/>
  <c r="K1080"/>
  <c r="K1068"/>
  <c r="I1175"/>
  <c r="E1119"/>
  <c r="E1184"/>
  <c r="J1133"/>
  <c r="F1130"/>
  <c r="G1161"/>
  <c r="J1206"/>
  <c r="G1187"/>
  <c r="I1209"/>
  <c r="U1035"/>
  <c r="K1034"/>
  <c r="S1035"/>
  <c r="Q1035"/>
  <c r="C1153"/>
  <c r="C1190"/>
  <c r="D1181"/>
  <c r="I1166"/>
  <c r="E1153"/>
  <c r="G1130"/>
  <c r="D1206"/>
  <c r="J1150"/>
  <c r="D1110"/>
  <c r="D1175"/>
  <c r="J1175"/>
  <c r="J1187"/>
  <c r="J1184"/>
  <c r="C1158"/>
  <c r="C1184"/>
  <c r="X627"/>
  <c r="K1028"/>
  <c r="Q976"/>
  <c r="U976"/>
  <c r="K975"/>
  <c r="S976"/>
  <c r="Y1062"/>
  <c r="K1077"/>
  <c r="W194"/>
  <c r="X194" s="1"/>
  <c r="P661"/>
  <c r="K989"/>
  <c r="K1086"/>
  <c r="S1044"/>
  <c r="U1044"/>
  <c r="K1043"/>
  <c r="Q1044"/>
  <c r="S1056"/>
  <c r="Q1056"/>
  <c r="K1055"/>
  <c r="U1056"/>
  <c r="K1016"/>
  <c r="K1089"/>
  <c r="E1193"/>
  <c r="J1110"/>
  <c r="K978"/>
  <c r="G1127"/>
  <c r="G1209"/>
  <c r="J1113"/>
  <c r="F1175"/>
  <c r="C1122"/>
  <c r="K1083"/>
  <c r="C1119"/>
  <c r="K1058"/>
  <c r="D1150"/>
  <c r="E1116"/>
  <c r="C1175"/>
  <c r="F1116"/>
  <c r="K1049"/>
  <c r="E1169"/>
  <c r="C1107"/>
  <c r="G1133"/>
  <c r="K992"/>
  <c r="S1038"/>
  <c r="U1038"/>
  <c r="Q1038"/>
  <c r="K1037"/>
  <c r="F1119"/>
  <c r="C1196"/>
  <c r="J1122"/>
  <c r="E1110"/>
  <c r="G1153"/>
  <c r="C1127"/>
  <c r="C1181"/>
  <c r="G1175"/>
  <c r="T434"/>
  <c r="U434"/>
  <c r="Y334"/>
  <c r="Z334" s="1"/>
  <c r="X334"/>
  <c r="W820"/>
  <c r="X819"/>
  <c r="AA819"/>
  <c r="AB819" s="1"/>
  <c r="W821"/>
  <c r="X821" s="1"/>
  <c r="X180"/>
  <c r="AA180"/>
  <c r="AB180" s="1"/>
  <c r="Y166"/>
  <c r="Z166" s="1"/>
  <c r="X166"/>
  <c r="Y562"/>
  <c r="Z562" s="1"/>
  <c r="X562"/>
  <c r="Y265"/>
  <c r="Z265" s="1"/>
  <c r="X265"/>
  <c r="Y345"/>
  <c r="Z345" s="1"/>
  <c r="X345"/>
  <c r="X307"/>
  <c r="Y307"/>
  <c r="Z307" s="1"/>
  <c r="Y322"/>
  <c r="Z322" s="1"/>
  <c r="X322"/>
  <c r="X585"/>
  <c r="Y585"/>
  <c r="Z585" s="1"/>
  <c r="Y172"/>
  <c r="Z172" s="1"/>
  <c r="X172"/>
  <c r="Y479"/>
  <c r="Z479" s="1"/>
  <c r="X479"/>
  <c r="Y236"/>
  <c r="Z236" s="1"/>
  <c r="X236"/>
  <c r="Y257"/>
  <c r="Z257" s="1"/>
  <c r="X257"/>
  <c r="Y425"/>
  <c r="Z425" s="1"/>
  <c r="X425"/>
  <c r="Y399"/>
  <c r="Z399" s="1"/>
  <c r="X399"/>
  <c r="X497"/>
  <c r="Y497"/>
  <c r="Z497" s="1"/>
  <c r="U31"/>
  <c r="T31"/>
  <c r="W221"/>
  <c r="V221"/>
  <c r="T828"/>
  <c r="U828"/>
  <c r="Y381"/>
  <c r="Z381" s="1"/>
  <c r="X381"/>
  <c r="X485"/>
  <c r="Y485"/>
  <c r="Z485" s="1"/>
  <c r="Y402"/>
  <c r="Z402" s="1"/>
  <c r="X402"/>
  <c r="X621"/>
  <c r="Y621"/>
  <c r="Z621" s="1"/>
  <c r="X146"/>
  <c r="Y146"/>
  <c r="Z146" s="1"/>
  <c r="Y185"/>
  <c r="Z185" s="1"/>
  <c r="X185"/>
  <c r="V157"/>
  <c r="W157"/>
  <c r="Y476"/>
  <c r="Z476" s="1"/>
  <c r="X476"/>
  <c r="Y651"/>
  <c r="Z651" s="1"/>
  <c r="X651"/>
  <c r="T796"/>
  <c r="U796"/>
  <c r="T882"/>
  <c r="U882"/>
  <c r="U707"/>
  <c r="T707"/>
  <c r="Y405"/>
  <c r="Z405" s="1"/>
  <c r="X405"/>
  <c r="U642"/>
  <c r="T642"/>
  <c r="T956"/>
  <c r="U956"/>
  <c r="V594"/>
  <c r="W594"/>
  <c r="U639"/>
  <c r="T639"/>
  <c r="W28"/>
  <c r="V28"/>
  <c r="T719"/>
  <c r="U719"/>
  <c r="U754"/>
  <c r="T754"/>
  <c r="U825"/>
  <c r="T825"/>
  <c r="Y734"/>
  <c r="Z734" s="1"/>
  <c r="X734"/>
  <c r="X274"/>
  <c r="Y274"/>
  <c r="Z274" s="1"/>
  <c r="X325"/>
  <c r="Y325"/>
  <c r="Z325" s="1"/>
  <c r="U636"/>
  <c r="T636"/>
  <c r="U805"/>
  <c r="T805"/>
  <c r="X301"/>
  <c r="Y301"/>
  <c r="Z301" s="1"/>
  <c r="T689"/>
  <c r="U689"/>
  <c r="T867"/>
  <c r="U867"/>
  <c r="U725"/>
  <c r="T725"/>
  <c r="V876"/>
  <c r="W876"/>
  <c r="U905"/>
  <c r="T905"/>
  <c r="Y482"/>
  <c r="Z482" s="1"/>
  <c r="X482"/>
  <c r="Y514"/>
  <c r="Z514" s="1"/>
  <c r="X514"/>
  <c r="Y209"/>
  <c r="Z209" s="1"/>
  <c r="X209"/>
  <c r="U657"/>
  <c r="T657"/>
  <c r="U802"/>
  <c r="T802"/>
  <c r="V947"/>
  <c r="W947"/>
  <c r="Y505"/>
  <c r="Z505" s="1"/>
  <c r="X505"/>
  <c r="Y808"/>
  <c r="Z808" s="1"/>
  <c r="X808"/>
  <c r="U674"/>
  <c r="T674"/>
  <c r="S781"/>
  <c r="R781"/>
  <c r="X449"/>
  <c r="Y449"/>
  <c r="Z449" s="1"/>
  <c r="U737"/>
  <c r="T737"/>
  <c r="Y894"/>
  <c r="Z894" s="1"/>
  <c r="X894"/>
  <c r="U716"/>
  <c r="T716"/>
  <c r="U929"/>
  <c r="T929"/>
  <c r="X319"/>
  <c r="Y319"/>
  <c r="Z319" s="1"/>
  <c r="U799"/>
  <c r="T799"/>
  <c r="T665"/>
  <c r="U665"/>
  <c r="T722"/>
  <c r="U722"/>
  <c r="V748"/>
  <c r="W748"/>
  <c r="X354"/>
  <c r="Y354"/>
  <c r="Z354" s="1"/>
  <c r="Y227"/>
  <c r="Z227" s="1"/>
  <c r="X227"/>
  <c r="Y245"/>
  <c r="Z245" s="1"/>
  <c r="X245"/>
  <c r="T745"/>
  <c r="U745"/>
  <c r="T645"/>
  <c r="U645"/>
  <c r="Y417"/>
  <c r="Z417" s="1"/>
  <c r="X417"/>
  <c r="Y316"/>
  <c r="Z316" s="1"/>
  <c r="X316"/>
  <c r="Y239"/>
  <c r="Z239" s="1"/>
  <c r="X239"/>
  <c r="W731"/>
  <c r="V731"/>
  <c r="Y337"/>
  <c r="Z337" s="1"/>
  <c r="X337"/>
  <c r="U817"/>
  <c r="T817"/>
  <c r="Y396"/>
  <c r="Z396" s="1"/>
  <c r="X396"/>
  <c r="X660" l="1"/>
  <c r="X541"/>
  <c r="R701"/>
  <c r="Y740"/>
  <c r="Z740" s="1"/>
  <c r="Y728"/>
  <c r="Z728" s="1"/>
  <c r="T834"/>
  <c r="T861"/>
  <c r="Y369"/>
  <c r="Z369" s="1"/>
  <c r="T769"/>
  <c r="U787"/>
  <c r="V787" s="1"/>
  <c r="U849"/>
  <c r="V849" s="1"/>
  <c r="K1116"/>
  <c r="Z1117" s="1"/>
  <c r="P1005"/>
  <c r="U1047"/>
  <c r="AA1047" s="1"/>
  <c r="AB1047" s="1"/>
  <c r="K1166"/>
  <c r="X1167" s="1"/>
  <c r="V888"/>
  <c r="Q1072"/>
  <c r="R1072" s="1"/>
  <c r="W811"/>
  <c r="X811" s="1"/>
  <c r="W891"/>
  <c r="X891" s="1"/>
  <c r="V908"/>
  <c r="T908"/>
  <c r="X654"/>
  <c r="V654"/>
  <c r="U1170"/>
  <c r="K1150"/>
  <c r="Z1151" s="1"/>
  <c r="K1130"/>
  <c r="P1131" s="1"/>
  <c r="O1072"/>
  <c r="P1072" s="1"/>
  <c r="X1033"/>
  <c r="T1072"/>
  <c r="V897"/>
  <c r="W461"/>
  <c r="X461" s="1"/>
  <c r="T879"/>
  <c r="P1048"/>
  <c r="V1072"/>
  <c r="R941"/>
  <c r="R1047"/>
  <c r="Z1033"/>
  <c r="AA901"/>
  <c r="AB901" s="1"/>
  <c r="K1169"/>
  <c r="Z1170" s="1"/>
  <c r="T1048"/>
  <c r="X1047"/>
  <c r="R1048"/>
  <c r="V1033"/>
  <c r="Z1032"/>
  <c r="T1032"/>
  <c r="V1100"/>
  <c r="R1054"/>
  <c r="K1178"/>
  <c r="S1179" s="1"/>
  <c r="T1179" s="1"/>
  <c r="X1072"/>
  <c r="R1033"/>
  <c r="R914"/>
  <c r="R1163"/>
  <c r="K1107"/>
  <c r="Z1109" s="1"/>
  <c r="S984"/>
  <c r="T984" s="1"/>
  <c r="Q984"/>
  <c r="R984" s="1"/>
  <c r="T1053"/>
  <c r="K1110"/>
  <c r="T1112" s="1"/>
  <c r="R1162"/>
  <c r="S1173"/>
  <c r="Q1167"/>
  <c r="Q1168" s="1"/>
  <c r="Q1066"/>
  <c r="R1066" s="1"/>
  <c r="P1100"/>
  <c r="X163"/>
  <c r="Q1204"/>
  <c r="U1167"/>
  <c r="P1053"/>
  <c r="Z1163"/>
  <c r="R1100"/>
  <c r="K1172"/>
  <c r="V1173" s="1"/>
  <c r="Z1162"/>
  <c r="T1099"/>
  <c r="X1100"/>
  <c r="Z1099"/>
  <c r="T1163"/>
  <c r="X1053"/>
  <c r="X900"/>
  <c r="Q1173"/>
  <c r="T1054"/>
  <c r="T1066"/>
  <c r="P1024"/>
  <c r="P1099"/>
  <c r="P1002"/>
  <c r="P1102"/>
  <c r="Z1066"/>
  <c r="K1196"/>
  <c r="S1197" s="1"/>
  <c r="K1139"/>
  <c r="T1140" s="1"/>
  <c r="P1054"/>
  <c r="Z1053"/>
  <c r="R1053"/>
  <c r="R1023"/>
  <c r="P1014"/>
  <c r="V1102"/>
  <c r="T1047"/>
  <c r="K1145"/>
  <c r="V1146" s="1"/>
  <c r="K1184"/>
  <c r="X1185" s="1"/>
  <c r="AA741"/>
  <c r="AB741" s="1"/>
  <c r="V1103"/>
  <c r="K1181"/>
  <c r="P1182" s="1"/>
  <c r="U885"/>
  <c r="V885" s="1"/>
  <c r="P974"/>
  <c r="Z1047"/>
  <c r="T1035"/>
  <c r="T1000"/>
  <c r="X1162"/>
  <c r="V1105"/>
  <c r="X1015"/>
  <c r="T1103"/>
  <c r="P1015"/>
  <c r="V1015"/>
  <c r="Z1102"/>
  <c r="AB1102"/>
  <c r="X1102"/>
  <c r="X1075"/>
  <c r="S1170"/>
  <c r="Z1003"/>
  <c r="P997"/>
  <c r="X1032"/>
  <c r="R1106"/>
  <c r="X967"/>
  <c r="P967"/>
  <c r="K1193"/>
  <c r="U1194" s="1"/>
  <c r="V1194" s="1"/>
  <c r="K1203"/>
  <c r="X1204" s="1"/>
  <c r="K1127"/>
  <c r="X1128" s="1"/>
  <c r="X1003"/>
  <c r="Z1008"/>
  <c r="R1032"/>
  <c r="V1032"/>
  <c r="V1008"/>
  <c r="T1033"/>
  <c r="AB1032"/>
  <c r="Z1002"/>
  <c r="Q1075"/>
  <c r="R1075" s="1"/>
  <c r="P1033"/>
  <c r="K1142"/>
  <c r="W1143" s="1"/>
  <c r="X1143" s="1"/>
  <c r="T999"/>
  <c r="T1096"/>
  <c r="W242"/>
  <c r="X242" s="1"/>
  <c r="Z973"/>
  <c r="O1096"/>
  <c r="O1097" s="1"/>
  <c r="R1000"/>
  <c r="X1020"/>
  <c r="R1093"/>
  <c r="X1105"/>
  <c r="T1106"/>
  <c r="K1113"/>
  <c r="X1114" s="1"/>
  <c r="R974"/>
  <c r="Z1096"/>
  <c r="Z1020"/>
  <c r="R1105"/>
  <c r="K1119"/>
  <c r="X1120" s="1"/>
  <c r="X973"/>
  <c r="Z1105"/>
  <c r="P1106"/>
  <c r="K1136"/>
  <c r="U1137" s="1"/>
  <c r="V1096"/>
  <c r="V1093"/>
  <c r="X1106"/>
  <c r="AB1105"/>
  <c r="X814"/>
  <c r="R968"/>
  <c r="P973"/>
  <c r="X1096"/>
  <c r="P987"/>
  <c r="Z1106"/>
  <c r="U967"/>
  <c r="T974"/>
  <c r="K1175"/>
  <c r="X1176" s="1"/>
  <c r="P1105"/>
  <c r="T1105"/>
  <c r="V999"/>
  <c r="U973"/>
  <c r="AA973" s="1"/>
  <c r="AB973" s="1"/>
  <c r="R973"/>
  <c r="X987"/>
  <c r="V1000"/>
  <c r="T1075"/>
  <c r="Z1000"/>
  <c r="K1190"/>
  <c r="Q1191" s="1"/>
  <c r="AB1159"/>
  <c r="Z1160"/>
  <c r="T1159"/>
  <c r="R1160"/>
  <c r="T1160"/>
  <c r="X1160"/>
  <c r="P1160"/>
  <c r="P1159"/>
  <c r="X1159"/>
  <c r="V1160"/>
  <c r="K1164"/>
  <c r="AB1164" s="1"/>
  <c r="Z1159"/>
  <c r="R1159"/>
  <c r="V1159"/>
  <c r="V976"/>
  <c r="T961"/>
  <c r="R1154"/>
  <c r="V1155"/>
  <c r="T1154"/>
  <c r="R1155"/>
  <c r="P1021"/>
  <c r="K1133"/>
  <c r="Z1134" s="1"/>
  <c r="AB1154"/>
  <c r="X1093"/>
  <c r="R1024"/>
  <c r="V958"/>
  <c r="Y194"/>
  <c r="Z194" s="1"/>
  <c r="AA661"/>
  <c r="AB661" s="1"/>
  <c r="K1122"/>
  <c r="X1124" s="1"/>
  <c r="T1003"/>
  <c r="V1002"/>
  <c r="S987"/>
  <c r="T987" s="1"/>
  <c r="Y1204"/>
  <c r="Z996"/>
  <c r="X1155"/>
  <c r="Z1023"/>
  <c r="AB999"/>
  <c r="Z1005"/>
  <c r="V1005"/>
  <c r="T996"/>
  <c r="R1003"/>
  <c r="V987"/>
  <c r="R997"/>
  <c r="S1204"/>
  <c r="V1020"/>
  <c r="T976"/>
  <c r="X1154"/>
  <c r="P1009"/>
  <c r="O1075"/>
  <c r="P1075" s="1"/>
  <c r="Z997"/>
  <c r="R1102"/>
  <c r="X1163"/>
  <c r="V1024"/>
  <c r="P1000"/>
  <c r="V1006"/>
  <c r="P968"/>
  <c r="R967"/>
  <c r="Z967"/>
  <c r="T967"/>
  <c r="V997"/>
  <c r="V814"/>
  <c r="X1002"/>
  <c r="P1003"/>
  <c r="R988"/>
  <c r="U1204"/>
  <c r="S1020"/>
  <c r="T1020" s="1"/>
  <c r="T1093"/>
  <c r="Z1075"/>
  <c r="V961"/>
  <c r="Z1103"/>
  <c r="T1102"/>
  <c r="P1162"/>
  <c r="V1163"/>
  <c r="Z1024"/>
  <c r="O1204"/>
  <c r="O1205" s="1"/>
  <c r="P1020"/>
  <c r="V1154"/>
  <c r="T1155"/>
  <c r="Z1093"/>
  <c r="Z1154"/>
  <c r="P1103"/>
  <c r="T1162"/>
  <c r="V1162"/>
  <c r="V1023"/>
  <c r="O1066"/>
  <c r="V1066"/>
  <c r="X1005"/>
  <c r="R1006"/>
  <c r="X1006"/>
  <c r="R1005"/>
  <c r="Z1006"/>
  <c r="P999"/>
  <c r="X999"/>
  <c r="Z999"/>
  <c r="X1000"/>
  <c r="V668"/>
  <c r="T1002"/>
  <c r="V1003"/>
  <c r="P988"/>
  <c r="P1154"/>
  <c r="R1002"/>
  <c r="R987"/>
  <c r="Z1155"/>
  <c r="K1187"/>
  <c r="P1189" s="1"/>
  <c r="K1209"/>
  <c r="R1211" s="1"/>
  <c r="X996"/>
  <c r="X1103"/>
  <c r="AB1162"/>
  <c r="X1024"/>
  <c r="T1006"/>
  <c r="T1005"/>
  <c r="P1006"/>
  <c r="V1099"/>
  <c r="T1100"/>
  <c r="Z1100"/>
  <c r="R1099"/>
  <c r="AB1099"/>
  <c r="X1008"/>
  <c r="T1041"/>
  <c r="T1024"/>
  <c r="W648"/>
  <c r="V648"/>
  <c r="V996"/>
  <c r="X997"/>
  <c r="P996"/>
  <c r="T997"/>
  <c r="AB996"/>
  <c r="R1027"/>
  <c r="Z1026"/>
  <c r="T1056"/>
  <c r="X1026"/>
  <c r="R1026"/>
  <c r="R1009"/>
  <c r="P1026"/>
  <c r="S1008"/>
  <c r="AA1008" s="1"/>
  <c r="AB1008" s="1"/>
  <c r="P1027"/>
  <c r="R1008"/>
  <c r="T1023"/>
  <c r="P1023"/>
  <c r="V1056"/>
  <c r="V1026"/>
  <c r="S1026"/>
  <c r="AA1026" s="1"/>
  <c r="AB1026" s="1"/>
  <c r="AB1023"/>
  <c r="Z1015"/>
  <c r="Z1014"/>
  <c r="R1015"/>
  <c r="R1014"/>
  <c r="T1015"/>
  <c r="T1014"/>
  <c r="AB1014"/>
  <c r="V1014"/>
  <c r="W434"/>
  <c r="V434"/>
  <c r="T1087"/>
  <c r="Z1087"/>
  <c r="O1087"/>
  <c r="V1087"/>
  <c r="Q1087"/>
  <c r="R1087" s="1"/>
  <c r="X1087"/>
  <c r="R1029"/>
  <c r="Z1029"/>
  <c r="AB1029"/>
  <c r="V1029"/>
  <c r="P1029"/>
  <c r="P1030"/>
  <c r="R1030"/>
  <c r="X1029"/>
  <c r="V1030"/>
  <c r="T1029"/>
  <c r="X1030"/>
  <c r="T1030"/>
  <c r="Z1030"/>
  <c r="V964"/>
  <c r="Q1042"/>
  <c r="AA1041"/>
  <c r="AB1041" s="1"/>
  <c r="R1041"/>
  <c r="AA958"/>
  <c r="AB958" s="1"/>
  <c r="Q981"/>
  <c r="R958"/>
  <c r="Q959"/>
  <c r="O1084"/>
  <c r="X1084"/>
  <c r="Q1084"/>
  <c r="R1084" s="1"/>
  <c r="V1084"/>
  <c r="Z1084"/>
  <c r="T1084"/>
  <c r="P1056"/>
  <c r="Z1056"/>
  <c r="P1057"/>
  <c r="X1056"/>
  <c r="X991"/>
  <c r="P991"/>
  <c r="Z991"/>
  <c r="AB990"/>
  <c r="Z990"/>
  <c r="V990"/>
  <c r="V991"/>
  <c r="X990"/>
  <c r="P990"/>
  <c r="T991"/>
  <c r="R990"/>
  <c r="R991"/>
  <c r="T990"/>
  <c r="T1151"/>
  <c r="Q1036"/>
  <c r="AA1035"/>
  <c r="AB1035" s="1"/>
  <c r="R1035"/>
  <c r="T964"/>
  <c r="Z961"/>
  <c r="P961"/>
  <c r="X961"/>
  <c r="P962"/>
  <c r="Q1039"/>
  <c r="R1038"/>
  <c r="AA1038"/>
  <c r="AB1038" s="1"/>
  <c r="P1035"/>
  <c r="X1035"/>
  <c r="Z1035"/>
  <c r="P1036"/>
  <c r="Q965"/>
  <c r="R964"/>
  <c r="AA964"/>
  <c r="AB964" s="1"/>
  <c r="R961"/>
  <c r="AA961"/>
  <c r="AB961" s="1"/>
  <c r="Q962"/>
  <c r="V1038"/>
  <c r="X1017"/>
  <c r="R1018"/>
  <c r="T1017"/>
  <c r="T1018"/>
  <c r="P1017"/>
  <c r="V1017"/>
  <c r="R1017"/>
  <c r="Z1018"/>
  <c r="Z1017"/>
  <c r="P1018"/>
  <c r="X1018"/>
  <c r="V1018"/>
  <c r="AB1017"/>
  <c r="Q1045"/>
  <c r="AA1044"/>
  <c r="AB1044" s="1"/>
  <c r="R1044"/>
  <c r="Q1078"/>
  <c r="R1078" s="1"/>
  <c r="O1078"/>
  <c r="X1078"/>
  <c r="V1078"/>
  <c r="T1078"/>
  <c r="Z1078"/>
  <c r="V1035"/>
  <c r="O1094"/>
  <c r="AA1093"/>
  <c r="AB1093" s="1"/>
  <c r="P1093"/>
  <c r="X976"/>
  <c r="P976"/>
  <c r="P977"/>
  <c r="Z976"/>
  <c r="V1041"/>
  <c r="T1038"/>
  <c r="Q1171"/>
  <c r="P1045"/>
  <c r="X1044"/>
  <c r="P1044"/>
  <c r="Z1044"/>
  <c r="AA1053"/>
  <c r="AB1053" s="1"/>
  <c r="U1054"/>
  <c r="V1053"/>
  <c r="Q993"/>
  <c r="P994"/>
  <c r="X993"/>
  <c r="Z993"/>
  <c r="V993"/>
  <c r="S993"/>
  <c r="T993" s="1"/>
  <c r="P993"/>
  <c r="V1044"/>
  <c r="T1069"/>
  <c r="X1069"/>
  <c r="Z1069"/>
  <c r="Q1069"/>
  <c r="O1069"/>
  <c r="V1069"/>
  <c r="V984"/>
  <c r="P985"/>
  <c r="K1061"/>
  <c r="P984"/>
  <c r="Z984"/>
  <c r="X984"/>
  <c r="U970"/>
  <c r="T970"/>
  <c r="R970"/>
  <c r="X970"/>
  <c r="P970"/>
  <c r="T971"/>
  <c r="R971"/>
  <c r="Z970"/>
  <c r="P971"/>
  <c r="P1038"/>
  <c r="P1039"/>
  <c r="X1038"/>
  <c r="Z1038"/>
  <c r="T1050"/>
  <c r="X1050"/>
  <c r="P1050"/>
  <c r="T1051"/>
  <c r="Z1050"/>
  <c r="U1050"/>
  <c r="R1051"/>
  <c r="P1051"/>
  <c r="R1050"/>
  <c r="P1091"/>
  <c r="V1090"/>
  <c r="Z1090"/>
  <c r="P1090"/>
  <c r="Q1090"/>
  <c r="T1090"/>
  <c r="X1090"/>
  <c r="Q1057"/>
  <c r="R1056"/>
  <c r="AA1056"/>
  <c r="AB1056" s="1"/>
  <c r="R1020"/>
  <c r="Q1021"/>
  <c r="P964"/>
  <c r="P965"/>
  <c r="Z964"/>
  <c r="X964"/>
  <c r="R1011"/>
  <c r="P1011"/>
  <c r="V1011"/>
  <c r="T1011"/>
  <c r="V1012"/>
  <c r="P1012"/>
  <c r="X1012"/>
  <c r="X1011"/>
  <c r="AB1011"/>
  <c r="Z1012"/>
  <c r="T1012"/>
  <c r="Z1011"/>
  <c r="R1012"/>
  <c r="T958"/>
  <c r="S981"/>
  <c r="V1059"/>
  <c r="W1059"/>
  <c r="Z1059"/>
  <c r="T1060"/>
  <c r="R1059"/>
  <c r="V1060"/>
  <c r="T1059"/>
  <c r="P1060"/>
  <c r="P1059"/>
  <c r="R1060"/>
  <c r="W979"/>
  <c r="P979"/>
  <c r="P980"/>
  <c r="V980"/>
  <c r="V979"/>
  <c r="T979"/>
  <c r="R980"/>
  <c r="Z979"/>
  <c r="R979"/>
  <c r="T980"/>
  <c r="T1044"/>
  <c r="Q977"/>
  <c r="AA976"/>
  <c r="AB976" s="1"/>
  <c r="R976"/>
  <c r="X1081"/>
  <c r="V1081"/>
  <c r="Z1081"/>
  <c r="T1081"/>
  <c r="Q1081"/>
  <c r="R1081" s="1"/>
  <c r="O1081"/>
  <c r="P1041"/>
  <c r="P1042"/>
  <c r="Z1041"/>
  <c r="X1041"/>
  <c r="Z958"/>
  <c r="P959"/>
  <c r="X958"/>
  <c r="K981"/>
  <c r="P958"/>
  <c r="X820"/>
  <c r="Y820"/>
  <c r="Z820" s="1"/>
  <c r="AA821"/>
  <c r="AB821" s="1"/>
  <c r="Y221"/>
  <c r="Z221" s="1"/>
  <c r="X221"/>
  <c r="W31"/>
  <c r="V31"/>
  <c r="V645"/>
  <c r="W645"/>
  <c r="W745"/>
  <c r="V745"/>
  <c r="Y748"/>
  <c r="Z748" s="1"/>
  <c r="X748"/>
  <c r="W722"/>
  <c r="V722"/>
  <c r="V665"/>
  <c r="W665"/>
  <c r="X908"/>
  <c r="Y908"/>
  <c r="Z908" s="1"/>
  <c r="W834"/>
  <c r="V834"/>
  <c r="X947"/>
  <c r="Y947"/>
  <c r="Z947" s="1"/>
  <c r="Y876"/>
  <c r="Z876" s="1"/>
  <c r="X876"/>
  <c r="V867"/>
  <c r="W867"/>
  <c r="V689"/>
  <c r="W689"/>
  <c r="X888"/>
  <c r="Y888"/>
  <c r="Z888" s="1"/>
  <c r="V828"/>
  <c r="W828"/>
  <c r="T701"/>
  <c r="U701"/>
  <c r="W719"/>
  <c r="V719"/>
  <c r="U941"/>
  <c r="T941"/>
  <c r="X594"/>
  <c r="Y594"/>
  <c r="Z594" s="1"/>
  <c r="V956"/>
  <c r="W956"/>
  <c r="W882"/>
  <c r="V882"/>
  <c r="W796"/>
  <c r="V796"/>
  <c r="Y157"/>
  <c r="Z157" s="1"/>
  <c r="X157"/>
  <c r="V817"/>
  <c r="W817"/>
  <c r="W769"/>
  <c r="V769"/>
  <c r="Y731"/>
  <c r="Z731" s="1"/>
  <c r="X731"/>
  <c r="W799"/>
  <c r="V799"/>
  <c r="W929"/>
  <c r="V929"/>
  <c r="V716"/>
  <c r="W716"/>
  <c r="W737"/>
  <c r="V737"/>
  <c r="U781"/>
  <c r="T781"/>
  <c r="V674"/>
  <c r="W674"/>
  <c r="W802"/>
  <c r="V802"/>
  <c r="W657"/>
  <c r="V657"/>
  <c r="W905"/>
  <c r="V905"/>
  <c r="W725"/>
  <c r="V725"/>
  <c r="W805"/>
  <c r="V805"/>
  <c r="W636"/>
  <c r="V636"/>
  <c r="T914"/>
  <c r="U914"/>
  <c r="X897"/>
  <c r="Y897"/>
  <c r="Z897" s="1"/>
  <c r="W825"/>
  <c r="V825"/>
  <c r="V754"/>
  <c r="W754"/>
  <c r="Y28"/>
  <c r="Z28" s="1"/>
  <c r="X28"/>
  <c r="W639"/>
  <c r="V639"/>
  <c r="W642"/>
  <c r="V642"/>
  <c r="W707"/>
  <c r="V707"/>
  <c r="V861"/>
  <c r="W861"/>
  <c r="Y668"/>
  <c r="Z668" s="1"/>
  <c r="X668"/>
  <c r="W879"/>
  <c r="V879"/>
  <c r="K448" i="1"/>
  <c r="K450" s="1"/>
  <c r="K451" s="1"/>
  <c r="K454" s="1"/>
  <c r="K455" s="1"/>
  <c r="I1206" i="2"/>
  <c r="K1206" s="1"/>
  <c r="X1151" l="1"/>
  <c r="U1061"/>
  <c r="V1061" s="1"/>
  <c r="W787"/>
  <c r="X787" s="1"/>
  <c r="U1048"/>
  <c r="V1048" s="1"/>
  <c r="W849"/>
  <c r="X849" s="1"/>
  <c r="T1117"/>
  <c r="T1152"/>
  <c r="V1151"/>
  <c r="R1151"/>
  <c r="X1173"/>
  <c r="P1152"/>
  <c r="Z1152"/>
  <c r="X1117"/>
  <c r="V1117"/>
  <c r="X1179"/>
  <c r="R1117"/>
  <c r="O1117"/>
  <c r="AA1117" s="1"/>
  <c r="AB1117" s="1"/>
  <c r="R1167"/>
  <c r="V1047"/>
  <c r="T1167"/>
  <c r="K1156"/>
  <c r="P1156" s="1"/>
  <c r="P1151"/>
  <c r="AB1151"/>
  <c r="X1152"/>
  <c r="P1173"/>
  <c r="R1152"/>
  <c r="V1152"/>
  <c r="P1167"/>
  <c r="R1112"/>
  <c r="R1108"/>
  <c r="Y891"/>
  <c r="Z891" s="1"/>
  <c r="P1168"/>
  <c r="Z1167"/>
  <c r="V1128"/>
  <c r="V1167"/>
  <c r="Y811"/>
  <c r="Z811" s="1"/>
  <c r="Y461"/>
  <c r="Z461" s="1"/>
  <c r="AA1072"/>
  <c r="AB1072" s="1"/>
  <c r="Q1061"/>
  <c r="R1061" s="1"/>
  <c r="X1170"/>
  <c r="S1185"/>
  <c r="T1185" s="1"/>
  <c r="P1185"/>
  <c r="O1073"/>
  <c r="P1073" s="1"/>
  <c r="P1129"/>
  <c r="P1170"/>
  <c r="P1171"/>
  <c r="R1170"/>
  <c r="Q985"/>
  <c r="R985" s="1"/>
  <c r="R1129"/>
  <c r="W885"/>
  <c r="Y885" s="1"/>
  <c r="Z885" s="1"/>
  <c r="V1170"/>
  <c r="P1180"/>
  <c r="Z1210"/>
  <c r="AA1170"/>
  <c r="AB1170" s="1"/>
  <c r="X1146"/>
  <c r="R1131"/>
  <c r="P1132"/>
  <c r="T1170"/>
  <c r="Z1131"/>
  <c r="S1131"/>
  <c r="T1131" s="1"/>
  <c r="U1131"/>
  <c r="V1131" s="1"/>
  <c r="X1131"/>
  <c r="R1132"/>
  <c r="R1109"/>
  <c r="Q1176"/>
  <c r="Q1177" s="1"/>
  <c r="P1179"/>
  <c r="Q1179"/>
  <c r="Q1194"/>
  <c r="R1194" s="1"/>
  <c r="Z1179"/>
  <c r="P1176"/>
  <c r="U1179"/>
  <c r="V1179" s="1"/>
  <c r="P1112"/>
  <c r="P1111"/>
  <c r="R1128"/>
  <c r="X1112"/>
  <c r="S1176"/>
  <c r="T1176" s="1"/>
  <c r="T1134"/>
  <c r="Z1176"/>
  <c r="AA1173"/>
  <c r="AB1173" s="1"/>
  <c r="V1112"/>
  <c r="X1111"/>
  <c r="AB1111"/>
  <c r="Q1120"/>
  <c r="R1120" s="1"/>
  <c r="V1204"/>
  <c r="Z1204"/>
  <c r="AA1167"/>
  <c r="AB1167" s="1"/>
  <c r="R1111"/>
  <c r="Z1112"/>
  <c r="T1111"/>
  <c r="V1111"/>
  <c r="Z1111"/>
  <c r="X1108"/>
  <c r="P1108"/>
  <c r="AA987"/>
  <c r="AB987" s="1"/>
  <c r="S1182"/>
  <c r="T1182" s="1"/>
  <c r="V1120"/>
  <c r="T1204"/>
  <c r="Z1188"/>
  <c r="R1204"/>
  <c r="R1141"/>
  <c r="X1147"/>
  <c r="R1115"/>
  <c r="AB1108"/>
  <c r="P1174"/>
  <c r="P1141"/>
  <c r="P1177"/>
  <c r="Z1147"/>
  <c r="Z1115"/>
  <c r="S1128"/>
  <c r="AA1066"/>
  <c r="AB1066" s="1"/>
  <c r="T1108"/>
  <c r="T1109"/>
  <c r="AA1020"/>
  <c r="AB1020" s="1"/>
  <c r="Z1173"/>
  <c r="P1197"/>
  <c r="V1108"/>
  <c r="Z1108"/>
  <c r="T1173"/>
  <c r="P1109"/>
  <c r="U1176"/>
  <c r="V1176" s="1"/>
  <c r="AA984"/>
  <c r="AB984" s="1"/>
  <c r="Z1197"/>
  <c r="P1128"/>
  <c r="Z1123"/>
  <c r="W1140"/>
  <c r="W1197"/>
  <c r="X1197" s="1"/>
  <c r="Z1128"/>
  <c r="Q1174"/>
  <c r="R1174" s="1"/>
  <c r="X1109"/>
  <c r="V1109"/>
  <c r="Z1140"/>
  <c r="T1146"/>
  <c r="R1198"/>
  <c r="P1124"/>
  <c r="V1147"/>
  <c r="T1141"/>
  <c r="R1147"/>
  <c r="R1173"/>
  <c r="Z1124"/>
  <c r="P1134"/>
  <c r="P1140"/>
  <c r="U1140"/>
  <c r="V1140" s="1"/>
  <c r="P1146"/>
  <c r="P1198"/>
  <c r="V1123"/>
  <c r="R1140"/>
  <c r="X1123"/>
  <c r="P1135"/>
  <c r="R1197"/>
  <c r="T1123"/>
  <c r="R1135"/>
  <c r="AB1146"/>
  <c r="U1197"/>
  <c r="V1197" s="1"/>
  <c r="R1124"/>
  <c r="U1134"/>
  <c r="V1134" s="1"/>
  <c r="U1185"/>
  <c r="V1185" s="1"/>
  <c r="AA1075"/>
  <c r="AB1075" s="1"/>
  <c r="T1124"/>
  <c r="P1123"/>
  <c r="R1123"/>
  <c r="AB1123"/>
  <c r="V1124"/>
  <c r="P1204"/>
  <c r="X1211"/>
  <c r="V1211"/>
  <c r="P1210"/>
  <c r="P1211"/>
  <c r="T1210"/>
  <c r="AB1210"/>
  <c r="R1143"/>
  <c r="X1188"/>
  <c r="R1144"/>
  <c r="P1183"/>
  <c r="P1186"/>
  <c r="K1148"/>
  <c r="R1148" s="1"/>
  <c r="P1137"/>
  <c r="P1143"/>
  <c r="R1183"/>
  <c r="S1194"/>
  <c r="T1194" s="1"/>
  <c r="Z1194"/>
  <c r="P1144"/>
  <c r="Y1143"/>
  <c r="Q1185"/>
  <c r="Q1186" s="1"/>
  <c r="P1194"/>
  <c r="T1144"/>
  <c r="R1182"/>
  <c r="P1096"/>
  <c r="X1115"/>
  <c r="S1027"/>
  <c r="U1027" s="1"/>
  <c r="T1143"/>
  <c r="U1143"/>
  <c r="U1144" s="1"/>
  <c r="P1138"/>
  <c r="U1182"/>
  <c r="V1182" s="1"/>
  <c r="T1026"/>
  <c r="R1137"/>
  <c r="W1182"/>
  <c r="X1182" s="1"/>
  <c r="T1147"/>
  <c r="X1194"/>
  <c r="Z1182"/>
  <c r="Z1185"/>
  <c r="P1147"/>
  <c r="Z1146"/>
  <c r="P1195"/>
  <c r="Z1114"/>
  <c r="R1146"/>
  <c r="T1115"/>
  <c r="P1191"/>
  <c r="P1192"/>
  <c r="X1191"/>
  <c r="V1164"/>
  <c r="K1125"/>
  <c r="T1125" s="1"/>
  <c r="Z1191"/>
  <c r="P1114"/>
  <c r="V1115"/>
  <c r="Y242"/>
  <c r="Z242" s="1"/>
  <c r="S988"/>
  <c r="T988" s="1"/>
  <c r="AB1114"/>
  <c r="T1114"/>
  <c r="U1188"/>
  <c r="V1188" s="1"/>
  <c r="S1191"/>
  <c r="T1191" s="1"/>
  <c r="U1191"/>
  <c r="V1191" s="1"/>
  <c r="R1114"/>
  <c r="K1199"/>
  <c r="P1164"/>
  <c r="V1114"/>
  <c r="P1115"/>
  <c r="R1164"/>
  <c r="X1164"/>
  <c r="U1138"/>
  <c r="V1138" s="1"/>
  <c r="V1137"/>
  <c r="U981"/>
  <c r="V981" s="1"/>
  <c r="V973"/>
  <c r="R1210"/>
  <c r="R1138"/>
  <c r="T1008"/>
  <c r="T1137"/>
  <c r="W1137"/>
  <c r="X1137" s="1"/>
  <c r="AA1096"/>
  <c r="AB1096" s="1"/>
  <c r="U974"/>
  <c r="W974" s="1"/>
  <c r="T1211"/>
  <c r="T1138"/>
  <c r="U968"/>
  <c r="V967"/>
  <c r="AA967"/>
  <c r="AB967" s="1"/>
  <c r="X1210"/>
  <c r="V1210"/>
  <c r="Z1211"/>
  <c r="T1164"/>
  <c r="Z1137"/>
  <c r="Z1120"/>
  <c r="O1120"/>
  <c r="T1120"/>
  <c r="O1076"/>
  <c r="P1076" s="1"/>
  <c r="T1135"/>
  <c r="R1134"/>
  <c r="Q1188"/>
  <c r="Q1189" s="1"/>
  <c r="X1134"/>
  <c r="AA1204"/>
  <c r="AB1204" s="1"/>
  <c r="S1188"/>
  <c r="T1188" s="1"/>
  <c r="Z1164"/>
  <c r="P1188"/>
  <c r="O1067"/>
  <c r="P1066"/>
  <c r="X648"/>
  <c r="Y648"/>
  <c r="Z648" s="1"/>
  <c r="S1009"/>
  <c r="T1009" s="1"/>
  <c r="W1054"/>
  <c r="V1054"/>
  <c r="S1198"/>
  <c r="T1197"/>
  <c r="P1205"/>
  <c r="Q1205"/>
  <c r="S1042"/>
  <c r="R1042"/>
  <c r="AA1087"/>
  <c r="AB1087" s="1"/>
  <c r="O1088"/>
  <c r="P1087"/>
  <c r="X979"/>
  <c r="AA979"/>
  <c r="AB979" s="1"/>
  <c r="W980"/>
  <c r="W981"/>
  <c r="V970"/>
  <c r="AA970"/>
  <c r="AB970" s="1"/>
  <c r="U971"/>
  <c r="AA1078"/>
  <c r="AB1078" s="1"/>
  <c r="O1079"/>
  <c r="P1078"/>
  <c r="R1045"/>
  <c r="S1045"/>
  <c r="R965"/>
  <c r="S965"/>
  <c r="P1084"/>
  <c r="O1085"/>
  <c r="AA1084"/>
  <c r="AB1084" s="1"/>
  <c r="Z981"/>
  <c r="P981"/>
  <c r="K1062"/>
  <c r="Q1094"/>
  <c r="P1094"/>
  <c r="S1168"/>
  <c r="R1168"/>
  <c r="R1057"/>
  <c r="S1057"/>
  <c r="R1039"/>
  <c r="S1039"/>
  <c r="S1036"/>
  <c r="R1036"/>
  <c r="R981"/>
  <c r="AA1069"/>
  <c r="O1070"/>
  <c r="P1069"/>
  <c r="T981"/>
  <c r="R1069"/>
  <c r="Z1061"/>
  <c r="P1061"/>
  <c r="R993"/>
  <c r="Q994"/>
  <c r="AA993"/>
  <c r="AB993" s="1"/>
  <c r="S1171"/>
  <c r="R1171"/>
  <c r="Q1192"/>
  <c r="R1191"/>
  <c r="S1061"/>
  <c r="T1061" s="1"/>
  <c r="R962"/>
  <c r="S962"/>
  <c r="Y434"/>
  <c r="Z434" s="1"/>
  <c r="X434"/>
  <c r="R1021"/>
  <c r="S1021"/>
  <c r="W1060"/>
  <c r="W1061"/>
  <c r="X1061" s="1"/>
  <c r="X1059"/>
  <c r="AA1059"/>
  <c r="AB1059" s="1"/>
  <c r="S959"/>
  <c r="R959"/>
  <c r="P1081"/>
  <c r="AA1081"/>
  <c r="AB1081" s="1"/>
  <c r="O1082"/>
  <c r="R977"/>
  <c r="S977"/>
  <c r="P1097"/>
  <c r="Q1097"/>
  <c r="AA1090"/>
  <c r="AB1090" s="1"/>
  <c r="Q1091"/>
  <c r="R1090"/>
  <c r="U1051"/>
  <c r="V1050"/>
  <c r="AA1050"/>
  <c r="AB1050" s="1"/>
  <c r="X31"/>
  <c r="Y31"/>
  <c r="Z31" s="1"/>
  <c r="K1212"/>
  <c r="X861"/>
  <c r="Y861"/>
  <c r="Z861" s="1"/>
  <c r="X754"/>
  <c r="Y754"/>
  <c r="Z754" s="1"/>
  <c r="V914"/>
  <c r="W914"/>
  <c r="X956"/>
  <c r="Y956"/>
  <c r="Z956" s="1"/>
  <c r="V701"/>
  <c r="W701"/>
  <c r="Y828"/>
  <c r="Z828" s="1"/>
  <c r="X828"/>
  <c r="Y689"/>
  <c r="Z689" s="1"/>
  <c r="X689"/>
  <c r="X867"/>
  <c r="Y867"/>
  <c r="Z867" s="1"/>
  <c r="K457" i="1"/>
  <c r="Y879" i="2"/>
  <c r="Z879" s="1"/>
  <c r="X879"/>
  <c r="Y707"/>
  <c r="Z707" s="1"/>
  <c r="X707"/>
  <c r="Y642"/>
  <c r="Z642" s="1"/>
  <c r="X642"/>
  <c r="X639"/>
  <c r="Y639"/>
  <c r="Z639" s="1"/>
  <c r="X825"/>
  <c r="Y825"/>
  <c r="Z825" s="1"/>
  <c r="Y636"/>
  <c r="Z636" s="1"/>
  <c r="X636"/>
  <c r="X805"/>
  <c r="Y805"/>
  <c r="Z805" s="1"/>
  <c r="X725"/>
  <c r="Y725"/>
  <c r="Z725" s="1"/>
  <c r="Y905"/>
  <c r="Z905" s="1"/>
  <c r="X905"/>
  <c r="Y657"/>
  <c r="Z657" s="1"/>
  <c r="X657"/>
  <c r="Y802"/>
  <c r="Z802" s="1"/>
  <c r="X802"/>
  <c r="V781"/>
  <c r="W781"/>
  <c r="Y737"/>
  <c r="Z737" s="1"/>
  <c r="X737"/>
  <c r="X929"/>
  <c r="Y929"/>
  <c r="Z929" s="1"/>
  <c r="Y799"/>
  <c r="Z799" s="1"/>
  <c r="X799"/>
  <c r="X769"/>
  <c r="Y769"/>
  <c r="Z769" s="1"/>
  <c r="Y796"/>
  <c r="Z796" s="1"/>
  <c r="X796"/>
  <c r="X882"/>
  <c r="Y882"/>
  <c r="Z882" s="1"/>
  <c r="V941"/>
  <c r="W941"/>
  <c r="Y719"/>
  <c r="Z719" s="1"/>
  <c r="X719"/>
  <c r="X834"/>
  <c r="Y834"/>
  <c r="Z834" s="1"/>
  <c r="X722"/>
  <c r="Y722"/>
  <c r="Z722" s="1"/>
  <c r="X745"/>
  <c r="Y745"/>
  <c r="Z745" s="1"/>
  <c r="Y674"/>
  <c r="Z674" s="1"/>
  <c r="X674"/>
  <c r="Y716"/>
  <c r="Z716" s="1"/>
  <c r="X716"/>
  <c r="X817"/>
  <c r="Y817"/>
  <c r="Z817" s="1"/>
  <c r="X665"/>
  <c r="Y665"/>
  <c r="Z665" s="1"/>
  <c r="X645"/>
  <c r="Y645"/>
  <c r="Z645" s="1"/>
  <c r="O1207" l="1"/>
  <c r="Y1148"/>
  <c r="Y1200" s="1"/>
  <c r="Y1229" s="1"/>
  <c r="Y1230" s="1"/>
  <c r="Y1207"/>
  <c r="W1207"/>
  <c r="W1212" s="1"/>
  <c r="W1213" s="1"/>
  <c r="X885"/>
  <c r="Y787"/>
  <c r="Z787" s="1"/>
  <c r="Q1062"/>
  <c r="R1062" s="1"/>
  <c r="W1048"/>
  <c r="X1048" s="1"/>
  <c r="P1117"/>
  <c r="Y849"/>
  <c r="Z849" s="1"/>
  <c r="X1156"/>
  <c r="O1118"/>
  <c r="Q1118" s="1"/>
  <c r="T1156"/>
  <c r="R1156"/>
  <c r="Z1156"/>
  <c r="AB1156"/>
  <c r="R1176"/>
  <c r="V1156"/>
  <c r="Q1125"/>
  <c r="R1125" s="1"/>
  <c r="AA1179"/>
  <c r="AB1179" s="1"/>
  <c r="R1179"/>
  <c r="Q1073"/>
  <c r="R1073" s="1"/>
  <c r="AA1120"/>
  <c r="AB1120" s="1"/>
  <c r="Q1180"/>
  <c r="S1180" s="1"/>
  <c r="S1183"/>
  <c r="T1183" s="1"/>
  <c r="S1132"/>
  <c r="T1132" s="1"/>
  <c r="S1148"/>
  <c r="T1148" s="1"/>
  <c r="S985"/>
  <c r="T985" s="1"/>
  <c r="U1141"/>
  <c r="W1141" s="1"/>
  <c r="AA1140"/>
  <c r="AB1140" s="1"/>
  <c r="AA1131"/>
  <c r="AB1131" s="1"/>
  <c r="S1174"/>
  <c r="T1174" s="1"/>
  <c r="Q1195"/>
  <c r="R1195" s="1"/>
  <c r="T1027"/>
  <c r="X1140"/>
  <c r="T1128"/>
  <c r="AA1128"/>
  <c r="AB1128" s="1"/>
  <c r="Q1076"/>
  <c r="R1076" s="1"/>
  <c r="S1129"/>
  <c r="T1129" s="1"/>
  <c r="AA1197"/>
  <c r="AB1197" s="1"/>
  <c r="AA1176"/>
  <c r="AB1176" s="1"/>
  <c r="AA1134"/>
  <c r="AB1134" s="1"/>
  <c r="U1148"/>
  <c r="V1148" s="1"/>
  <c r="O1125"/>
  <c r="P1125" s="1"/>
  <c r="U1135"/>
  <c r="W1135" s="1"/>
  <c r="W1199"/>
  <c r="X1199" s="1"/>
  <c r="K1200"/>
  <c r="AA1185"/>
  <c r="AB1185" s="1"/>
  <c r="AA1194"/>
  <c r="AB1194" s="1"/>
  <c r="W1138"/>
  <c r="X1138" s="1"/>
  <c r="AA1182"/>
  <c r="AB1182" s="1"/>
  <c r="R1185"/>
  <c r="P1148"/>
  <c r="Z1148"/>
  <c r="V974"/>
  <c r="W1148"/>
  <c r="AA1143"/>
  <c r="AB1143" s="1"/>
  <c r="Z1143"/>
  <c r="V1143"/>
  <c r="U1199"/>
  <c r="V1199" s="1"/>
  <c r="AA1191"/>
  <c r="AB1191" s="1"/>
  <c r="Z1125"/>
  <c r="Z1199"/>
  <c r="P1199"/>
  <c r="X1125"/>
  <c r="U1062"/>
  <c r="V1062" s="1"/>
  <c r="V1125"/>
  <c r="U1009"/>
  <c r="W1009" s="1"/>
  <c r="U988"/>
  <c r="W988" s="1"/>
  <c r="AA1188"/>
  <c r="AB1188" s="1"/>
  <c r="W968"/>
  <c r="V968"/>
  <c r="Q1199"/>
  <c r="R1199" s="1"/>
  <c r="O1121"/>
  <c r="P1120"/>
  <c r="AA1137"/>
  <c r="AB1137" s="1"/>
  <c r="Q1067"/>
  <c r="P1067"/>
  <c r="R1188"/>
  <c r="S1199"/>
  <c r="T1199" s="1"/>
  <c r="W1144"/>
  <c r="V1144"/>
  <c r="S1062"/>
  <c r="T1062" s="1"/>
  <c r="V1051"/>
  <c r="W1051"/>
  <c r="Q1082"/>
  <c r="P1082"/>
  <c r="S1189"/>
  <c r="R1189"/>
  <c r="U1036"/>
  <c r="T1036"/>
  <c r="U1168"/>
  <c r="T1168"/>
  <c r="S1091"/>
  <c r="R1091"/>
  <c r="T977"/>
  <c r="U977"/>
  <c r="X1060"/>
  <c r="Y1060"/>
  <c r="Z1060" s="1"/>
  <c r="U1021"/>
  <c r="T1021"/>
  <c r="S994"/>
  <c r="R994"/>
  <c r="P1079"/>
  <c r="Q1079"/>
  <c r="X981"/>
  <c r="W1062"/>
  <c r="Y1054"/>
  <c r="Z1054" s="1"/>
  <c r="X1054"/>
  <c r="S1192"/>
  <c r="R1192"/>
  <c r="Y974"/>
  <c r="Z974" s="1"/>
  <c r="X974"/>
  <c r="S1186"/>
  <c r="R1186"/>
  <c r="Q1085"/>
  <c r="P1085"/>
  <c r="Y980"/>
  <c r="Z980" s="1"/>
  <c r="X980"/>
  <c r="T1042"/>
  <c r="U1042"/>
  <c r="P1062"/>
  <c r="Z1062"/>
  <c r="T1045"/>
  <c r="U1045"/>
  <c r="R1205"/>
  <c r="S1205"/>
  <c r="U1039"/>
  <c r="T1039"/>
  <c r="W1027"/>
  <c r="V1027"/>
  <c r="U965"/>
  <c r="T965"/>
  <c r="W971"/>
  <c r="V971"/>
  <c r="U962"/>
  <c r="T962"/>
  <c r="R1097"/>
  <c r="S1097"/>
  <c r="T959"/>
  <c r="U959"/>
  <c r="AA1061"/>
  <c r="AB1061" s="1"/>
  <c r="T1171"/>
  <c r="U1171"/>
  <c r="Q1088"/>
  <c r="P1088"/>
  <c r="Q1070"/>
  <c r="P1070"/>
  <c r="T1057"/>
  <c r="U1057"/>
  <c r="S1094"/>
  <c r="R1094"/>
  <c r="S1177"/>
  <c r="R1177"/>
  <c r="AB1069"/>
  <c r="U1198"/>
  <c r="T1198"/>
  <c r="AA981"/>
  <c r="K1213"/>
  <c r="Y941"/>
  <c r="Z941" s="1"/>
  <c r="X941"/>
  <c r="X781"/>
  <c r="Y781"/>
  <c r="Z781" s="1"/>
  <c r="K458" i="1"/>
  <c r="K459" s="1"/>
  <c r="Y701" i="2"/>
  <c r="Z701" s="1"/>
  <c r="X701"/>
  <c r="Y914"/>
  <c r="Z914" s="1"/>
  <c r="X914"/>
  <c r="P1207" l="1"/>
  <c r="U985"/>
  <c r="V985" s="1"/>
  <c r="R1180"/>
  <c r="Y1048"/>
  <c r="Z1048" s="1"/>
  <c r="P1118"/>
  <c r="U1183"/>
  <c r="V1183" s="1"/>
  <c r="AA1125"/>
  <c r="AB1125" s="1"/>
  <c r="S1076"/>
  <c r="T1076" s="1"/>
  <c r="O1208"/>
  <c r="S1073"/>
  <c r="U1073" s="1"/>
  <c r="V1141"/>
  <c r="S1195"/>
  <c r="T1195" s="1"/>
  <c r="U1132"/>
  <c r="V1132" s="1"/>
  <c r="O1212"/>
  <c r="O1213" s="1"/>
  <c r="P1213" s="1"/>
  <c r="U1174"/>
  <c r="V1174" s="1"/>
  <c r="W1200"/>
  <c r="X1200" s="1"/>
  <c r="Y1138"/>
  <c r="Z1138" s="1"/>
  <c r="X1212"/>
  <c r="V988"/>
  <c r="U1129"/>
  <c r="V1129" s="1"/>
  <c r="W1132"/>
  <c r="X1132" s="1"/>
  <c r="V1135"/>
  <c r="O1200"/>
  <c r="O1229" s="1"/>
  <c r="O1230" s="1"/>
  <c r="U1200"/>
  <c r="X1148"/>
  <c r="Z1200"/>
  <c r="X1207"/>
  <c r="V1009"/>
  <c r="AA1199"/>
  <c r="AB1199" s="1"/>
  <c r="Y1212"/>
  <c r="Z1207"/>
  <c r="Q1200"/>
  <c r="S1200"/>
  <c r="AA1148"/>
  <c r="AB1148" s="1"/>
  <c r="Q1121"/>
  <c r="P1121"/>
  <c r="X968"/>
  <c r="Y968"/>
  <c r="Z968" s="1"/>
  <c r="S1067"/>
  <c r="R1067"/>
  <c r="X1144"/>
  <c r="Y1144"/>
  <c r="Z1144" s="1"/>
  <c r="X1062"/>
  <c r="T994"/>
  <c r="U994"/>
  <c r="T1091"/>
  <c r="U1091"/>
  <c r="S1082"/>
  <c r="R1082"/>
  <c r="R1070"/>
  <c r="S1070"/>
  <c r="W959"/>
  <c r="V959"/>
  <c r="V962"/>
  <c r="W962"/>
  <c r="W1039"/>
  <c r="V1039"/>
  <c r="S1118"/>
  <c r="R1118"/>
  <c r="U1180"/>
  <c r="T1180"/>
  <c r="Y1135"/>
  <c r="Z1135" s="1"/>
  <c r="X1135"/>
  <c r="X988"/>
  <c r="Y988"/>
  <c r="Z988" s="1"/>
  <c r="V1045"/>
  <c r="W1045"/>
  <c r="Y1009"/>
  <c r="Z1009" s="1"/>
  <c r="X1009"/>
  <c r="T1094"/>
  <c r="U1094"/>
  <c r="W965"/>
  <c r="V965"/>
  <c r="W1042"/>
  <c r="V1042"/>
  <c r="W977"/>
  <c r="V977"/>
  <c r="Y1051"/>
  <c r="Z1051" s="1"/>
  <c r="X1051"/>
  <c r="AB981"/>
  <c r="AA1062"/>
  <c r="W1198"/>
  <c r="V1198"/>
  <c r="R1088"/>
  <c r="S1088"/>
  <c r="Y1027"/>
  <c r="Z1027" s="1"/>
  <c r="X1027"/>
  <c r="S1085"/>
  <c r="R1085"/>
  <c r="U1192"/>
  <c r="T1192"/>
  <c r="R1079"/>
  <c r="S1079"/>
  <c r="V1021"/>
  <c r="W1021"/>
  <c r="V1168"/>
  <c r="W1168"/>
  <c r="U1189"/>
  <c r="T1189"/>
  <c r="U1177"/>
  <c r="T1177"/>
  <c r="U1097"/>
  <c r="T1097"/>
  <c r="Y971"/>
  <c r="Z971" s="1"/>
  <c r="X971"/>
  <c r="T1205"/>
  <c r="U1205"/>
  <c r="W1057"/>
  <c r="V1057"/>
  <c r="W1171"/>
  <c r="V1171"/>
  <c r="Y1141"/>
  <c r="Z1141" s="1"/>
  <c r="X1141"/>
  <c r="T1186"/>
  <c r="U1186"/>
  <c r="V1036"/>
  <c r="W1036"/>
  <c r="K460" i="1"/>
  <c r="K461" s="1"/>
  <c r="X1213" i="2"/>
  <c r="K1216"/>
  <c r="K1217" s="1"/>
  <c r="T1200" l="1"/>
  <c r="S1207"/>
  <c r="V1200"/>
  <c r="U1207"/>
  <c r="Q1229"/>
  <c r="Q1230" s="1"/>
  <c r="Q1207"/>
  <c r="Q1208" s="1"/>
  <c r="W985"/>
  <c r="Y985" s="1"/>
  <c r="P1212"/>
  <c r="U1076"/>
  <c r="V1076" s="1"/>
  <c r="W1183"/>
  <c r="X1183" s="1"/>
  <c r="P1208"/>
  <c r="Y1132"/>
  <c r="Z1132" s="1"/>
  <c r="T1073"/>
  <c r="U1195"/>
  <c r="W1195" s="1"/>
  <c r="W1216"/>
  <c r="W1217" s="1"/>
  <c r="W1219" s="1"/>
  <c r="W1220" s="1"/>
  <c r="W1221" s="1"/>
  <c r="W1174"/>
  <c r="Y1174" s="1"/>
  <c r="Z1174" s="1"/>
  <c r="W1129"/>
  <c r="X1129" s="1"/>
  <c r="W1229"/>
  <c r="W1230" s="1"/>
  <c r="P1200"/>
  <c r="O1216"/>
  <c r="O1217" s="1"/>
  <c r="U1229"/>
  <c r="U1230" s="1"/>
  <c r="Y1213"/>
  <c r="Z1212"/>
  <c r="AA1200"/>
  <c r="AB1200" s="1"/>
  <c r="S1229"/>
  <c r="S1230" s="1"/>
  <c r="R1200"/>
  <c r="S1121"/>
  <c r="R1121"/>
  <c r="U1067"/>
  <c r="T1067"/>
  <c r="Y1036"/>
  <c r="Z1036" s="1"/>
  <c r="X1036"/>
  <c r="Y1168"/>
  <c r="Z1168" s="1"/>
  <c r="X1168"/>
  <c r="AB1062"/>
  <c r="V1180"/>
  <c r="W1180"/>
  <c r="V1189"/>
  <c r="W1189"/>
  <c r="X1021"/>
  <c r="Y1021"/>
  <c r="Z1021" s="1"/>
  <c r="Y1045"/>
  <c r="Z1045" s="1"/>
  <c r="X1045"/>
  <c r="U1118"/>
  <c r="T1118"/>
  <c r="U1070"/>
  <c r="T1070"/>
  <c r="Y965"/>
  <c r="Z965" s="1"/>
  <c r="X965"/>
  <c r="V1073"/>
  <c r="W1073"/>
  <c r="U1088"/>
  <c r="T1088"/>
  <c r="Z985"/>
  <c r="X985"/>
  <c r="V1091"/>
  <c r="W1091"/>
  <c r="W1192"/>
  <c r="V1192"/>
  <c r="Y1198"/>
  <c r="Z1198" s="1"/>
  <c r="X1198"/>
  <c r="X1057"/>
  <c r="Y1057"/>
  <c r="Z1057" s="1"/>
  <c r="V1186"/>
  <c r="W1186"/>
  <c r="W1205"/>
  <c r="V1205"/>
  <c r="T1079"/>
  <c r="U1079"/>
  <c r="V1177"/>
  <c r="W1177"/>
  <c r="X977"/>
  <c r="Y977"/>
  <c r="Z977" s="1"/>
  <c r="X1039"/>
  <c r="Y1039"/>
  <c r="Z1039" s="1"/>
  <c r="K462" i="1"/>
  <c r="K463" s="1"/>
  <c r="Y1171" i="2"/>
  <c r="Z1171" s="1"/>
  <c r="X1171"/>
  <c r="V1097"/>
  <c r="W1097"/>
  <c r="T1085"/>
  <c r="U1085"/>
  <c r="X1042"/>
  <c r="Y1042"/>
  <c r="Z1042" s="1"/>
  <c r="X959"/>
  <c r="Y959"/>
  <c r="Z959" s="1"/>
  <c r="U1082"/>
  <c r="T1082"/>
  <c r="W1094"/>
  <c r="V1094"/>
  <c r="Y962"/>
  <c r="Z962" s="1"/>
  <c r="X962"/>
  <c r="V994"/>
  <c r="W994"/>
  <c r="K1219"/>
  <c r="R1208" l="1"/>
  <c r="S1208"/>
  <c r="U1212"/>
  <c r="V1207"/>
  <c r="Q1212"/>
  <c r="AA1207"/>
  <c r="R1207"/>
  <c r="S1212"/>
  <c r="T1207"/>
  <c r="W1076"/>
  <c r="Y1076" s="1"/>
  <c r="Z1076" s="1"/>
  <c r="Y1183"/>
  <c r="Z1183" s="1"/>
  <c r="V1195"/>
  <c r="Y1129"/>
  <c r="Z1129" s="1"/>
  <c r="X1174"/>
  <c r="P1216"/>
  <c r="O1219"/>
  <c r="O1220" s="1"/>
  <c r="X1216"/>
  <c r="Y1216"/>
  <c r="Z1213"/>
  <c r="AA1229"/>
  <c r="AA1230" s="1"/>
  <c r="U1121"/>
  <c r="T1121"/>
  <c r="V1067"/>
  <c r="W1067"/>
  <c r="V1118"/>
  <c r="W1118"/>
  <c r="Y1189"/>
  <c r="Z1189" s="1"/>
  <c r="X1189"/>
  <c r="V1085"/>
  <c r="W1085"/>
  <c r="X1076"/>
  <c r="W1079"/>
  <c r="V1079"/>
  <c r="X1091"/>
  <c r="Y1091"/>
  <c r="Z1091" s="1"/>
  <c r="X1073"/>
  <c r="Y1073"/>
  <c r="Z1073" s="1"/>
  <c r="X1180"/>
  <c r="Y1180"/>
  <c r="Z1180" s="1"/>
  <c r="Y1094"/>
  <c r="Z1094" s="1"/>
  <c r="X1094"/>
  <c r="Y1195"/>
  <c r="Z1195" s="1"/>
  <c r="X1195"/>
  <c r="Y994"/>
  <c r="Z994" s="1"/>
  <c r="X994"/>
  <c r="X1186"/>
  <c r="Y1186"/>
  <c r="Z1186" s="1"/>
  <c r="Y1177"/>
  <c r="Z1177" s="1"/>
  <c r="X1177"/>
  <c r="Y1192"/>
  <c r="Z1192" s="1"/>
  <c r="X1192"/>
  <c r="W1222"/>
  <c r="W1223" s="1"/>
  <c r="W1224" s="1"/>
  <c r="W1088"/>
  <c r="V1088"/>
  <c r="U1208"/>
  <c r="T1208"/>
  <c r="Y1097"/>
  <c r="Z1097" s="1"/>
  <c r="X1097"/>
  <c r="W1082"/>
  <c r="V1082"/>
  <c r="Y1205"/>
  <c r="Z1205" s="1"/>
  <c r="X1205"/>
  <c r="V1070"/>
  <c r="W1070"/>
  <c r="K1220"/>
  <c r="X1219"/>
  <c r="X1217"/>
  <c r="P1217"/>
  <c r="AB1207" l="1"/>
  <c r="AA1212"/>
  <c r="Q1213"/>
  <c r="R1212"/>
  <c r="T1212"/>
  <c r="S1213"/>
  <c r="U1213"/>
  <c r="V1212"/>
  <c r="P1219"/>
  <c r="O1221"/>
  <c r="O1222" s="1"/>
  <c r="O1223" s="1"/>
  <c r="Y1217"/>
  <c r="Z1216"/>
  <c r="W1121"/>
  <c r="V1121"/>
  <c r="X1067"/>
  <c r="Y1067"/>
  <c r="Z1067" s="1"/>
  <c r="Y1085"/>
  <c r="Z1085" s="1"/>
  <c r="X1085"/>
  <c r="W1208"/>
  <c r="V1208"/>
  <c r="X1118"/>
  <c r="Y1118"/>
  <c r="Z1118" s="1"/>
  <c r="X1070"/>
  <c r="Y1070"/>
  <c r="Z1070" s="1"/>
  <c r="Y1082"/>
  <c r="Z1082" s="1"/>
  <c r="X1082"/>
  <c r="Y1088"/>
  <c r="Z1088" s="1"/>
  <c r="X1088"/>
  <c r="X1079"/>
  <c r="Y1079"/>
  <c r="Z1079" s="1"/>
  <c r="P1220"/>
  <c r="W1225"/>
  <c r="X1220"/>
  <c r="K1221"/>
  <c r="S1216" l="1"/>
  <c r="T1213"/>
  <c r="R1213"/>
  <c r="Q1216"/>
  <c r="V1213"/>
  <c r="U1216"/>
  <c r="AB1212"/>
  <c r="AA1213"/>
  <c r="O1224"/>
  <c r="O1225" s="1"/>
  <c r="Y1219"/>
  <c r="Z1217"/>
  <c r="Y1121"/>
  <c r="Z1121" s="1"/>
  <c r="X1121"/>
  <c r="X1208"/>
  <c r="Y1208"/>
  <c r="X1221"/>
  <c r="K1222"/>
  <c r="P1221"/>
  <c r="Q1217" l="1"/>
  <c r="R1216"/>
  <c r="AB1213"/>
  <c r="AA1216"/>
  <c r="U1217"/>
  <c r="V1216"/>
  <c r="T1216"/>
  <c r="S1217"/>
  <c r="T1217" s="1"/>
  <c r="Y1220"/>
  <c r="Z1220" s="1"/>
  <c r="Z1219"/>
  <c r="Z1208"/>
  <c r="X1222"/>
  <c r="P1222"/>
  <c r="K1223"/>
  <c r="K1224" s="1"/>
  <c r="O1226"/>
  <c r="U1219" l="1"/>
  <c r="V1217"/>
  <c r="Q1219"/>
  <c r="R1217"/>
  <c r="AB1216"/>
  <c r="AA1217"/>
  <c r="AB1217" s="1"/>
  <c r="S1219"/>
  <c r="Y1221"/>
  <c r="Y1222" s="1"/>
  <c r="K1225"/>
  <c r="X1224"/>
  <c r="P1224"/>
  <c r="X1223"/>
  <c r="P1223"/>
  <c r="AA1219" l="1"/>
  <c r="AB1219" s="1"/>
  <c r="U1220"/>
  <c r="V1219"/>
  <c r="S1220"/>
  <c r="T1219"/>
  <c r="Q1220"/>
  <c r="R1220" s="1"/>
  <c r="R1219"/>
  <c r="Z1221"/>
  <c r="Z1222"/>
  <c r="Y1223"/>
  <c r="K1226"/>
  <c r="X1225"/>
  <c r="P1225"/>
  <c r="AA1220" l="1"/>
  <c r="AB1220" s="1"/>
  <c r="T1220"/>
  <c r="S1221"/>
  <c r="U1221"/>
  <c r="V1220"/>
  <c r="Q1221"/>
  <c r="Y1224"/>
  <c r="Z1223"/>
  <c r="P1226"/>
  <c r="AA1221" l="1"/>
  <c r="AB1221" s="1"/>
  <c r="V1221"/>
  <c r="U1222"/>
  <c r="Q1222"/>
  <c r="R1221"/>
  <c r="T1221"/>
  <c r="S1222"/>
  <c r="Y1225"/>
  <c r="Z1225" s="1"/>
  <c r="Z1224"/>
  <c r="AA1222" l="1"/>
  <c r="AB1222" s="1"/>
  <c r="AA1223"/>
  <c r="AB1223" s="1"/>
  <c r="S1223"/>
  <c r="T1222"/>
  <c r="U1223"/>
  <c r="V1222"/>
  <c r="R1222"/>
  <c r="Q1223"/>
  <c r="AA1224" l="1"/>
  <c r="AA1225" s="1"/>
  <c r="Q1224"/>
  <c r="R1223"/>
  <c r="U1224"/>
  <c r="V1223"/>
  <c r="S1224"/>
  <c r="T1223"/>
  <c r="AB1224" l="1"/>
  <c r="S1225"/>
  <c r="T1225" s="1"/>
  <c r="T1224"/>
  <c r="AA1226"/>
  <c r="AB1226" s="1"/>
  <c r="AB1225"/>
  <c r="U1225"/>
  <c r="V1225" s="1"/>
  <c r="V1224"/>
  <c r="Q1225"/>
  <c r="R1224"/>
  <c r="Q1226" l="1"/>
  <c r="R1225"/>
  <c r="R1226" l="1"/>
  <c r="S1226"/>
  <c r="T1226" l="1"/>
  <c r="U1226"/>
  <c r="V1226" l="1"/>
  <c r="W1226"/>
  <c r="X1226" l="1"/>
  <c r="Y1226"/>
  <c r="Z1226" s="1"/>
</calcChain>
</file>

<file path=xl/sharedStrings.xml><?xml version="1.0" encoding="utf-8"?>
<sst xmlns="http://schemas.openxmlformats.org/spreadsheetml/2006/main" count="5012" uniqueCount="1183">
  <si>
    <t>3.9.8</t>
  </si>
  <si>
    <t>3.9.9</t>
  </si>
  <si>
    <t>3.9.10</t>
  </si>
  <si>
    <t>3.9.11</t>
  </si>
  <si>
    <t>3.9.12</t>
  </si>
  <si>
    <t>3.9.13</t>
  </si>
  <si>
    <t>3.9.14</t>
  </si>
  <si>
    <t>3.9.15</t>
  </si>
  <si>
    <t>3.9.16</t>
  </si>
  <si>
    <t>3.9.17</t>
  </si>
  <si>
    <t>3.9.18</t>
  </si>
  <si>
    <t>3.9.19</t>
  </si>
  <si>
    <t>3.9.20</t>
  </si>
  <si>
    <t>3.9.21</t>
  </si>
  <si>
    <t>3.9.22</t>
  </si>
  <si>
    <t>3.9.23</t>
  </si>
  <si>
    <t>3.9.24</t>
  </si>
  <si>
    <t>3.9.25</t>
  </si>
  <si>
    <t>BLOCO ZETA</t>
  </si>
  <si>
    <t>3.10.1</t>
  </si>
  <si>
    <t>3.10.2</t>
  </si>
  <si>
    <t>3.10.3</t>
  </si>
  <si>
    <t>3.10.4</t>
  </si>
  <si>
    <t>3.10.5</t>
  </si>
  <si>
    <t>3.10.6</t>
  </si>
  <si>
    <t>3.10.7</t>
  </si>
  <si>
    <t>3.10.8</t>
  </si>
  <si>
    <t>3.10.9</t>
  </si>
  <si>
    <t>3.10.10</t>
  </si>
  <si>
    <t>3.10.11</t>
  </si>
  <si>
    <t>3.10.12</t>
  </si>
  <si>
    <t>3.10.13</t>
  </si>
  <si>
    <t>3.10.14</t>
  </si>
  <si>
    <t>3.10.15</t>
  </si>
  <si>
    <t>3.10.16</t>
  </si>
  <si>
    <t>3.10.17</t>
  </si>
  <si>
    <t>3.10.18</t>
  </si>
  <si>
    <t>3.10.19</t>
  </si>
  <si>
    <t>3.10.20</t>
  </si>
  <si>
    <t>3.10.21</t>
  </si>
  <si>
    <t>3.10.22</t>
  </si>
  <si>
    <t>3.10.23</t>
  </si>
  <si>
    <t>3.10.24</t>
  </si>
  <si>
    <t>3.10.25</t>
  </si>
  <si>
    <t>IMPLANTAÇÃO</t>
  </si>
  <si>
    <t>3.11.1</t>
  </si>
  <si>
    <t>3.11.2</t>
  </si>
  <si>
    <t>3.11.3</t>
  </si>
  <si>
    <t>3.11.4</t>
  </si>
  <si>
    <t>3.11.5</t>
  </si>
  <si>
    <t>3.11.6</t>
  </si>
  <si>
    <t>3.11.7</t>
  </si>
  <si>
    <t>3.11.8</t>
  </si>
  <si>
    <t>3.11.9</t>
  </si>
  <si>
    <t>3.11.10</t>
  </si>
  <si>
    <t>3.11.11</t>
  </si>
  <si>
    <t>3.11.12</t>
  </si>
  <si>
    <t>3.11.13</t>
  </si>
  <si>
    <t>3.11.14</t>
  </si>
  <si>
    <t>3.11.15</t>
  </si>
  <si>
    <t>3.11.16</t>
  </si>
  <si>
    <t>3.11.17</t>
  </si>
  <si>
    <t>3.11.18</t>
  </si>
  <si>
    <t>3.11.19</t>
  </si>
  <si>
    <t>3.11.20</t>
  </si>
  <si>
    <t>3.11.21</t>
  </si>
  <si>
    <t>3.11.22</t>
  </si>
  <si>
    <t>3.11.23</t>
  </si>
  <si>
    <t>3.11.24</t>
  </si>
  <si>
    <t>3.11.25</t>
  </si>
  <si>
    <t>3.11.26</t>
  </si>
  <si>
    <t>3.11.27</t>
  </si>
  <si>
    <t>CPU</t>
  </si>
  <si>
    <t>001</t>
  </si>
  <si>
    <t>.</t>
  </si>
  <si>
    <t>88326</t>
  </si>
  <si>
    <t>-</t>
  </si>
  <si>
    <t>CONSTRUÇÃO</t>
  </si>
  <si>
    <t>CAIXA DE INSPEÇÃO DO TERRA CILÍNDRICA EM PVC RÍGIDO, DIÂMETRO DE 300 
MM - H= 250 MM</t>
  </si>
  <si>
    <t>SOLDA EXOTÉRMICA CONEXÃO CABO-CABO HORIZONTAL EM X SOBREPOSTO,BITOLA DO CABO DE 50-50MM² A 95-50MM²</t>
  </si>
  <si>
    <t>SOLDA EXOTÉRMICA CONEXÃO CABO-CABO HORIZONTAL EM T, BITOLA DO CABO
DE 50-50MM² A 95-50MM²</t>
  </si>
  <si>
    <t>SOLDA EXOTÉRMICA CONEXÃO CABO-CABO HORIZONTAL RETO, BITOLA DO CABO DE
16MM² A 70MM²</t>
  </si>
  <si>
    <t>CONECTOR DE EMENDA EM LATÃO PARA CABO DE ATÉ 50 MM² COM 4 PARAFUSOS</t>
  </si>
  <si>
    <t>CAIXA DE INSPEÇÃO SUSPENSA</t>
  </si>
  <si>
    <t>CAIXA DE INSPEÇÃO DO TERRA CILÍNDRICA EM PVC RÍGIDO, DIÂMETRO DE 300
MM - H= 250 MM</t>
  </si>
  <si>
    <t>TAMPA PARA CAIXA DE INSPEÇÃO CILÍNDRICA, AÇO GALVANIZADO</t>
  </si>
  <si>
    <t>3.1.26</t>
  </si>
  <si>
    <t>002</t>
  </si>
  <si>
    <t>TESTE DE VERIFICACAO DA MALHA DE TERRA DOS PARA-RAIOS COM MEDICOES E LAUDO TECNICO</t>
  </si>
  <si>
    <t>bloco</t>
  </si>
  <si>
    <t>3.2.26</t>
  </si>
  <si>
    <t>3.3.26</t>
  </si>
  <si>
    <t>3.4.26</t>
  </si>
  <si>
    <t>3.5.26</t>
  </si>
  <si>
    <t>3.11.28</t>
  </si>
  <si>
    <t>3.10.26</t>
  </si>
  <si>
    <t>3.9.26</t>
  </si>
  <si>
    <t>3.8.26</t>
  </si>
  <si>
    <t>3.7.26</t>
  </si>
  <si>
    <t>3.6.26</t>
  </si>
  <si>
    <t>CPOS - B.164</t>
  </si>
  <si>
    <t>500526</t>
  </si>
  <si>
    <t>BLOCO AUTÔNOMO DE ILUMINAÇÃO DE EMERGÊNCIA COM AUTONOMIA MÍNIMA DE 2 HORAS, EQUIPADO COM 2 LÂMPADAS DE 11W</t>
  </si>
  <si>
    <t>SISTEMA DE PROTEÇÃO CONTRA INCÊNDIO (SPCI) E PROTEÇÃO DE DESCARGAS ATMOSFÉRICAS (SPDA) DO CAMPUS SÃO BERNARDO DO CAMPO</t>
  </si>
  <si>
    <t>Físico</t>
  </si>
  <si>
    <t>Custo Mensal</t>
  </si>
  <si>
    <t>Custo Acumulado</t>
  </si>
  <si>
    <t>AS BUILTI DE INSTALAÇÕES HIDRÁULICAS EM FORMATO A1</t>
  </si>
  <si>
    <t>CHAVE PARA CONEXÃO DE ENGATE RÁPIDO (ref. CHAVE STORZ)</t>
  </si>
  <si>
    <t>CHAPA DE POLICARBONATO COMPACTA CRISTAL, 6 mm</t>
  </si>
  <si>
    <t>EXTINTOR DE INCÊNDIO SOBRE RODAS DE PÓ QUÍMICO SECO 20BC - CAPACIDADE 20KG</t>
  </si>
  <si>
    <t>1.1.1</t>
  </si>
  <si>
    <t>1.1.2</t>
  </si>
  <si>
    <t>1.1.3</t>
  </si>
  <si>
    <t>2.1.6</t>
  </si>
  <si>
    <t>003</t>
  </si>
  <si>
    <t>QUADRO DE COMANDO COMPLETO PARA CONJUNTO MOTOR-BOMBA SUBMERSÍVEL DE POÇO PROFUNDO ACIMA DE 15 HP ATÉ 50 HP, 380 V</t>
  </si>
  <si>
    <t>420104</t>
  </si>
  <si>
    <t>CAPTOR TIPO FRANKLIN, H= 300 MM, 4 PONTOS, 2 DESCIDAS, ACABAMENTO CROMADO</t>
  </si>
  <si>
    <t>5.1.1</t>
  </si>
  <si>
    <t>5.1.2</t>
  </si>
  <si>
    <t>5;1;3</t>
  </si>
  <si>
    <t>CONJUNTO MOTOR-BOMBA (CENTRÍFUGA) 7,5 CV MULTIESTÁGIO, HMAN= 30 A 80 MCA, Q= 21,6 A 12,0 M³/H</t>
  </si>
  <si>
    <t>431048</t>
  </si>
  <si>
    <t>CABO DE COBRE ISOLAMENTO TERMOPLASTICO 0,6/1KV 2,5MM2 ANTI-CHAMA - FORNECIMENTO E INSTALACAO</t>
  </si>
  <si>
    <t>CABO DE COBRE ISOLAMENTO TERMOPLASTICO 0,6/1KV 16MM2 ANTI-CHAMA - FORNECIMENTO E INSTALACAO</t>
  </si>
  <si>
    <t>CABO DE COBRE ISOLAMENTO TERMOPLASTICO 0,6/1KV 35MM2 ANTI-CHAMA - FORNECIMENTO E INSTALACAO</t>
  </si>
  <si>
    <t>4.5.7</t>
  </si>
  <si>
    <t>4.5.8</t>
  </si>
  <si>
    <t>4.5.9</t>
  </si>
  <si>
    <t>4.5.10</t>
  </si>
  <si>
    <t>4.5.11</t>
  </si>
  <si>
    <t>73798/001</t>
  </si>
  <si>
    <t>DUTO ESPIRAL FLEXIVEL SINGELO PEAD D=50MM(2") REVESTIDO COM PVC COM FIO GUIA DE ACO GALVANIZADO, LANCADO DIRETO NO SOLO, INCL CONEXOES</t>
  </si>
  <si>
    <t>cr</t>
  </si>
  <si>
    <t>n</t>
  </si>
  <si>
    <t>050705</t>
  </si>
  <si>
    <t>REMOÇÃO DE ENTULHO DE OBRA COM CAÇAMBA METÁLICA - MATERIAL VOLUMOSO MISTURADO POR ALVENARIA, TERRA, MADEIRA, PAPEL, PLÁSTICO E METAL</t>
  </si>
  <si>
    <t>BLOCO GAMA</t>
  </si>
  <si>
    <t>IMPLANTAÇÃO (interligações, reservatório elevado, etc)</t>
  </si>
  <si>
    <t>ADM</t>
  </si>
  <si>
    <t>431021</t>
  </si>
  <si>
    <t>CONJUNTO MOTOR-BOMBA (CENTRÍFUGA) 60 CV MONOESTÁGIO, HMAN= 90 A 125 MCA, Q= 115 A 50 M³/H</t>
  </si>
  <si>
    <t>PRESSOSTATO DE DIFERENCIAL AJUSTÁVEL, MONTAGEM INFERIOR DIÂMETRO 1/2´, FAIXA DE OPERAÇÃO ENTRE 32,00 E 45,00 MCA</t>
  </si>
  <si>
    <t>MANÔMETRO COM MOSTRADOR DE 4´, ESCALAS: 0-4 / 0-7 / 0-10 / 0-17 / 0-21 / 0-28 KG/CM²</t>
  </si>
  <si>
    <t>471110</t>
  </si>
  <si>
    <t>471102</t>
  </si>
  <si>
    <t>ALVENARIA DE VEDAÇÃO DE BLOCOS VAZADOS DE CONCRETO DE 14X19X39CM (ESPE SSURA 14CM) DE PAREDES COM ÁREA LÍQUIDA MAIOR OU IGUAL A 6M² COM VÃOS E ARGAMASSA DE ASSENTAMENTO COM PREPARO EM BETONEIRA.</t>
  </si>
  <si>
    <t>CHAPISCO APLICADO TANTO EM PILARES E VIGAS DE CONCRETO COMO EM ALVENAR IAS DE PAREDES INTERNAS, COM COLHER DE PEDREIRO. ARGAMASSA TRAÇO 1:3 C OM PREPARO MANUAL</t>
  </si>
  <si>
    <t>REBOCO ARGAMASSA TRACO 1:2 (CAL E AREIA FINA PENEIRADA), ESPESSURA 0,5 CM, PREPARO MANUAL DA ARGAMASSA</t>
  </si>
  <si>
    <t>EXECUÇÃO DE PASSEIO (CALÇADA) EM CONCRETO 12 MPA, TRAÇO 1:3:5 (CIMENTO /AREIA/BRITA), PREPARO MECÂNICO, ESPESSURA 7CM, COM JUNTA DE DILATAÇÃO EM MADEIRA, INCLUSO LANÇAMENTO E ADENSAMENTO</t>
  </si>
  <si>
    <t>EMBOÇO OU MASSA ÚNICA EM ARGAMASSA TRAÇO 1:2:8, PREPARO MANUAL, APLICA DA MANUALMENTE EM PANOS DE FACHADA COM PRESENÇA DE VÃOS, ESPESSURA DE 25 MM.</t>
  </si>
  <si>
    <t>380734</t>
  </si>
  <si>
    <t>PERFILADO LISO 38 X 38 MM - COM ACESSÓRIOS</t>
  </si>
  <si>
    <t>TOTAL ACUMULADO</t>
  </si>
  <si>
    <t>ADESIVO VINÍLICO, PADRÃO REGULAMENTADO, PARA SINALIZAÇÃO DE INCÊNDIO - SINALIZAÇÃO DE PO QUIMICO</t>
  </si>
  <si>
    <t>ADESIVO VINÍLICO, PADRÃO REGULAMENTADO, PARA SINALIZAÇÃO DE INCÊNDIO - SINALIZAÇÃO DE GAS CARBONICO CO2</t>
  </si>
  <si>
    <t>ADESIVO VINÍLICO, PADRÃO REGULAMENTADO, PARA SINALIZAÇÃO DE INCÊNDIO - SINALIZAÇÃO DE AGUA PRESSURIZADA H2O</t>
  </si>
  <si>
    <t>ADESIVO VINÍLICO, PADRÃO REGULAMENTADO, PARA SINALIZAÇÃO DE INCÊNDIO - SINALIZAÇÃO DE SIRENE</t>
  </si>
  <si>
    <t>ADESIVO VINÍLICO, PADRÃO REGULAMENTADO, PARA SINALIZAÇÃO DE INCÊNDIO - SINALIZAÇÃO DE ACIONADOR QUEBRA VIDRO</t>
  </si>
  <si>
    <t>ADESIVO VINÍLICO, PADRÃO REGULAMENTADO, PARA SINALIZAÇÃO DE INCÊNDIO - SINALIZAÇÃO DE CENTRAL DE ALARME</t>
  </si>
  <si>
    <t>500527</t>
  </si>
  <si>
    <t>CENTRAL DE DETECÇÃO E ALARME DE INCÊNDIO COMPLETA, AUTONOMIA DE 1 HORA PARA 12 LAÇOS, 220V / 12V</t>
  </si>
  <si>
    <t>RETIRADA DE CONJUNTO MOTOR-BOMBA</t>
  </si>
  <si>
    <t>041202</t>
  </si>
  <si>
    <t>370506</t>
  </si>
  <si>
    <t>VIGIA NOTURNO COM ENCARGOS COMPLEMENTARES</t>
  </si>
  <si>
    <t>420525</t>
  </si>
  <si>
    <t>420531</t>
  </si>
  <si>
    <t>422013</t>
  </si>
  <si>
    <t>422016</t>
  </si>
  <si>
    <t>422017</t>
  </si>
  <si>
    <t>420512</t>
  </si>
  <si>
    <t>420510</t>
  </si>
  <si>
    <t>420530</t>
  </si>
  <si>
    <t>Gama</t>
  </si>
  <si>
    <t>ESCAVACAO MANUAL DE VALAS EM TERRA COMPACTA, PROF. DE 0 M &lt; H &lt;= 1 M</t>
  </si>
  <si>
    <t>73481</t>
  </si>
  <si>
    <t>83694</t>
  </si>
  <si>
    <t>RECOMPOSICAO DE PAVIMENTACAO TIPO BLOKRET SOBRE COLCHAO DE AREIA COM REAPROVEITAMENTO DE MATERIAL</t>
  </si>
  <si>
    <t>73892/002</t>
  </si>
  <si>
    <t>87467</t>
  </si>
  <si>
    <t>87878</t>
  </si>
  <si>
    <t>87777</t>
  </si>
  <si>
    <t>75481</t>
  </si>
  <si>
    <t>CONTRATO: 090/2010</t>
  </si>
  <si>
    <t xml:space="preserve">ITEM </t>
  </si>
  <si>
    <t>DESCRIÇÃO DOS SERVIÇOS</t>
  </si>
  <si>
    <t>UNID</t>
  </si>
  <si>
    <t>%</t>
  </si>
  <si>
    <t>BETA</t>
  </si>
  <si>
    <t>LOCACAO CONVENCIONAL DE OBRA, ATRAVÉS DE GABARITO DE TABUAS CORRIDAS PONTALETADAS A CADA 1,50M</t>
  </si>
  <si>
    <t>2.1</t>
  </si>
  <si>
    <t>ANDAIME PARA ALVENARIA EM MADEIRA DE 2A</t>
  </si>
  <si>
    <t>2.2</t>
  </si>
  <si>
    <t>LOCACAO DE ANDAIME METALICO TIPO FACHADEIRO</t>
  </si>
  <si>
    <t>3.1</t>
  </si>
  <si>
    <t>TAXA DE MOBILIZAÇÃO PARA ESTACA TIPO RAIZ EM SOLO (SERVIÇO AUXILIAR)</t>
  </si>
  <si>
    <t>3.2</t>
  </si>
  <si>
    <t>3.3</t>
  </si>
  <si>
    <t>3.5</t>
  </si>
  <si>
    <t xml:space="preserve">ESCAVACAO MANUAL DE CAVAS(FUNDACOES RASAS,=2,00 M) </t>
  </si>
  <si>
    <t>3.6</t>
  </si>
  <si>
    <t>REATERRO MANUAL DE VALAS</t>
  </si>
  <si>
    <t>3.7</t>
  </si>
  <si>
    <t>REGULARIZACAO E COMPACTACAO MANUAL DE TERRENO COM SOQUETE</t>
  </si>
  <si>
    <t>3.8</t>
  </si>
  <si>
    <t>ALVENARIA DE EMBASAMENTO EM TIJOLOS CERAMICOS MACICOS 5X10X20CM, ASSENTADO COM ARGAMASSA TRACO 1:2:8 (CIMENTO, CAL E AREIA)</t>
  </si>
  <si>
    <t>3.9</t>
  </si>
  <si>
    <t>CONCRETO PARA LASTRO</t>
  </si>
  <si>
    <t>3.10</t>
  </si>
  <si>
    <t>FORMAS C/TABUAS 3A (2,5X30,0CM) P/M2 P/FUNDACOES,INCL MONTAGEM E DESMONTAGEM (C/REAPR. 5X)</t>
  </si>
  <si>
    <t>3.11</t>
  </si>
  <si>
    <t xml:space="preserve">FORNECIMENTO, CORTE, DOBRA E COLOCAÇÃO DE ACO CA-50 12,7MM (1/2) </t>
  </si>
  <si>
    <t>CONCRETO USINADO BOMBEADO FCK=30MPA, INCLUSIVE COLOCAÇÃO, ESPALHAMENTO E ACABAMENTO.</t>
  </si>
  <si>
    <t>4.1</t>
  </si>
  <si>
    <t>FORMA PLANA PARA CONCRETO APARENTE, EM COMPENSADO PLASTIFICADO 12MM APROVEITAMENTO DE 3 VEZES, INCLUINDO CONTRAVENTAMENTO E TRAVAMENTO PONTALETADO</t>
  </si>
  <si>
    <t>4.2</t>
  </si>
  <si>
    <t>4.5</t>
  </si>
  <si>
    <t>4.6</t>
  </si>
  <si>
    <t>LAJE EM PAINEL PRÉ-FABRICADO PROTENDIDO ALVEOLAR, ESPESSURA 20 CM</t>
  </si>
  <si>
    <t>4.7</t>
  </si>
  <si>
    <t>4.8</t>
  </si>
  <si>
    <t>DESFORMA DE ESTRUTURAS, H=1,50M</t>
  </si>
  <si>
    <t>4.9</t>
  </si>
  <si>
    <t>FORNECIMENTO E MONTAGEM DE ESTRUTURA EM AÇO PATINÁVEL, SEM PINTURA</t>
  </si>
  <si>
    <t>4.10</t>
  </si>
  <si>
    <t>EPÓXI BICOMPONENTE EM ESTRUTURAS METÁLICAS</t>
  </si>
  <si>
    <t>4.12</t>
  </si>
  <si>
    <t>ENCHIMENTO COM ARGILA EXPANDIDA</t>
  </si>
  <si>
    <t>5.1</t>
  </si>
  <si>
    <t xml:space="preserve">ALVENARIA DE BLOCOS DE CONCRETO VEDACAO 15X20X40CM, ESPESSURA 15CM, ASSENTADOS COM ARGAMASSA TRACO 1:0,5:8 (CIMENTO, CAL E AREIA) </t>
  </si>
  <si>
    <t>5.2</t>
  </si>
  <si>
    <t>ALVENARIA DE BLOCOS DE CONCRETO VEDACAO 20X20X40CM, ESPESSURA 20CM, ASSENTADOS COM ARGAMASSA TRACO 1:0,5:8 (CIMENTO, CAL E AREIA)</t>
  </si>
  <si>
    <t>5.3</t>
  </si>
  <si>
    <t>DIVISÓRIA SANITÁRIA EM PAINEL LAMINADO MELAMÍNICO ESTRUTURAL, PERFIS EM ALUMÍNIO, INCLUSIVE FERRAGEM COMPLETA PARA VÃO DE PORTA</t>
  </si>
  <si>
    <t>5.4</t>
  </si>
  <si>
    <t>FECHAMENTO/DIVISÓRIA EM PLACAS DUPLAS DE GESSO ACARTONADO, RESISTÊNCIA AO FOGO 60 MINUTOS, ESPESSURA TOTAL DE 12 CM, MIOLO EM LÃ DE VIDRO</t>
  </si>
  <si>
    <t>5.5</t>
  </si>
  <si>
    <t>ALVENARIA DE BLOCOS DE CONCRETO VEDACAO 10X20X40CM, ESPESSURA 10CM, ASSENTADOS COM ARGAMASSA TRACO 1:0,5:11 (CIMENTO, CAL E AREIA)</t>
  </si>
  <si>
    <t>5.6</t>
  </si>
  <si>
    <t>6.1</t>
  </si>
  <si>
    <t>PORTA COMPENS LISA IMBUIA P/ PINTURA</t>
  </si>
  <si>
    <t>6.2</t>
  </si>
  <si>
    <t>PORTA COMPENS LISA IMBUIA COM VISOR</t>
  </si>
  <si>
    <t>6.3</t>
  </si>
  <si>
    <t>6.7</t>
  </si>
  <si>
    <t>6.8</t>
  </si>
  <si>
    <t>CAIXILHO DE MADEIRA FIXO</t>
  </si>
  <si>
    <t>7.1.1</t>
  </si>
  <si>
    <t>CAIXILHO MAXIMAR EM ALUMINIO ANODIZADO</t>
  </si>
  <si>
    <t>7.1.2</t>
  </si>
  <si>
    <t>CAIXILHOS DE ALUMINIO -FIXO</t>
  </si>
  <si>
    <t>7.1.3</t>
  </si>
  <si>
    <t>CAIXILHOS DE ALUMINIO -BASCULANTES</t>
  </si>
  <si>
    <t>CORRIMÃO TUBULAR DE º 2" INSTALADO NA PAREDE - CONFORME PROJETO</t>
  </si>
  <si>
    <t>7.1.9</t>
  </si>
  <si>
    <t>GUARDA CORPO COM CORRIMÃO DUPLO TUBULAR DE AÇO Ø 2' , CONFORME PROJETO</t>
  </si>
  <si>
    <t>7.1.10</t>
  </si>
  <si>
    <t>7.1.13</t>
  </si>
  <si>
    <t>7.1.14</t>
  </si>
  <si>
    <t>PORTA DE ABRIR EM ALUMINIO TIPO VENEZIANA, PERFIL SERIE 30, COM GUARNICOES</t>
  </si>
  <si>
    <t>7.1.15</t>
  </si>
  <si>
    <t>7.1.16</t>
  </si>
  <si>
    <t>MOLA AÉREA PARA PORTA COM LARGURA ATÉ 1,60M E PESO ATÉ 250KG</t>
  </si>
  <si>
    <t>8.1</t>
  </si>
  <si>
    <t xml:space="preserve">VIDRO LISO COMUM TRANSPARENTE, ESPESSURA 4MM </t>
  </si>
  <si>
    <t>8.3</t>
  </si>
  <si>
    <t>VIDRO LISO LAMINADO INCOLOR DE 8 MM</t>
  </si>
  <si>
    <t>8.4</t>
  </si>
  <si>
    <t>VIDRO TEMPERADO INCOLOR 8 mm</t>
  </si>
  <si>
    <t>9.1</t>
  </si>
  <si>
    <t>TELHAMENTO EM CHAPA DE AÇO PRÉ-PINTADA COM EPÓXI E POLIÉSTER, PERFIL TRAPEZOIDAL COM ESPESSURA DE 0,50 MM E ALTURA 40 MM</t>
  </si>
  <si>
    <t>9.2</t>
  </si>
  <si>
    <t>TELHAMENTO EM CHAPA DE AÇO PRÉ-PINTADA COM EPÓXI E POLIÉSTER TIPO SANDUICHE ESPESSURA DE 0,50 MM, COM POLIURETANO</t>
  </si>
  <si>
    <t>9.3</t>
  </si>
  <si>
    <t>9.4</t>
  </si>
  <si>
    <t>RUFO EM CHAPA DE ACO GALVANIZADO N.24, DESENVOLVIMENTO 50CM</t>
  </si>
  <si>
    <t>9.5</t>
  </si>
  <si>
    <t>CALHA, RUFO, AFINS EM CHAPA GALVANIZADA Nº 24 - CORTE 1,00 M</t>
  </si>
  <si>
    <t>10.1</t>
  </si>
  <si>
    <t>IMPERMEABILIZACAO EM BASE ALVENARIA ARGAMASSA TRACO 1:3 (CIMENTO E AREIA MEDIA) ESPESSURA 2CM COM IMPERMEABILIZANTE</t>
  </si>
  <si>
    <t>10.2</t>
  </si>
  <si>
    <t>IMPERMEABILIZACAO EM PISOS COM ARGAMASSA TRACO 1:4 (CIMENTO E AREIA GROSSA) ESPESSURA 2,5CM COM IMPERMEABILIZANTE</t>
  </si>
  <si>
    <t>10.3</t>
  </si>
  <si>
    <t>IMPERMEABILIZACAO COM MANTA BUTILICA ESPESSURA 0,8MM, INCLUSO CINTA DE CALDEACAO E COLA ADESIVA</t>
  </si>
  <si>
    <t>10.4</t>
  </si>
  <si>
    <t>PROTEÇÃO MECÂNICA COM ARGAMASSA TRAÇO 1:3 (CIMENTO E AREIA), ESPESSURA 2 CM</t>
  </si>
  <si>
    <t>10.5</t>
  </si>
  <si>
    <t>IMPERMEABILIZAÇÃO EM ARGAMASSA POLIMÉRICA PARA UMIDADE E ÁGUA DE PERCOLAÇÃO</t>
  </si>
  <si>
    <t>11.1</t>
  </si>
  <si>
    <t>FORRO EM PLACAS DE LA DE VIDRO, REVESTIDO COM FILME PLASTICO, ESPESSURA 15MM</t>
  </si>
  <si>
    <t>11.2</t>
  </si>
  <si>
    <t>FORRO EM PLACA DE GESSO PRE-MOLDADA LISO, ESPESSURA CENTRAL 12MM E NAS BORDAS 30MM, PLACAS 60X60CM, BISOTADO, INCLUSO ESTRUTURA DE MADEIRA</t>
  </si>
  <si>
    <t>11.3</t>
  </si>
  <si>
    <t>11.5</t>
  </si>
  <si>
    <t>11.7</t>
  </si>
  <si>
    <t>FORRO EM GESSO ACARTONADO, MONOLÍTICO, COM ACABAMENTO EM PINTURA ACRÍLICA NA COR BRANCA; COM REVESTIMENTO ACÚSTICO DE LÃ MINERAL 40KG/M³, ESPESSURA DE 50MM, COM VÉU DE VIDRO E A FACE EXTERNA COM FILME TERMOACÚSTICO CLASSE A , FIXADO COM PERFIS METÁLICOS</t>
  </si>
  <si>
    <t>11.8</t>
  </si>
  <si>
    <t>REVESTIMENTO EM PLACAS ACUSTICAS COM SUPERFICIE ESCULPIDA EM CUNHAS ANECOICAS A BASE DE ESPUMA FLEXIVEL DE POLIURETANO E=20MM. REF. SONEX</t>
  </si>
  <si>
    <t>11.9</t>
  </si>
  <si>
    <t>FORRO EM GESSO ACARTONADO MONOLITICO</t>
  </si>
  <si>
    <t>12.1</t>
  </si>
  <si>
    <t>REVESTIMENTO DE GESSO EM PAREDES INTERNAS EM BLOCOS DE CONCRETO, ESPESSURA 0,7CM</t>
  </si>
  <si>
    <t>12.2</t>
  </si>
  <si>
    <t>CHAPISCO TRACO 1:3 (CIMENTO E AREIA), ESPESSURA 0,5CM, PREPARO MANUAL</t>
  </si>
  <si>
    <t>12.3</t>
  </si>
  <si>
    <t>EMBOCO TRACO 1:2:6 (CIMENTO, CAL E AREIA), ESPESSURA 2,0CM, PREPARO MANUAL</t>
  </si>
  <si>
    <t>12.4</t>
  </si>
  <si>
    <t>REVESTIMENTO COM PASTILHAS ESMALTADAS 5,0X 5,0 CM</t>
  </si>
  <si>
    <t>PEITORIL E/OU SOLEIRA EM GRANITO CINZA ANDORINHA, ESPESSURA DE 2 CM E LARGURA ATÉ 20 CM</t>
  </si>
  <si>
    <t>12.7</t>
  </si>
  <si>
    <t>REVESTIMENTO EM PAINEL IDEACUST 32, BORDA MACHO E FÊMEA 2430 X 160MM, INCLUSIVE ESTRUTURA DE SUSTENTAÇÃO, MANTA ACÚSTICA, FIXAÇÃO, ACABAMENTOS E ARREMATES</t>
  </si>
  <si>
    <t>13.1</t>
  </si>
  <si>
    <t>13.2</t>
  </si>
  <si>
    <t>13.3</t>
  </si>
  <si>
    <t>13.4</t>
  </si>
  <si>
    <t>REBOCO PARA PAREDES ARGAMASSA TRACO 1:4,5 (CAL E AREIA FINA PENEIRADA), ESPESSURA 0,5CM, PREPARO MECANICO</t>
  </si>
  <si>
    <t>13.5</t>
  </si>
  <si>
    <t>PLACAS PRÉ MOLDADAS PARA FACHADA</t>
  </si>
  <si>
    <t>13.8</t>
  </si>
  <si>
    <t>REVESTIMENTO EXTERNO COMPOSTO EM CHAPA DUPLA DE ALUMINIO DE 0,5MM, NÚCLEO EM POLIETILENO DE BAIXA DENSIDADE, PINTURA FLUOR CARBONO NA COR AZUL BISCAYA, JUNTA PLÁSTICA EM SILICONE NEUTRO, TIPO ALUCOBOND, REYNOBOND,  OU EQUIVALENTE, CONFORME DETALHES INDICADOS EM PROJETO;</t>
  </si>
  <si>
    <t>13.9</t>
  </si>
  <si>
    <t>PASTILHAS PORTOBELLO COR BEGE 9,5X9,5</t>
  </si>
  <si>
    <t>14.1</t>
  </si>
  <si>
    <t>14.2</t>
  </si>
  <si>
    <t>ENCHIMENTO DE NICHOS EM GERAL, COM MATERIAL PROVENIENTE DE ENTULHO</t>
  </si>
  <si>
    <t>14.3</t>
  </si>
  <si>
    <t>CONCRETO USINADO, FCK = 20,0 MPA - PARA BOMBEAMENTO</t>
  </si>
  <si>
    <t>14.4</t>
  </si>
  <si>
    <t>LANÇAMENTO, ESPALHAMENTO E ADENSAMENTO DE CONCRETO OU MASSA EM LASTRO E/OU ENCHIMENTO (SERVIÇO AUXILIAR)</t>
  </si>
  <si>
    <t>ARMACAO EM TELA SOLDADA Q-138 (ACO CA-60 4,2MM C/10CM)</t>
  </si>
  <si>
    <t>REGULARIZAÇÃO DE PISO COM NATA DE CIMENTO E BIANCO (SERVIÇO AUXILIAR)</t>
  </si>
  <si>
    <t>14.7</t>
  </si>
  <si>
    <t>PISO INDUSTRIAL ALTA RESISTENCIA ESPESSURA 8MM, INCLUSO JUNTAS DE DILATACAO PLASTICAS E POLIMENTO MECANIZADO</t>
  </si>
  <si>
    <t>14.8</t>
  </si>
  <si>
    <t>14.9</t>
  </si>
  <si>
    <t>14.10</t>
  </si>
  <si>
    <t>REVESTIMENTO COM CARPETE PARA TRÁFEGO INTENSO, USO COMERCIAL, TIPO BOUCLÊ DE 3,5 MM</t>
  </si>
  <si>
    <t>14.11</t>
  </si>
  <si>
    <t>14.13</t>
  </si>
  <si>
    <t>14.15</t>
  </si>
  <si>
    <t>14.18</t>
  </si>
  <si>
    <t>APLICAÇÃO DE RESINA ACRILICA SOBRE PISO EM GRANILITE</t>
  </si>
  <si>
    <t>14.19</t>
  </si>
  <si>
    <t>DEGRAU DE GRANILITE</t>
  </si>
  <si>
    <t>14.20</t>
  </si>
  <si>
    <t>14.21</t>
  </si>
  <si>
    <t>TESTEIRA DE BORRACHA</t>
  </si>
  <si>
    <t>14.22</t>
  </si>
  <si>
    <t>15.2</t>
  </si>
  <si>
    <t>15.5</t>
  </si>
  <si>
    <t>TUBO DE AÇO GALVANIZADO COM COSTURA 2.1/2" (65MM), INCLUSIVE CONEXOES - FORNECIMENTO E INSTALACAO</t>
  </si>
  <si>
    <t>15.6</t>
  </si>
  <si>
    <t>15.7</t>
  </si>
  <si>
    <t>15.9</t>
  </si>
  <si>
    <t xml:space="preserve">TUBO PVC ESGOTO SERIE R DN 100MM - FORNECIMENTO E INSTALACAO </t>
  </si>
  <si>
    <t>15.10</t>
  </si>
  <si>
    <t>TUBO DE COBRE CLASSE A, DN= 22MM (3/4´), INCLUSIVE CONEXÕES</t>
  </si>
  <si>
    <t>15.15</t>
  </si>
  <si>
    <t>15.16</t>
  </si>
  <si>
    <t>15.17</t>
  </si>
  <si>
    <t>CAIXA SIFONADA DE PVC RÍGIDO DE 150 X 185 X 75 MM, COM GRELHA</t>
  </si>
  <si>
    <t>15.18</t>
  </si>
  <si>
    <t>CAIXA SIFONADA DE PVC RÍGIDO DE 150 X 150 X 50 MM, COM GRELHA</t>
  </si>
  <si>
    <t>15.19</t>
  </si>
  <si>
    <t>15.20</t>
  </si>
  <si>
    <t>CI-01 CAIXA DE INSPECAO 60X60CM PARA ESGOTO</t>
  </si>
  <si>
    <t>15.21</t>
  </si>
  <si>
    <t>CI-02 CAIXA DE INSPECAO 80X80CM PARA ESGOTO</t>
  </si>
  <si>
    <t>15.22</t>
  </si>
  <si>
    <t>15.24</t>
  </si>
  <si>
    <t>GRELHA HEMISFERICA DE FERRO FUNDIDO DN 100MM (4")</t>
  </si>
  <si>
    <t>15.27</t>
  </si>
  <si>
    <t xml:space="preserve">REGISTRO GAVETA 3/4" COM CANOPLA ACABAMENTO CROMADO SIMPLES - FORNECIMENTO E INSTALACAO </t>
  </si>
  <si>
    <t>15.29</t>
  </si>
  <si>
    <t>REGISTRO/VALVULA GLOBO ANGULAR 45 GRAUS EM LATAO PARA HIDRANTES DE INCÊNDIO PREDIAL DN 2.1/2" - FORNECIMENTO E INSTALACAO</t>
  </si>
  <si>
    <t>LAVATORIO EM BANCA MARMORE BRANCO 80X55CM COM CUBA EMBUTIR OVAL</t>
  </si>
  <si>
    <t>16.9</t>
  </si>
  <si>
    <t>MICTORIO DE LOUCA BRANCA C/SIFAO INTEGRADO E MED 33X28X53CM FERRAGENS EM METAL CROMADO REGISTRO DE PRESSAO 1416 DE 1/2" E TUBO DE LIGACAO DE 1/2" - FORNECIMENTO</t>
  </si>
  <si>
    <t>16.11</t>
  </si>
  <si>
    <t>TORNEIRA CROMADA 1/2" OU 3/4" PARA JARDIM OU TANQUE, PADRAO ALTO - FORNECIMENTO E INSTALACAO</t>
  </si>
  <si>
    <t>16.12</t>
  </si>
  <si>
    <t>TAMPO/BANCADA EM GRANITO ESPESSURA DE 3 CM</t>
  </si>
  <si>
    <t>16.13</t>
  </si>
  <si>
    <t>16.16</t>
  </si>
  <si>
    <t>CHAPA DE AÇO INOX E= 6 MM (48 KG/M2) PARA REFORÇO NAS PORTAS</t>
  </si>
  <si>
    <t>16.17</t>
  </si>
  <si>
    <t>ESPELHO CRISTAL ESPESSURA 4MM, COM MOLDURA EM ALUMINIO E COMPENSADO 6MM PLASTIFICADO COLADO</t>
  </si>
  <si>
    <t>CUBA DE AÇO INOXIDÁVEL, 500 X 400 X 200 MM, SIMPLES N° 40, LINHA COMERCIAL, SEM PERTENCES</t>
  </si>
  <si>
    <t>16.25</t>
  </si>
  <si>
    <t>16.26</t>
  </si>
  <si>
    <t>16.27</t>
  </si>
  <si>
    <t>16.28</t>
  </si>
  <si>
    <t>VÁLVULA EM PLÁSTICO BRANCO 1" PARA LAVATÓRIO</t>
  </si>
  <si>
    <t>CONDULETE 3/4" EM LIGA DE ALUMÍNIO FUNDIDO TIPO "E" - FORNECIMENTO E INSTALACAO</t>
  </si>
  <si>
    <t>CONDULETE 3/4" EM LIGA DE ALUMÍNIO FUNDIDO TIPO "C" - FORNECIMENTO E INSTALACAO</t>
  </si>
  <si>
    <t>CONDULETE 3/4" EM LIGA DE ALUMÍNIO FUNDIDO TIPO "T" - FORNECIMENTO E INSTALACAO</t>
  </si>
  <si>
    <t xml:space="preserve">CORDOALHA DE COBRE NU, INCLUSIVE ISOLADORES - 50,00 MM2 - FORNECIMENTO E INSTALACAO </t>
  </si>
  <si>
    <t>DISJUNTOR BAIXA TENSAO TRIPOLAR 125A DE 18 kA</t>
  </si>
  <si>
    <t>RODAPÉ TÉCNICO TRIPLO COM TAMPA, 3 X 30 X 40 MM</t>
  </si>
  <si>
    <t>SIRENE AUDIOVISUAL TIPO ENDEREÇÁVEL</t>
  </si>
  <si>
    <t>18.13</t>
  </si>
  <si>
    <t xml:space="preserve">ELETRODUTO DE ACO GALVANIZADO ELETROLÍTICO TIPO LEVE 3/4", INCLUSIVE C ONEXOES - FORNECIMENTO E INSTALACAO </t>
  </si>
  <si>
    <t>18.14</t>
  </si>
  <si>
    <t xml:space="preserve">ELETRODUTO DE ACO GALVANIZADO ELETROLÍTICO TIPO LEVE 1", INCLUSIVE CONEXOES - FORNECIMENTO E INSTALACAO </t>
  </si>
  <si>
    <t>ELETROCALHA LISA TIPO ´U´, GALVANIZADA A FOGO, 100 X 100 MM, COM ACESSÓRIOS</t>
  </si>
  <si>
    <t>18.41</t>
  </si>
  <si>
    <t>CABO DE COBRE DE 3X2,5 MM², ISOLAMENTO 0,6/1 KV - ISOLAÇÃO EPR 90°C</t>
  </si>
  <si>
    <t>18.43</t>
  </si>
  <si>
    <t>CABO DE COBRE DE 10,0 MM², ISOLAMENTO 0,6/1 KV - ISOLAÇÃO EM PVC 70°C</t>
  </si>
  <si>
    <t>18.44</t>
  </si>
  <si>
    <t>CABO DE COBRE DE 16,0 MM², ISOLAMENTO 0,6/1 KV - ISOLAÇÃO EM PVC 70°C</t>
  </si>
  <si>
    <t>18.45</t>
  </si>
  <si>
    <t>CABO DE COBRE DE 25,0 MM², ISOLAMENTO 0,6/1 KV - ISOLAÇÃO EM PVC 70°C</t>
  </si>
  <si>
    <t>18.46</t>
  </si>
  <si>
    <t>CABO DE COBRE DE 35,0 MM², ISOLAMENTO 0,6/1 KV - ISOLAÇÃO EM PVC 70°C</t>
  </si>
  <si>
    <t>18.47</t>
  </si>
  <si>
    <t>CABO DE COBRE DE 50,0 MM², ISOLAMENTO 0,6/1 KV - ISOLAÇÃO EM PVC 70°C</t>
  </si>
  <si>
    <t>18.48</t>
  </si>
  <si>
    <t>CABO DE COBRE DE 70,0 MM², ISOLAMENTO 0,6/1 KV - ISOLAÇÃO EM PVC 70°C</t>
  </si>
  <si>
    <t>18.49</t>
  </si>
  <si>
    <t>CABO DE COBRE DE 95,0 MM², ISOLAMENTO 0,6/1 KV - ISOLAÇÃO EM PVC 70°C</t>
  </si>
  <si>
    <t>18.50</t>
  </si>
  <si>
    <t>CABO DE COBRE DE 120,0 MM², ISOLAMENTO 0,6/1 KV - ISOLAÇÃO EM PVC 70°C</t>
  </si>
  <si>
    <t>18.51</t>
  </si>
  <si>
    <t>CABO DE COBRE DE 150,0 MM², ISOLAMENTO 0,6/1 KV - ISOLAÇÃO EM PVC 70°C</t>
  </si>
  <si>
    <t>18.56</t>
  </si>
  <si>
    <t>18.59</t>
  </si>
  <si>
    <t>CAIXA DE FERRO ESTÂMPADA 4´ X 2´</t>
  </si>
  <si>
    <t>18.68</t>
  </si>
  <si>
    <t>18.79</t>
  </si>
  <si>
    <t xml:space="preserve">LUMINÁRIA DE EMBUTIR PARA LÂMPADA MULTIVAPOR METÁLICO DE 70W. MONTADA E COMPLETA. FORNECIMENTO E INSTALAÇÃO. </t>
  </si>
  <si>
    <t>18.80</t>
  </si>
  <si>
    <t xml:space="preserve"> LUMINÁRIA DE EMBUTIR PARA LÂMPADA HALÓGENA DE 65W. MONTADA E COMPLETA. FORNECIMENTO E INSTALAÇÃO </t>
  </si>
  <si>
    <t>18.81</t>
  </si>
  <si>
    <t xml:space="preserve">LUMINÁRIA PENDENTE PARA LÂMPADA FLUORESCENTE DE 2x80W. MONTADA E COMPLETA. FORNECIMENTO E INSTALAÇÃO. </t>
  </si>
  <si>
    <t>18.82</t>
  </si>
  <si>
    <t xml:space="preserve">LUMINÁRIA PENDENTE PARA LÂMPADA HALÓGENA DE 2x35W. MONTADA E COMPLETA. FORNECIMENTO E INSTALAÇÃO. </t>
  </si>
  <si>
    <t>18.95</t>
  </si>
  <si>
    <t>INTERRUPTOR SIMPLES BIPOLAR - 1 TECLA - FORNECIMENTO E INSTALACAO</t>
  </si>
  <si>
    <t>18.96</t>
  </si>
  <si>
    <t>18.97</t>
  </si>
  <si>
    <t>BARRA CONDUTORA CHATA DE ALUMÍNIO, 3/4´ X 1/4´ - INCLUSIVE ACESSÓRIOS DE FIXAÇÃO</t>
  </si>
  <si>
    <t>18.98</t>
  </si>
  <si>
    <t xml:space="preserve"> TERMINAL OU CONECTOR DE PRESSAO - PARA CABO 50MM2 - FORNECIMENTO E INSTALACAO</t>
  </si>
  <si>
    <t>18.99</t>
  </si>
  <si>
    <t>SENSOR DE PRESENÇA</t>
  </si>
  <si>
    <t>PATCH PANEL 24 POS. CAT.6 T568A/B - ROHS</t>
  </si>
  <si>
    <t>CABO ELET.GIGALAN 23AWGx4P CAT.6 CM-VM-ROHS (FAST-LAN)</t>
  </si>
  <si>
    <t>CAIXA DE EMBUTIR MONTANA COMPLETA</t>
  </si>
  <si>
    <t>Cabo de cobre de 35,0 mm², tensão de isolamento 8,7/15 kV - isolação para 90°C</t>
  </si>
  <si>
    <t>PINTURA LATEX ACRILICA AMBIENTES INTERNOS/EXTERNOS, TRES DEMAOS</t>
  </si>
  <si>
    <t>21.1</t>
  </si>
  <si>
    <t>22.1</t>
  </si>
  <si>
    <t>VIGIA NOTURNO</t>
  </si>
  <si>
    <t>TOTAL GERAL</t>
  </si>
  <si>
    <t>BDI</t>
  </si>
  <si>
    <t>GAMA</t>
  </si>
  <si>
    <t>1.1</t>
  </si>
  <si>
    <t>4.4</t>
  </si>
  <si>
    <t>4.14</t>
  </si>
  <si>
    <t>5.8</t>
  </si>
  <si>
    <t>7.10</t>
  </si>
  <si>
    <t>8.1.14</t>
  </si>
  <si>
    <t>8.1.22</t>
  </si>
  <si>
    <t>BANDEIRA SUPERIOR EM VENEZIANA</t>
  </si>
  <si>
    <t>8.1.23</t>
  </si>
  <si>
    <t>CAXILHO EM VENEZIANA DE ALUMINIO LINHA 30 PINTURA ELETROSTATICA TIPO POLIESTER  NA COR BRANCA</t>
  </si>
  <si>
    <t>8.1.24</t>
  </si>
  <si>
    <t>RUFO EM CHAPA DE ACO GALVANIZADO N.24, DESENVOLVIMENTO 50CM M</t>
  </si>
  <si>
    <t>11.4</t>
  </si>
  <si>
    <t>FORRO EM PLACA DE GESSO LISO, REVESTIDA A QUENTE, COM UMA PELÍCULA RÍGIDA DE PVC, 62,5CM X 62,5CM, FIXADA EM ESTRUTURA DE AÇO</t>
  </si>
  <si>
    <t>BRISE TIPO COLMÉIA 200 X 200 X 100 MM REF. REFAX, HUNTER DOUGLAS</t>
  </si>
  <si>
    <t>PISO EM CERAMICA ESMALTADA 1A PEI-V, PADRAO MEDIO, ASSENTADA COM ARGAMASSA COLANTE</t>
  </si>
  <si>
    <t>PISO EM CERAMICA EXTRUDADA,TIPO INDUSTRIAL CINZA CLARO  REF.GAIL</t>
  </si>
  <si>
    <t>PISO PORCELANATO TITAN CARAMEL REF - INCEPA</t>
  </si>
  <si>
    <t>REJUNTAMENTO GAIL PARA PISO ANTI-ÁCIDO</t>
  </si>
  <si>
    <t>BORRACHA COLADA - PISO TATIL DIRECIONAL</t>
  </si>
  <si>
    <t>RODAPÉ EM PISO PORCELANATO TITAN CARAMEL RET - INCEPA - 10CM</t>
  </si>
  <si>
    <t>RALO SIFONADO EM FERRO FUNDIDO DE 150 X 240 X 75 MM, COM GRELHA</t>
  </si>
  <si>
    <t>16.29</t>
  </si>
  <si>
    <t xml:space="preserve">CAIXA SEPARADORA DE ÓLEO EM ALVENARIA COM TAMPA DE CONCRETO 50x50x50CM - FORNECIMENTO E INSTALACAO  </t>
  </si>
  <si>
    <t>16.30</t>
  </si>
  <si>
    <t>16.45.5</t>
  </si>
  <si>
    <t>17.5</t>
  </si>
  <si>
    <t>TORNEIRA DE MESA PARA LAVATÓRIO COMPACTA, ACIONAMENTO HIDROMECÂNICO, EM LATÃO CROMADO, DN= 1/2´</t>
  </si>
  <si>
    <t>17.10</t>
  </si>
  <si>
    <t>17.22</t>
  </si>
  <si>
    <t>17.24</t>
  </si>
  <si>
    <t>17.26</t>
  </si>
  <si>
    <t>17.27</t>
  </si>
  <si>
    <t>DISJUNTOR BAIXA TENSAO TRIPOLAR 300A DE 18 kA</t>
  </si>
  <si>
    <t>19.7</t>
  </si>
  <si>
    <t>19.15</t>
  </si>
  <si>
    <t xml:space="preserve">ELETROCALHA LISA TIPO ´U´, GALVANIZADA A FOGO, 200 X 100 MM, COM ACESSÓRIOS </t>
  </si>
  <si>
    <t>19.25</t>
  </si>
  <si>
    <t>19.26</t>
  </si>
  <si>
    <t>19.30</t>
  </si>
  <si>
    <t>19.47</t>
  </si>
  <si>
    <t>LUMINÁRIA DE EMBUTIR EM CALHA FECHADA PARA 2 LÂMPADAS FLUORESCENTES DE 32/40W</t>
  </si>
  <si>
    <t>19.78</t>
  </si>
  <si>
    <t>19.86</t>
  </si>
  <si>
    <t>21.2</t>
  </si>
  <si>
    <t>23.1</t>
  </si>
  <si>
    <t>DELTA</t>
  </si>
  <si>
    <t>CONCRETO USINADO, FCK= 20,0 MPA - PARA BOMBEMENTO EM ESTACA HÉLICE CONTINUA</t>
  </si>
  <si>
    <t>ELEMENTO VAZADO EM CONCRETO, TIPO QUADRICULADO - 39 X 39 X 10 CM</t>
  </si>
  <si>
    <t>TELA DE ARAME CONTRA INSETOS DE ARAME GALV</t>
  </si>
  <si>
    <t>7.1.17</t>
  </si>
  <si>
    <t>7.1.21</t>
  </si>
  <si>
    <t>VENEZIANA FIXA</t>
  </si>
  <si>
    <t xml:space="preserve"> FORRO TIPO FIBRAROC ESPESSURA 15MM, PERFIL CARTOLA</t>
  </si>
  <si>
    <t>13.10</t>
  </si>
  <si>
    <t>13.11</t>
  </si>
  <si>
    <t xml:space="preserve">TUBO DE PVC RÍGIDO, DN= 110 MM, (4´), INCLUSIVE CONEXÕES </t>
  </si>
  <si>
    <t>18.1.27</t>
  </si>
  <si>
    <t>QGBT-PESQUISA - PAINEL AUTOPORTANTE IP65 CH#14, COMPLETO (DELTA)</t>
  </si>
  <si>
    <t>18.19.18</t>
  </si>
  <si>
    <t>QGBT-02 N/E - PAINEL AUTOPORTANTE IP65 CH#14, COMPLETO (DELTA)</t>
  </si>
  <si>
    <t>18.33.11</t>
  </si>
  <si>
    <t>QGBT-03 N/E - PAINEL AUTOPORTANTE IP65 CH#14, COMPLETO (DELTA)</t>
  </si>
  <si>
    <t>18.34.13</t>
  </si>
  <si>
    <t>QT-02 2°PAV. - QUADRO DE SOBREPOR IP54 CH#16, COMPLETO (DELTA)</t>
  </si>
  <si>
    <t>18.34.14</t>
  </si>
  <si>
    <t>QLT-COMPRESSOR DELTA - QUADRO DE SOBREPOR IP54 CH#16, COMPLETO (DELTA)</t>
  </si>
  <si>
    <t>18.35.11</t>
  </si>
  <si>
    <t>QT-01 2°PAV. - QUADRO DE SOBREPOR IP54 CH#16, COMPLETO (DELTA)</t>
  </si>
  <si>
    <t>18.36.14</t>
  </si>
  <si>
    <t>QF-LANCHONETE - QUADRO DE SOBREPOR IP54 CH#18, COMPLETO (DELTA)</t>
  </si>
  <si>
    <t>18.37.10</t>
  </si>
  <si>
    <t>QGBT-04 N/E - PAINEL AUTOPORTANTE IP65 CH#14, COMPLETO (DELTA)</t>
  </si>
  <si>
    <t>18.38.13</t>
  </si>
  <si>
    <t>QLT-03 - QUADRO DE SOBREPOR IP54 CH#16, COMPLETO (DELTA)</t>
  </si>
  <si>
    <t>ELETROCALHA COM SEPTO DIVISOR, LISA COM TAMPA, EM CHAPA METÁLICA 14MSG - 600x100MM - COM CONEXÕES E SUPORTES - FORNECIMENTO E MONTAGEM</t>
  </si>
  <si>
    <t>ELETROCALHA LISA TIPO ´U´, GALVANIZADA A FOGO, 200 X 100 MM, COM ACESSÓRIOS</t>
  </si>
  <si>
    <t>CABO DE COBRE DE 10,0 MM², ISOLAMENTO 750 V - ISOLAÇÃO EM PVC 70°C</t>
  </si>
  <si>
    <t>Eletroduto corrugado de polietileno de alta densidade, DN= 100 mm, com acessórios</t>
  </si>
  <si>
    <t>CAIXA EM PVC 4''x2'' PARA DRY-WALL</t>
  </si>
  <si>
    <t>ESTACA TIPO HÉLICE CONTÍNUA, DIÂMETRO DE 35 CM EM SOLO1</t>
  </si>
  <si>
    <t>6.12</t>
  </si>
  <si>
    <t>6.13</t>
  </si>
  <si>
    <t>TELHAMENTO EM CHAPA DE AÇO PRÉ-PINTADA COM EPÓXI E POLIÉSTER, TIPO SANDUÍCHE ESPESSURA DE 0,50 MM, COM POLIURETANO</t>
  </si>
  <si>
    <t xml:space="preserve">RUFO EM CHAPA DE ACO GALVANIZADO N.24, DESENVOLVIMENTO 50CM </t>
  </si>
  <si>
    <t>16A.1</t>
  </si>
  <si>
    <t>SISTEMA DE AR CONDICIONADO - ÔMEGA</t>
  </si>
  <si>
    <t>17.2.8</t>
  </si>
  <si>
    <t>17.2.12</t>
  </si>
  <si>
    <t>17.2.29</t>
  </si>
  <si>
    <t>QGBT-ENG N/E - PAINEL AUTOPORTANTE IP65 CH#14, COMPLETO (OMEGA)</t>
  </si>
  <si>
    <t>17.2.30</t>
  </si>
  <si>
    <t>17.3.17</t>
  </si>
  <si>
    <t>QLT-ENG TERREO 1 - QUADRO DE SOBREPOR IP54 CH#18, COMPLETO (OMEGA)</t>
  </si>
  <si>
    <t>17.4.18</t>
  </si>
  <si>
    <t>QLT-ENG. TERREO 2 - QUADRO DE SOBREPOR IP54 CH#16, COMPLETO (OMEGA)</t>
  </si>
  <si>
    <t>17.5.17</t>
  </si>
  <si>
    <t>QLT-ENG. SUPERIOR - QUADRO DE SOBREPOR IP54 CH#18, COMPLETA (OMEGA)</t>
  </si>
  <si>
    <t>17.6.12</t>
  </si>
  <si>
    <t>QT-01 ENG. SUPERIOR - QUADRO DE SOBREPOR IP54 CH#20, COMPLETO (OMEGA)</t>
  </si>
  <si>
    <t>17.7.10</t>
  </si>
  <si>
    <t>QT-02 ENG. SUPERIOR - QUADRO DE SOBREPOR IP54 CH#20, COMPLETO (OMEGA)</t>
  </si>
  <si>
    <t>17.8.11</t>
  </si>
  <si>
    <t>QT-03 ENG. TERREO - QUADRO DE SOBREPOR IP54 CH#18, COMPLETO (OMEGA)</t>
  </si>
  <si>
    <t>17.9.12</t>
  </si>
  <si>
    <t>QT4-ENG. TERREO - QUADRO DE SOBREPOR, IP54 CH#18, COMPLETO (OMEGA)</t>
  </si>
  <si>
    <t>17.10.12</t>
  </si>
  <si>
    <t>QT-05 ENG. TERREO - QUADRO DE SOBREPOR  IP54 CH#20, COMPLETO (OMEGA)</t>
  </si>
  <si>
    <t>17.11.13</t>
  </si>
  <si>
    <t>QT6-ENG. TERREO - QUADRO DE SOBREPOR IP54 CH#14, COMPLETO (OMEGA)</t>
  </si>
  <si>
    <t>17.12.13</t>
  </si>
  <si>
    <t>QLT-ILUM.EXT. 02 - QUADRO DE SOBREPOR IP54 CH#18, COMPLETO (OMEGA)</t>
  </si>
  <si>
    <t>RODAPÉ TÉCNICO TRIPLO COM TAMPA, 3 X 50 X 40 MM</t>
  </si>
  <si>
    <t>17.33</t>
  </si>
  <si>
    <t>17.37</t>
  </si>
  <si>
    <t>ELETROCALHA LISA TIPO ´U´, GALVANIZADA A FOGO, 50 X 50 MM, COM ACESSÓRIOS</t>
  </si>
  <si>
    <t>17.41</t>
  </si>
  <si>
    <t>17.42</t>
  </si>
  <si>
    <t>CABO DE COBRE DE 25,0 MM², ISOLAMENTO 0,6/1 KV - ISOLAÇÃO EPR 90°C</t>
  </si>
  <si>
    <t>17.43</t>
  </si>
  <si>
    <t>CABO DE COBRE DE 35,0 MM², ISOLAMENTO 0,6/1 KV - ISOLAÇÃO EPR 90°C</t>
  </si>
  <si>
    <t>17.45</t>
  </si>
  <si>
    <t>CABO DE COBRE DE 70,0 MM², ISOLAMENTO 0,6/1 KV - ISOLAÇÃO EPR 90°C</t>
  </si>
  <si>
    <t>17.47</t>
  </si>
  <si>
    <t>CABO DE COBRE DE 120,0 MM², ISOLAMENTO 0,6/1 KV - ISOLAÇÃO EPR 90°C</t>
  </si>
  <si>
    <t>17.49</t>
  </si>
  <si>
    <t>CABO DE COBRE DE 185,0 MM², ISOLAMENTO 0,6/1 KV - ISOLAÇÃO EPR 90°C</t>
  </si>
  <si>
    <t>17.60</t>
  </si>
  <si>
    <t>BIOTÉRIO</t>
  </si>
  <si>
    <t>HERBÁRIO</t>
  </si>
  <si>
    <t>12.8</t>
  </si>
  <si>
    <t>12.9</t>
  </si>
  <si>
    <t>m</t>
  </si>
  <si>
    <t>2.7</t>
  </si>
  <si>
    <t>CONTAINER 220 X 620CM P/ ESCRITORIO C/ 1 WCB COMPLETO TIPO CANTEIRO MOD. 1402 OU SIMILAR</t>
  </si>
  <si>
    <t>1.11</t>
  </si>
  <si>
    <t>REGULARIZACAO E COMPACTAÇÃO DE SUBLEITO ATÉ 20 CM</t>
  </si>
  <si>
    <t>2.1.4</t>
  </si>
  <si>
    <t>REGULARIZACAO E COMPACTACAO DE SUBLEITO ATE 20 CM DE ESPESSURA</t>
  </si>
  <si>
    <t>BASE PARA PAVIMENTACAO COM BRITA GRADUADA, INCLUSIVE COMPACTACAO</t>
  </si>
  <si>
    <t>2.10</t>
  </si>
  <si>
    <t>MEIO-FIO (GUIA) DE CONCRETO PRE-MOLDADO, DIMENSÕES 12X15X30X100CM (FACE SUPERIOR X FACE INFERIOR X ALTURA X COMPRIMENTO),REJUNTADO C/ARGAMASSA 1:4 CIMENTO:AREIA, INCLUINDO ESCAVAÇÃO E REATERRO.</t>
  </si>
  <si>
    <t>3.1.3.5</t>
  </si>
  <si>
    <t>GRELHA EM FERRO FUNDIDO PARA CAIXAS E CANALETAS</t>
  </si>
  <si>
    <t>TOTAL</t>
  </si>
  <si>
    <t>CONSTRUTORA HUDSON LTDA</t>
  </si>
  <si>
    <t>PDC</t>
  </si>
  <si>
    <t>6.14</t>
  </si>
  <si>
    <t>6.15</t>
  </si>
  <si>
    <t>6.16</t>
  </si>
  <si>
    <t>6.17</t>
  </si>
  <si>
    <t>8.6</t>
  </si>
  <si>
    <t>9.6</t>
  </si>
  <si>
    <t>11.10</t>
  </si>
  <si>
    <t>11.11</t>
  </si>
  <si>
    <t>11.12</t>
  </si>
  <si>
    <t>14.23</t>
  </si>
  <si>
    <t>14.24</t>
  </si>
  <si>
    <t>20.7</t>
  </si>
  <si>
    <t>16.43.2</t>
  </si>
  <si>
    <t>16.43.3</t>
  </si>
  <si>
    <t>16.43.4</t>
  </si>
  <si>
    <t>21.9</t>
  </si>
  <si>
    <t>7.1.23</t>
  </si>
  <si>
    <t>MOLA HIDRÁULICA DE PISO, PARA PORTA COM LARGURA ATÉ 1,10M E PESO ATÉ 120KG</t>
  </si>
  <si>
    <t>DOBRADIÇA INFERIOR PARA PORTA DE VIDRO TEMPERADO</t>
  </si>
  <si>
    <t>DOBRADIÇA SUPERIOR PARA PORTA DE VIDRO TEMPERADO</t>
  </si>
  <si>
    <t>FECHAMENTO EM CHAPA PERFURADA EM AÇO CARBONO</t>
  </si>
  <si>
    <t>VIDRO LAMINADO JATEADO 10MM</t>
  </si>
  <si>
    <t>CALHA EM CHAPA DE AÇO GALVANIZADO N.24, DESENVOLVIMENTO 1,50M - FORNECIMENTO E INSTALAÇÃO</t>
  </si>
  <si>
    <t>FORRO DE PLACA CIMENTÍCIA DE MADEIRA MINERALIZADA TIPO FORRAÇÃO, NATURAL PINTADA DE PRETO, COM ESPESSURA DE 25MM, COM ESTRUTURA ESPECIAL DE FIXAÇÃO E GRELHA METÁLICA PARA SAIDA DO AR CONDICIONADO</t>
  </si>
  <si>
    <t>FORRO TIPO "NUVEM" EM, CURVA COMPOSTO POR MDF 15MM BRANCO, SISTEMA MACHO FEMEA, FIXADO EM ESTRUTURA ESPECIAL, COM SOBREPOSIÇÃO DE PAINÉIS DE LÃ MINERAL 50MM ENSACADA</t>
  </si>
  <si>
    <t>CALHAS EM MDF, NA COR BRANCA COM DIMENSÕES DE 750x250MM, PARA FIXAÇÃO DE LUMINÁRIAS, DETECTOR DE FUMAÇA E GRELHAS DE AR CONDICIONADO</t>
  </si>
  <si>
    <t>REVESTIMENTO ACÚSTICO NAS PAREDES, COMPOSTO POR CARPETE TIPO FORRAÇÃO FLORTEX 3MM AGULHADO, COR A DEFINIR, E SOBRE O CARPETE, RIPADO VAZADO DE MADEIRA, INCLUINDO RODAPÉ (LAMBRIL) DE MADEIRA</t>
  </si>
  <si>
    <t xml:space="preserve"> REVESTIMENTO ACUSTICO NA PAREDE COM ESPUMA DE MELANINA EXPANDIDA MICROCELULAR 11KG/M³,  40MM CM DE ESPESSURA TIPO SONEX - ILLTEC</t>
  </si>
  <si>
    <t>RODAPÉ VINILICO 7,50CM COM IMPERMEABILIZANTE ACRILICO</t>
  </si>
  <si>
    <t>BARROTES 5X6CM, COM PREENCHIMENTO DE ARGAMASSA TRAÇO 1:2:9 (CIMENTO, CAL E AREIA NÃO PENEIRADA), PARA FIXAÇÃO DE PISO EM TABUAS DE MADEIRA TIPO IPÊ (PALCO DO AUDITÓRIO)</t>
  </si>
  <si>
    <t>SISTEMA DE SONORIZAÇÃO E ILUMINAÇÃO CÊNICA DO AUDITÓRIO, INCLUSO PROJETO</t>
  </si>
  <si>
    <t>ESMALTE EM SUPERFICIE METÁLICA</t>
  </si>
  <si>
    <t>RODAPES DE GRANILITE PARA ESCADA DE 10CM</t>
  </si>
  <si>
    <t>TUBO DE FERRO FUNDIDO DN-50MM</t>
  </si>
  <si>
    <t>TUBO DE FERRO FUNDIDO DN-75MM</t>
  </si>
  <si>
    <t>TUBO DE FERRO FUNDIDO DN-100MM</t>
  </si>
  <si>
    <t>REFORÇO DE MADEIRA (CHAPA OSB), PARTE INTERNA DE PAREDE DRYWALL PARA SUSTENTAÇÃO DE ARMARIO</t>
  </si>
  <si>
    <t>QT - 01 2º PAVIMENTO (FOLHA 05/08 R5-6KA / 220-400V)</t>
  </si>
  <si>
    <t>QLT - 02 2º PAVIMENTO (FOLHA 05/08 R5-6KA / 220-400V)</t>
  </si>
  <si>
    <t>QF - LANCHONETE 2º PAVIMENTO (FOLHA 05/08 R5-6KA / 220-400V)</t>
  </si>
  <si>
    <t>QT - 01 3º PAVIMENTO (FOLHA 06/08 R6-6KA / 220-400V)</t>
  </si>
  <si>
    <t>QLT - 03 3º PAVIMENTO (FOLHA 06/08 R6-6KA / 220-400V)</t>
  </si>
  <si>
    <t>QLT COMPRESSOR DELTA (FOLHA 07/08 R12) (6KA / 220-400V)</t>
  </si>
  <si>
    <t>QGBT - 02 N/E (FOLHA 07/08 R12) (35KA 220V)</t>
  </si>
  <si>
    <t>QGBT - 03 N/E (FOLHA 07/08 R12) (35KA 220V)</t>
  </si>
  <si>
    <t>QGBT - 04 N/E (FOLHA 07/08 R12) (35KA 220V)</t>
  </si>
  <si>
    <t>QGBT - PESQ. N/E (FOLHA 07/08 R12) (35KA 220V), INCLUSO BANCO DE CAPACITOR E QTA</t>
  </si>
  <si>
    <t>QGBT ENG. (N/E)  35KV 220V Folha 01/04 R08</t>
  </si>
  <si>
    <t>QT 203 Folha 01/04 R08</t>
  </si>
  <si>
    <t>QT 204 Folha 01/04 R08</t>
  </si>
  <si>
    <t>QT 101 Folha 02/04 R06</t>
  </si>
  <si>
    <t>QT 105 Folha 02/04 R06</t>
  </si>
  <si>
    <t>QT 100 Folha 02/04 R06</t>
  </si>
  <si>
    <t>QT 201 Folha 02/04 R06</t>
  </si>
  <si>
    <t>QT 102 Folha 02/04 R06</t>
  </si>
  <si>
    <t>QT 107 Folha 02/04 R06</t>
  </si>
  <si>
    <t>QT 104 Folha 02/04 R06</t>
  </si>
  <si>
    <t>QT 103 Folha 02/04 R06</t>
  </si>
  <si>
    <t>QLT DELTA ENGENHARIA TÉRREO 1 Folha 03/04 R08</t>
  </si>
  <si>
    <t>QLT ILUM EXT 02 Folha 03/04 R08</t>
  </si>
  <si>
    <t xml:space="preserve">QLT DELTA ENGENHARIA SUPERIOR Folha 03/04 R08 </t>
  </si>
  <si>
    <t>QLT DELTA ENGENHARIA TÉRREO 2 Folha 03/04 R08</t>
  </si>
  <si>
    <t>QT 106 Folha 04/04 R01</t>
  </si>
  <si>
    <t>QT 110 Folha 04/04 R01</t>
  </si>
  <si>
    <t>QT 108 Folha 04/04 R01</t>
  </si>
  <si>
    <t>QT 111 Folha 04/04 R01</t>
  </si>
  <si>
    <t>QT 109 Folha 04/04 R01</t>
  </si>
  <si>
    <t>QT 200 Folha 04/04 R01</t>
  </si>
  <si>
    <t>QT 112 Folha 04/04 R01</t>
  </si>
  <si>
    <t>QT 202 Folha 04/04 R01</t>
  </si>
  <si>
    <t>BANCO DE CAPACITORES (100 KVAR 220V)</t>
  </si>
  <si>
    <t>RODAPE BOLEADO EM CERAMICA EXTRUDADA</t>
  </si>
  <si>
    <t>BARRA ANTIPÂNICO MOD. "TOUCH BAR" EM INOX PARA PORTA SIMPLES - ACABAMENTO INOX</t>
  </si>
  <si>
    <t>BARRA ANTIPÂNICO MOD. "TOUCH BAR" EM INOX PARA PORTA DUPLA - ACABAMENTO INOX</t>
  </si>
  <si>
    <t xml:space="preserve">3° TERMO ADITIVO </t>
  </si>
  <si>
    <t xml:space="preserve">ESTORNO EM CONFLITO COM O SALDO MEDIDO. </t>
  </si>
  <si>
    <t>ESTORNO EM CONFLITO COM O SALDO MEDIDO.</t>
  </si>
  <si>
    <t>LEVANTAMENTO DE QUANTIDADES DIVERGENTE</t>
  </si>
  <si>
    <t>ESTORNO EM CONFLITO COM O SALDO MEDIDO</t>
  </si>
  <si>
    <t>ITEM NÃO SERÁ ADITADO. QTD COMPENSADA NO ITEM 9.5</t>
  </si>
  <si>
    <t>OMEGA</t>
  </si>
  <si>
    <t>ACERTO DE PLANILHA.</t>
  </si>
  <si>
    <t>VERGA/CINTA EM BLOCO DE CONCRETO CANALETA - 19CM</t>
  </si>
  <si>
    <t>VISOR ACÚSTICO EM MADEIRA MACIÇA TIPO FREIJÓ, COM VIDRO LAMINADO INCOLOR DE 8MM</t>
  </si>
  <si>
    <t>ESCADA MARINHEIRO COM GUARDA-CORPO (degrau em "T")</t>
  </si>
  <si>
    <t>FORRO DE PLACA DUPLA CIMENTÍCIA DE MADEIRA MINERALIZADA, TIPO CLIMATEX-NATURAL, PINTADA NA COR PRETA, 440KG/M3 - ESPESSURA DE 50MM.</t>
  </si>
  <si>
    <t>VALVULA DE DESCARGA DE FECHAMENTO AUTOMATICO PARA MICTORIO</t>
  </si>
  <si>
    <t>ENGATE FLEXIVÉL METÁLICO DN=1/2'</t>
  </si>
  <si>
    <t>SIFAO EM METAL CROMADO 1X1.1/2 - FORNECIMENTO E INSTALAÇÃO</t>
  </si>
  <si>
    <t>ELEMENTO VAZADO DE CONCRETO TIPO VENEZIANA,  35 X 50 X 8CM</t>
  </si>
  <si>
    <t xml:space="preserve">TUBO DE PVC RÍGIDO SÉRIE R, PONTA LISAS, DN= 100 MM, INCLUSIVE CONEXÕES                                                                               </t>
  </si>
  <si>
    <t>TORNEIRA CROMADA TUBO MOVEL PARA BANCADA 1/2" OU 3/4" PARA PIA DE COZINHA, PADRÃO ALTO - FORNECIMENTO E INSTALAÇÃO</t>
  </si>
  <si>
    <t>ENGATE FLEXÍVEL METÁLICO DN=1/2'</t>
  </si>
  <si>
    <t>ELETROCALHA TIPO "U" (400X200) EM CHAPA LISA DE AÇO COM TAMPA</t>
  </si>
  <si>
    <t>CHAPISCO TRACO 1:3 (CIMENTO E AREIA), ESPESSURA 0,5CM, PREPARO MANUAL corrigir preço</t>
  </si>
  <si>
    <t>DISJUNTOR BAIXA TENSAO TRIPOLAR 225A DE 18KA</t>
  </si>
  <si>
    <t>PASTILHAS PORTOBELLO COR BEGE 9,5 X 9,5</t>
  </si>
  <si>
    <t>STATUS</t>
  </si>
  <si>
    <t xml:space="preserve">HUDSON </t>
  </si>
  <si>
    <t>GERIS</t>
  </si>
  <si>
    <t>VIGIA NOTURNO*</t>
  </si>
  <si>
    <t>* QUANTIDADE REF. APENAS AO 3° TA</t>
  </si>
  <si>
    <t>BLOCO</t>
  </si>
  <si>
    <t>PLANILHA ORÇAMENTÁRIA - 3° TERMO ADITIVO</t>
  </si>
  <si>
    <t xml:space="preserve">CONSIDERANDO h=0,10m; EXISTE SALDO CONTRATUAL </t>
  </si>
  <si>
    <t>QUANTIDADES</t>
  </si>
  <si>
    <t>VALOR TOTAL FOI LANÇADO NO BLOCO OMEGA</t>
  </si>
  <si>
    <t>VALOR DO 1º REAJUSTE - A</t>
  </si>
  <si>
    <t>VALOR DO 2º REAJUSTE - B</t>
  </si>
  <si>
    <t>TOTAL GERAL COM REAJUSTE - (TOTAL GERAL Io + VALOR DO REAJUSTE)</t>
  </si>
  <si>
    <t>VALOR DO 3º REAJUSTE - C</t>
  </si>
  <si>
    <t>VALOR DO 4º REAJUSTE - D</t>
  </si>
  <si>
    <t>Sistema de Proteção Contra Incêndio - SPCI</t>
  </si>
  <si>
    <t>REFERÊNCIA</t>
  </si>
  <si>
    <t>REGISTRO GLOBO ANGULAR 45º 2.1/2",  FORNECIMENTO E INSTALAÇÃO</t>
  </si>
  <si>
    <t>HIDRANTES</t>
  </si>
  <si>
    <t>SINALIZAÇÃO</t>
  </si>
  <si>
    <t>ACESSÓRIOS</t>
  </si>
  <si>
    <t>CABO ÓPTICO FIBER-LAN IN/OUT MM50/125</t>
  </si>
  <si>
    <t>SUBTOTAL</t>
  </si>
  <si>
    <t>$</t>
  </si>
  <si>
    <t>1.2</t>
  </si>
  <si>
    <t>OBSERVAÇÕES</t>
  </si>
  <si>
    <t>CONTRATO</t>
  </si>
  <si>
    <t>QUANTIDADE</t>
  </si>
  <si>
    <t>UNITÁRIO</t>
  </si>
  <si>
    <t>CUSTO (R$)</t>
  </si>
  <si>
    <t>VALOR DO REAJUSTE</t>
  </si>
  <si>
    <t>1.1.4</t>
  </si>
  <si>
    <t>1.2.1</t>
  </si>
  <si>
    <t>1.2.2</t>
  </si>
  <si>
    <t>1.2.3</t>
  </si>
  <si>
    <t>1.2.4</t>
  </si>
  <si>
    <t>1.2.5</t>
  </si>
  <si>
    <t>$$</t>
  </si>
  <si>
    <t>2.1.1</t>
  </si>
  <si>
    <t>2.1.2</t>
  </si>
  <si>
    <t>2.1.3</t>
  </si>
  <si>
    <t>2.1.5</t>
  </si>
  <si>
    <t>2.1.7</t>
  </si>
  <si>
    <t>2.1.8</t>
  </si>
  <si>
    <t>2.1.9</t>
  </si>
  <si>
    <t>2.1.10</t>
  </si>
  <si>
    <t>Sistema de Proteção contra Descargas Atmosféricas - SPDA</t>
  </si>
  <si>
    <t>2.2.1</t>
  </si>
  <si>
    <t>2.2.2</t>
  </si>
  <si>
    <t>2.2.3</t>
  </si>
  <si>
    <t>2.2.4</t>
  </si>
  <si>
    <t>2.2.5</t>
  </si>
  <si>
    <t>2.2.6</t>
  </si>
  <si>
    <t>2.2.7</t>
  </si>
  <si>
    <t>2.3</t>
  </si>
  <si>
    <t>2.3.1</t>
  </si>
  <si>
    <t>2.3.2</t>
  </si>
  <si>
    <t>2.3.3</t>
  </si>
  <si>
    <t>2.3.4</t>
  </si>
  <si>
    <t>2.3.5</t>
  </si>
  <si>
    <t>2.3.6</t>
  </si>
  <si>
    <t>2.3.7</t>
  </si>
  <si>
    <t>2.3.8</t>
  </si>
  <si>
    <t>2.3.9</t>
  </si>
  <si>
    <t>2.3.10</t>
  </si>
  <si>
    <t>2.3.11</t>
  </si>
  <si>
    <t>2.4</t>
  </si>
  <si>
    <t>2.4.1</t>
  </si>
  <si>
    <t>2.4.2</t>
  </si>
  <si>
    <t>2.5</t>
  </si>
  <si>
    <t>2.5.1</t>
  </si>
  <si>
    <t>2.5.2</t>
  </si>
  <si>
    <t>2.5.3</t>
  </si>
  <si>
    <t>2.5.4</t>
  </si>
  <si>
    <t>2.5.5</t>
  </si>
  <si>
    <t>2.5.6</t>
  </si>
  <si>
    <t>2.5.7</t>
  </si>
  <si>
    <t>2.5.8</t>
  </si>
  <si>
    <t>2.5.9</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</si>
  <si>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</si>
  <si>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</si>
  <si>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</si>
  <si>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</si>
  <si>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</si>
  <si>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</si>
  <si>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</si>
  <si>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</si>
  <si>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</si>
  <si>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</si>
  <si>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</si>
  <si>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</si>
  <si>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</si>
  <si>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</si>
  <si>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</si>
  <si>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</si>
  <si>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</si>
  <si>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</si>
  <si>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</si>
  <si>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</si>
  <si>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</si>
  <si>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</si>
  <si>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</si>
  <si>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</si>
  <si>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</si>
  <si>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3.2.1</t>
  </si>
  <si>
    <t>3.2.2</t>
  </si>
  <si>
    <t>3.2.3</t>
  </si>
  <si>
    <t>3.2.4</t>
  </si>
  <si>
    <t>3.2.5</t>
  </si>
  <si>
    <t>3.2.6</t>
  </si>
  <si>
    <t>3.2.7</t>
  </si>
  <si>
    <t>3.2.8</t>
  </si>
  <si>
    <t>3.2.9</t>
  </si>
  <si>
    <t>3.2.10</t>
  </si>
  <si>
    <t>3.3.1</t>
  </si>
  <si>
    <t>3.3.2</t>
  </si>
  <si>
    <t>3.3.3</t>
  </si>
  <si>
    <t>3.3.4</t>
  </si>
  <si>
    <t>3.3.5</t>
  </si>
  <si>
    <t>3.3.6</t>
  </si>
  <si>
    <t>3.3.7</t>
  </si>
  <si>
    <t>3.3.8</t>
  </si>
  <si>
    <t>3.3.9</t>
  </si>
  <si>
    <t>3.3.10</t>
  </si>
  <si>
    <t>Serviços Preliminares</t>
  </si>
  <si>
    <t>CANTEIRO DE OBRAS</t>
  </si>
  <si>
    <t>4.1.1</t>
  </si>
  <si>
    <t>Serviços Complementares</t>
  </si>
  <si>
    <t>4.1.2</t>
  </si>
  <si>
    <t>4.1.3</t>
  </si>
  <si>
    <t>4.1.4</t>
  </si>
  <si>
    <t>4.1.5</t>
  </si>
  <si>
    <t>4.1.6</t>
  </si>
  <si>
    <t>4.1.7</t>
  </si>
  <si>
    <t>4.1.8</t>
  </si>
  <si>
    <t>4.1.9</t>
  </si>
  <si>
    <t>4.1.10</t>
  </si>
  <si>
    <t>4.1.11</t>
  </si>
  <si>
    <t>4.1.12</t>
  </si>
  <si>
    <t>4.1.13</t>
  </si>
  <si>
    <t>4.1.14</t>
  </si>
  <si>
    <t>4.1.15</t>
  </si>
  <si>
    <t>4.1.16</t>
  </si>
  <si>
    <t>4.1.17</t>
  </si>
  <si>
    <t>4.1.18</t>
  </si>
  <si>
    <t>4.1.19</t>
  </si>
  <si>
    <t>4.1.20</t>
  </si>
  <si>
    <t>4.2.1</t>
  </si>
  <si>
    <t>4.2.2</t>
  </si>
  <si>
    <t>4.2.3</t>
  </si>
  <si>
    <t>4.2.4</t>
  </si>
  <si>
    <t>4.2.5</t>
  </si>
  <si>
    <t>4.2.6</t>
  </si>
  <si>
    <t>4.2.7</t>
  </si>
  <si>
    <t>4.3</t>
  </si>
  <si>
    <t>4.3.1</t>
  </si>
  <si>
    <t>4.3.2</t>
  </si>
  <si>
    <t>REVESTIMENTOS (PISOS / PAREDES)</t>
  </si>
  <si>
    <t>INSTALAÇÕES ELÉTRICAS</t>
  </si>
  <si>
    <t>FORRO</t>
  </si>
  <si>
    <t>DEMOLIÇÃO / FURAÇÃO / REMOÇÃO</t>
  </si>
  <si>
    <t>4.4.1</t>
  </si>
  <si>
    <t>4.4.2</t>
  </si>
  <si>
    <t>4.5.1</t>
  </si>
  <si>
    <t>4.5.2</t>
  </si>
  <si>
    <t>4.5.3</t>
  </si>
  <si>
    <t>4.5.4</t>
  </si>
  <si>
    <t>4.5.5</t>
  </si>
  <si>
    <t>4.5.6</t>
  </si>
  <si>
    <t>SUBTOTAL GERAL</t>
  </si>
  <si>
    <t>Administração Local da Obra</t>
  </si>
  <si>
    <t>ADMINISTRAÇÃO LOCAL DA OBRA</t>
  </si>
  <si>
    <t>R$</t>
  </si>
  <si>
    <t>ALUGUEL CONTAINER/ESCRIT INCL INST ELET LARG=2,20 COMP=6,20M ALT=2,50M CHAPA ACO C/NERV TRAPEZ FORRO C/ISOL TERMO/ACUSTICO CHASSIS REFORC PISO COMPENS NAVAL EXC TRANSP/CARGA/DESCARGA</t>
  </si>
  <si>
    <t>mês</t>
  </si>
  <si>
    <t>ALUGUEL CONTAINER/ESCRIT/WC C/1 VASO/1 LAV/1 MIC/4 CHUV LARG =2,20M COMPR=6,20M ALT=2,50M CHAPA ACO NERV TRAPEZ FORROC/ ISOL TERMO-ACUST CHASSIS REFORC PISO COMPENS NAVAL INCL INST ELETR/HIDRO-SANIT EXCL TRANSP/CARGA/DESCARGA</t>
  </si>
  <si>
    <t xml:space="preserve">un </t>
  </si>
  <si>
    <t>SINAPI - 05/2015</t>
  </si>
  <si>
    <t>73847/001</t>
  </si>
  <si>
    <t>73847/002</t>
  </si>
  <si>
    <t>74209/001</t>
  </si>
  <si>
    <t>m²</t>
  </si>
  <si>
    <t>AQUISICAO E ASSENTAMENTO DE PLACA DE OBRA EM CHAPA DE ACO GALVANIZADO</t>
  </si>
  <si>
    <t>EXTINTOR INCENDIO AGUA-PRESSURIZADA 10L INCL SUPORTE PAREDE CARGA COMPLETA FORNECIMENTO E COLOCACAO</t>
  </si>
  <si>
    <t>73775/002</t>
  </si>
  <si>
    <t>EXTINTOR DE CO2 6KG - FORNECIMENTO E INSTALACAO</t>
  </si>
  <si>
    <t>72554</t>
  </si>
  <si>
    <t>ILUMINAÇÃO DE EMERGÊNCIA</t>
  </si>
  <si>
    <t>BARRA METÁLICA DE SEÇÃO QUADRADA, SOLDADA A GUARDA CORPO EXISTENTE - (PARAPEITO METÁLICO) - INCLUI FORNECIMENTO E INSTALAÇÃO</t>
  </si>
  <si>
    <t>HASTE COPPERWELD 5/8 X 3,0M COM CONECTOR</t>
  </si>
  <si>
    <t>68069</t>
  </si>
  <si>
    <t>72929</t>
  </si>
  <si>
    <t>CORDOALHA DE COBRE NU, INCLUSIVE ISOLADORES - 35,00 MM2 - FORNECIMENTO E INSTALACAO</t>
  </si>
  <si>
    <t>72930</t>
  </si>
  <si>
    <t>CORDOALHA DE COBRE NU, INCLUSIVE ISOLADORES - 50,00 MM2 - FORNECIMENTO E INSTALACAO</t>
  </si>
  <si>
    <t>CORDOALHA DE COBRE NU, INCLUSIVE ISOLADORES - 70,00 MM2 - FORNECIMENTO E INSTALACAO</t>
  </si>
  <si>
    <t>72931</t>
  </si>
  <si>
    <t>72932</t>
  </si>
  <si>
    <t>CORDOALHA DE COBRE NU, INCLUSIVE ISOLADORES - 95,00 MM2 - FORNECIMENTO E INSTALACAO</t>
  </si>
  <si>
    <t>83484</t>
  </si>
  <si>
    <t>HASTE COPERWELD 3/4" X 3,00M COM CONECTOR</t>
  </si>
  <si>
    <t>HASTE COPERWELD 3/8" X 3,00M COM CONECTOR</t>
  </si>
  <si>
    <t>83485</t>
  </si>
  <si>
    <t>83638</t>
  </si>
  <si>
    <t>MASTRO SIMPLES DE FERRO GALVANIZADO P/ PARA-RAIOS H=3,00M INCLUINDO BA SE - FORNECIMENTO E INSTALACAO</t>
  </si>
  <si>
    <t>83641</t>
  </si>
  <si>
    <t>PARA-RAIO TP VALVULA 15KV/5KA - FORNECIMENTO E INSTALACAO</t>
  </si>
  <si>
    <t>PARA-RAIO DE BAIXA TENSÃO 280V - 10kA</t>
  </si>
  <si>
    <t>PARA-RAIO DE BAIXA TENSÃO 280V - 40kA</t>
  </si>
  <si>
    <t>TERMINAL OU CONECTOR DE PRESSAO - PARA CABO 35MM2 - FORNECIMENTO E INSTALACAO</t>
  </si>
  <si>
    <t>72262</t>
  </si>
  <si>
    <t>72263</t>
  </si>
  <si>
    <t>TERMINAL OU CONECTOR DE PRESSAO - PARA CABO 50MM2 - FORNECIMENTO E INSTALACAO</t>
  </si>
  <si>
    <t>TERMINAL OU CONECTOR DE PRESSAO - PARA CABO 70MM2 - FORNECIMENTO E INSTALACAO</t>
  </si>
  <si>
    <t>72264</t>
  </si>
  <si>
    <t>72265</t>
  </si>
  <si>
    <t>TERMINAL OU CONECTOR DE PRESSAO - PARA CABO 95MM2 - FORNECIMENTO E INSTALACAO</t>
  </si>
  <si>
    <t>73861/008</t>
  </si>
  <si>
    <t>73861/005</t>
  </si>
  <si>
    <t>73861/020</t>
  </si>
  <si>
    <t>ELETRODUTO DE PVC RIGIDO ROSCAVEL DN 25MM (1") INCL CONEXOES, FORNECIMENTO E INSTALACAO</t>
  </si>
  <si>
    <t>h</t>
  </si>
  <si>
    <t>m³</t>
  </si>
  <si>
    <t>72215</t>
  </si>
  <si>
    <t>DEMOLICAO DE ALVENARIA DE ELEMENTOS CERAMICOS VAZADOS</t>
  </si>
  <si>
    <t>73616</t>
  </si>
  <si>
    <t>DEMOLICAO DE CONCRETO SIMPLES</t>
  </si>
  <si>
    <t>73801/001</t>
  </si>
  <si>
    <t>DEMOLICAO DE PISO DE ALTA RESISTENCIA</t>
  </si>
  <si>
    <t>73801/002</t>
  </si>
  <si>
    <t>DEMOLICAO DE CAMADA DE ASSENTAMENTO/CONTRAPISO COM USO DE PONTEIRO, ESPESSURA ATE 4CM</t>
  </si>
  <si>
    <t>73802/001</t>
  </si>
  <si>
    <t>DEMOLICAO DE REVESTIMENTO DE ARGAMASSA DE CAL E AREIA</t>
  </si>
  <si>
    <t>73899/001</t>
  </si>
  <si>
    <t>DEMOLICAO DE ALVENARIA DE TIJOLOS MACICOS S/REAPROVEITAMENTO</t>
  </si>
  <si>
    <t>73899/002</t>
  </si>
  <si>
    <t>DEMOLICAO DE ALVENARIA DE TIJOLOS FURADOS S/REAPROVEITAMENTO</t>
  </si>
  <si>
    <t>85336</t>
  </si>
  <si>
    <t>RETIRADA DE TUBULACAO DE FERRO GALVANIZADO S/ ESCAVACAO OU RASGO EM ALVENARIA</t>
  </si>
  <si>
    <t>85372</t>
  </si>
  <si>
    <t>DEMOLICAO DE FORRO DE GESSO</t>
  </si>
  <si>
    <t>85382</t>
  </si>
  <si>
    <t>REMOCAO DE PROTECAO MECANICA DE IMPERMEABILIZACAO</t>
  </si>
  <si>
    <t>72897</t>
  </si>
  <si>
    <t>CARGA MANUAL DE ENTULHO EM CAMINHAO BASCULANTE 6 M3</t>
  </si>
  <si>
    <t>72898</t>
  </si>
  <si>
    <t>CARGA E DESCARGA MECANIZADAS DE ENTULHO EM CAMINHAO BASCULANTE 6 M3</t>
  </si>
  <si>
    <t>72899</t>
  </si>
  <si>
    <t>TRANSPORTE DE ENTULHO COM CAMINHÃO BASCULANTE 6 M3, RODOVIA PAVIMENTADA, DMT ATE 0,5 KM</t>
  </si>
  <si>
    <t>72900</t>
  </si>
  <si>
    <t>TRANSPORTE DE ENTULHO COM CAMINHAO BASCULANTE 6 M3, RODOVIA PAVIMENTADA, DMT 0,5 A 1,0 KM</t>
  </si>
  <si>
    <t>74010/001</t>
  </si>
  <si>
    <t>CARGA E DESCARGA MECANICA DE SOLO UTILIZANDO CAMINHAO BASCULANTE 5,0M3/11T E PA CARREGADEIRA SOBRE PNEUS 128 HP, CAPACIDADE DA CAÇAMBA 1,7 A 2,8 M3, PESO OPERACIONAL 11632 KG</t>
  </si>
  <si>
    <t>PROJETO EXECUTIVO / AS BUILT</t>
  </si>
  <si>
    <t>ADEQUAÇÃO DE PROJETO EXECUTIVO EXISTENTE DE INSTALAÇÕES ELÉTRICAS EM FORMATO A1</t>
  </si>
  <si>
    <t>ADEQUAÇÃO DE PROJETO EXECUTIVO EXISTENTE DE INSTALAÇÕES HIDRÁULICAS EM FORMATO A1</t>
  </si>
  <si>
    <t>AS BUILT DE INSTALAÇÕES ELÉTRICAS EM FORMATO A1</t>
  </si>
  <si>
    <t>011707</t>
  </si>
  <si>
    <t>MANGUEIRA COM UNIÃO DE ENGATE RÁPIDO, DN= 1 1/2' (38mm)</t>
  </si>
  <si>
    <t>500108</t>
  </si>
  <si>
    <t>500122</t>
  </si>
  <si>
    <t>500121</t>
  </si>
  <si>
    <t>500116</t>
  </si>
  <si>
    <t>500120</t>
  </si>
  <si>
    <t>500106</t>
  </si>
  <si>
    <t>270201</t>
  </si>
  <si>
    <t>EXTINTORES, DETETORES E ACIONADORES</t>
  </si>
  <si>
    <t>74169/001</t>
  </si>
  <si>
    <t>ESGUICHO LATÃO COM ENGATE RÁPIDO, DN=1 1/2', JATO REGULÁVEL</t>
  </si>
  <si>
    <t>ADAPTADOR DE ENGATE RÁPIDO EM LATÃO DE 2 1/2' X 1 1/2' (ref. ADAPTADOR STORZ  40 mm)</t>
  </si>
  <si>
    <t>TAMPÃO DE ENGATE RÁPIDO EM LATÃO, DN= 1 1/2', COM CORRENTE (ref. TAMPÃO STORZ  40 mm)</t>
  </si>
  <si>
    <t>ABRIGO PARA HIDRANTE / MANGUEIRA (EMBUTIR E EXTERNO)</t>
  </si>
  <si>
    <t>501009</t>
  </si>
  <si>
    <t xml:space="preserve">ACIONADOR MANUAL QUEBRA-VIDRO ENDREÇÁVEL </t>
  </si>
  <si>
    <t>500545</t>
  </si>
  <si>
    <t>500543</t>
  </si>
  <si>
    <t>DETECTOR ÓPTICO DE FUMAÇA, TIPO ENDEREÇÁVEL</t>
  </si>
  <si>
    <t>500523</t>
  </si>
  <si>
    <t>SUPORTE PARA EXTINTOR DE PISO, EM FIBRA DE VIDRO</t>
  </si>
  <si>
    <t>501021</t>
  </si>
  <si>
    <t>970101</t>
  </si>
  <si>
    <t>ADESIVO VINÍLICO, PADRÃO REGULAMENTADO, PARA SINALIZAÇÃO DE INCÊNDIO - SINALIZAÇÃO DE FINAL DE ROTA DE FUGA</t>
  </si>
  <si>
    <t>ADESIVO VINÍLICO, PADRÃO REGULAMENTADO, PARA SINALIZAÇÃO DE INCÊNDIO - SINALIZAÇÃO DE SENTIDO DE ROTA DE FUGA</t>
  </si>
  <si>
    <t>ADESIVO VINÍLICO, PADRÃO REGULAMENTADO, PARA SINALIZAÇÃO DE INCÊNDIO - SINALIZAÇÃO DE HIDRANTE</t>
  </si>
  <si>
    <t>ADESIVO VINÍLICO, PADRÃO REGULAMENTADO, PARA SINALIZAÇÃO DE INCÊNDIO - SINALIZAÇÃO DE EXTINTOR</t>
  </si>
  <si>
    <t>BLOCO ALFA I</t>
  </si>
  <si>
    <t>BLOCO ALFA II</t>
  </si>
  <si>
    <t>3.2.11</t>
  </si>
  <si>
    <t>3.2.12</t>
  </si>
  <si>
    <t>3.2.13</t>
  </si>
  <si>
    <t>3.2.14</t>
  </si>
  <si>
    <t>3.2.15</t>
  </si>
  <si>
    <t>3.2.16</t>
  </si>
  <si>
    <t>3.2.17</t>
  </si>
  <si>
    <t>3.2.18</t>
  </si>
  <si>
    <t>3.2.19</t>
  </si>
  <si>
    <t>3.2.20</t>
  </si>
  <si>
    <t>3.2.21</t>
  </si>
  <si>
    <t>3.2.22</t>
  </si>
  <si>
    <t>3.2.23</t>
  </si>
  <si>
    <t>3.2.24</t>
  </si>
  <si>
    <t>3.2.25</t>
  </si>
  <si>
    <t>3.3.11</t>
  </si>
  <si>
    <t>3.3.12</t>
  </si>
  <si>
    <t>3.3.13</t>
  </si>
  <si>
    <t>3.3.14</t>
  </si>
  <si>
    <t>3.3.15</t>
  </si>
  <si>
    <t>3.3.16</t>
  </si>
  <si>
    <t>3.3.17</t>
  </si>
  <si>
    <t>3.3.18</t>
  </si>
  <si>
    <t>3.3.19</t>
  </si>
  <si>
    <t>3.3.20</t>
  </si>
  <si>
    <t>3.3.21</t>
  </si>
  <si>
    <t>3.3.22</t>
  </si>
  <si>
    <t>3.3.23</t>
  </si>
  <si>
    <t>3.3.24</t>
  </si>
  <si>
    <t>3.3.25</t>
  </si>
  <si>
    <t>3.4</t>
  </si>
  <si>
    <t>3.4.1</t>
  </si>
  <si>
    <t>3.4.2</t>
  </si>
  <si>
    <t>3.4.3</t>
  </si>
  <si>
    <t>3.4.4</t>
  </si>
  <si>
    <t>3.4.5</t>
  </si>
  <si>
    <t>3.4.6</t>
  </si>
  <si>
    <t>3.4.7</t>
  </si>
  <si>
    <t>3.4.8</t>
  </si>
  <si>
    <t>3.4.9</t>
  </si>
  <si>
    <t>3.4.10</t>
  </si>
  <si>
    <t>3.4.11</t>
  </si>
  <si>
    <t>3.4.12</t>
  </si>
  <si>
    <t>3.4.13</t>
  </si>
  <si>
    <t>3.4.14</t>
  </si>
  <si>
    <t>3.4.15</t>
  </si>
  <si>
    <t>3.4.16</t>
  </si>
  <si>
    <t>3.4.17</t>
  </si>
  <si>
    <t>3.4.18</t>
  </si>
  <si>
    <t>3.4.19</t>
  </si>
  <si>
    <t>3.4.20</t>
  </si>
  <si>
    <t>3.4.21</t>
  </si>
  <si>
    <t>3.4.22</t>
  </si>
  <si>
    <t>3.4.23</t>
  </si>
  <si>
    <t>3.4.24</t>
  </si>
  <si>
    <t>3.4.25</t>
  </si>
  <si>
    <t>3.5.1</t>
  </si>
  <si>
    <t>3.5.2</t>
  </si>
  <si>
    <t>3.5.3</t>
  </si>
  <si>
    <t>3.5.4</t>
  </si>
  <si>
    <t>3.5.5</t>
  </si>
  <si>
    <t>3.5.6</t>
  </si>
  <si>
    <t>3.5.7</t>
  </si>
  <si>
    <t>3.5.8</t>
  </si>
  <si>
    <t>3.5.9</t>
  </si>
  <si>
    <t>3.5.10</t>
  </si>
  <si>
    <t>3.5.11</t>
  </si>
  <si>
    <t>3.5.12</t>
  </si>
  <si>
    <t>3.5.13</t>
  </si>
  <si>
    <t>3.5.14</t>
  </si>
  <si>
    <t>3.5.15</t>
  </si>
  <si>
    <t>3.5.16</t>
  </si>
  <si>
    <t>3.5.17</t>
  </si>
  <si>
    <t>3.5.18</t>
  </si>
  <si>
    <t>3.5.19</t>
  </si>
  <si>
    <t>3.5.20</t>
  </si>
  <si>
    <t>3.5.21</t>
  </si>
  <si>
    <t>3.5.22</t>
  </si>
  <si>
    <t>3.5.23</t>
  </si>
  <si>
    <t>3.5.24</t>
  </si>
  <si>
    <t>3.5.25</t>
  </si>
  <si>
    <t>BLOCO ÔMEGA</t>
  </si>
  <si>
    <t>3.6.1</t>
  </si>
  <si>
    <t>3.6.2</t>
  </si>
  <si>
    <t>3.6.3</t>
  </si>
  <si>
    <t>3.6.4</t>
  </si>
  <si>
    <t>3.6.5</t>
  </si>
  <si>
    <t>3.6.6</t>
  </si>
  <si>
    <t>3.6.7</t>
  </si>
  <si>
    <t>3.6.8</t>
  </si>
  <si>
    <t>3.6.9</t>
  </si>
  <si>
    <t>3.6.10</t>
  </si>
  <si>
    <t>3.6.11</t>
  </si>
  <si>
    <t>3.6.12</t>
  </si>
  <si>
    <t>3.6.13</t>
  </si>
  <si>
    <t>3.6.14</t>
  </si>
  <si>
    <t>3.6.15</t>
  </si>
  <si>
    <t>3.6.16</t>
  </si>
  <si>
    <t>3.6.17</t>
  </si>
  <si>
    <t>3.6.18</t>
  </si>
  <si>
    <t>3.6.19</t>
  </si>
  <si>
    <t>3.6.20</t>
  </si>
  <si>
    <t>3.6.21</t>
  </si>
  <si>
    <t>3.6.22</t>
  </si>
  <si>
    <t>3.6.23</t>
  </si>
  <si>
    <t>3.6.24</t>
  </si>
  <si>
    <t>3.6.25</t>
  </si>
  <si>
    <t>BLOCO BETA</t>
  </si>
  <si>
    <t>3.7.1</t>
  </si>
  <si>
    <t>3.7.2</t>
  </si>
  <si>
    <t>3.7.3</t>
  </si>
  <si>
    <t>3.7.4</t>
  </si>
  <si>
    <t>3.7.5</t>
  </si>
  <si>
    <t>3.7.6</t>
  </si>
  <si>
    <t>3.7.7</t>
  </si>
  <si>
    <t>3.7.8</t>
  </si>
  <si>
    <t>3.7.9</t>
  </si>
  <si>
    <t>3.7.10</t>
  </si>
  <si>
    <t>3.7.11</t>
  </si>
  <si>
    <t>3.7.12</t>
  </si>
  <si>
    <t>3.7.13</t>
  </si>
  <si>
    <t>3.7.14</t>
  </si>
  <si>
    <t>3.7.15</t>
  </si>
  <si>
    <t>3.7.16</t>
  </si>
  <si>
    <t>3.7.17</t>
  </si>
  <si>
    <t>3.7.18</t>
  </si>
  <si>
    <t>3.7.19</t>
  </si>
  <si>
    <t>3.7.20</t>
  </si>
  <si>
    <t>3.7.21</t>
  </si>
  <si>
    <t>3.7.22</t>
  </si>
  <si>
    <t>3.7.23</t>
  </si>
  <si>
    <t>3.7.24</t>
  </si>
  <si>
    <t>3.7.25</t>
  </si>
  <si>
    <t>BLOCO DELTA</t>
  </si>
  <si>
    <t>3.8.1</t>
  </si>
  <si>
    <t>3.8.2</t>
  </si>
  <si>
    <t>3.8.3</t>
  </si>
  <si>
    <t>3.8.4</t>
  </si>
  <si>
    <t>3.8.5</t>
  </si>
  <si>
    <t>3.8.6</t>
  </si>
  <si>
    <t>3.8.7</t>
  </si>
  <si>
    <t>3.8.8</t>
  </si>
  <si>
    <t>3.8.9</t>
  </si>
  <si>
    <t>3.8.10</t>
  </si>
  <si>
    <t>3.8.11</t>
  </si>
  <si>
    <t>3.8.12</t>
  </si>
  <si>
    <t>3.8.13</t>
  </si>
  <si>
    <t>3.8.14</t>
  </si>
  <si>
    <t>3.8.15</t>
  </si>
  <si>
    <t>3.8.16</t>
  </si>
  <si>
    <t>3.8.17</t>
  </si>
  <si>
    <t>3.8.18</t>
  </si>
  <si>
    <t>3.8.19</t>
  </si>
  <si>
    <t>3.8.20</t>
  </si>
  <si>
    <t>3.8.21</t>
  </si>
  <si>
    <t>3.8.22</t>
  </si>
  <si>
    <t>3.8.23</t>
  </si>
  <si>
    <t>3.8.24</t>
  </si>
  <si>
    <t>3.8.25</t>
  </si>
  <si>
    <t>BLOCO EPSILON</t>
  </si>
  <si>
    <t>3.9.1</t>
  </si>
  <si>
    <t>3.9.2</t>
  </si>
  <si>
    <t>3.9.3</t>
  </si>
  <si>
    <t>3.9.4</t>
  </si>
  <si>
    <t>3.9.5</t>
  </si>
  <si>
    <t>3.9.6</t>
  </si>
  <si>
    <t>3.9.7</t>
  </si>
  <si>
    <t>2.2.8</t>
  </si>
  <si>
    <t>2.2.9</t>
  </si>
  <si>
    <t>2.2.10</t>
  </si>
  <si>
    <t>502011</t>
  </si>
  <si>
    <t>502012</t>
  </si>
  <si>
    <t>502013</t>
  </si>
  <si>
    <t>l</t>
  </si>
  <si>
    <t>Kg</t>
  </si>
  <si>
    <t>RECARGA DE EXTINTOR DE ÁGUA PRESSURIZADA</t>
  </si>
  <si>
    <t>RECARGA DE EXTINTOR DE GÁS CARBÔNICO</t>
  </si>
  <si>
    <t>RECARGA DE EXTINTOR DE PÓ QUÍMICO SECO</t>
  </si>
  <si>
    <t>ADMINISTRAÇÃO LOCAL DA OBRA (ITENS 2 ao 4)</t>
  </si>
  <si>
    <t>SINAPI - 01/2016</t>
  </si>
  <si>
    <t>011711</t>
  </si>
  <si>
    <t>CPOS - B.166</t>
  </si>
  <si>
    <t>92970</t>
  </si>
  <si>
    <t>DEMOLICAO DE PAVIMENTACAO ASFALTICA COM UTILIZAÇÃO DE MARTELO PERFURADOR COM ESPESSURA DE ATE 15 CM, INCLUSO TRANSPORTE DO MATERIAL RETIRADO</t>
  </si>
  <si>
    <t>91872</t>
  </si>
  <si>
    <t>91927</t>
  </si>
  <si>
    <t>91935</t>
  </si>
  <si>
    <t>92986</t>
  </si>
  <si>
    <t>92336</t>
  </si>
  <si>
    <t>TUBO DE AÇO GALVANIZADO COM COSTURA DN= 2 1/2´, INCLUSIVE CONEXÕES RANHURADAS</t>
  </si>
  <si>
    <t>ANEXO VII - PLANILHA DE PREÇOS</t>
  </si>
  <si>
    <t>TOTAL GERAL (Io - DATA BASE: JAN/2016)</t>
  </si>
  <si>
    <t>ANEXO VIII - CRONOGRAMA FÍSICO-FINANCEIRO</t>
  </si>
</sst>
</file>

<file path=xl/styles.xml><?xml version="1.0" encoding="utf-8"?>
<styleSheet xmlns="http://schemas.openxmlformats.org/spreadsheetml/2006/main">
  <numFmts count="7">
    <numFmt numFmtId="43" formatCode="_-* #,##0.00_-;\-* #,##0.00_-;_-* &quot;-&quot;??_-;_-@_-"/>
    <numFmt numFmtId="164" formatCode="_(* #,##0.00_);_(* \(#,##0.00\);_(* &quot;-&quot;??_);_(@_)"/>
    <numFmt numFmtId="165" formatCode="_(&quot;R$ &quot;* #,##0.00_);_(&quot;R$ &quot;* \(#,##0.00\);_(&quot;R$ &quot;* &quot;-&quot;??_);_(@_)"/>
    <numFmt numFmtId="166" formatCode="&quot;TOTAL DO ITEM &quot;\ 00"/>
    <numFmt numFmtId="167" formatCode="&quot;Data Base: &quot;mmm/yyyy"/>
    <numFmt numFmtId="168" formatCode="&quot;Mês &quot;00"/>
    <numFmt numFmtId="169" formatCode="00\.00\.00"/>
  </numFmts>
  <fonts count="26">
    <font>
      <sz val="11"/>
      <color theme="1"/>
      <name val="Calibri"/>
      <family val="2"/>
      <scheme val="minor"/>
    </font>
    <font>
      <sz val="11"/>
      <color indexed="8"/>
      <name val="Calibri"/>
      <family val="2"/>
    </font>
    <font>
      <sz val="10"/>
      <name val="Arial"/>
      <family val="2"/>
    </font>
    <font>
      <sz val="9"/>
      <name val="Arial"/>
      <family val="2"/>
    </font>
    <font>
      <sz val="11"/>
      <color indexed="8"/>
      <name val="Arial"/>
      <family val="2"/>
    </font>
    <font>
      <b/>
      <sz val="9"/>
      <name val="Arial"/>
      <family val="2"/>
    </font>
    <font>
      <b/>
      <sz val="16"/>
      <name val="Arial"/>
      <family val="2"/>
    </font>
    <font>
      <b/>
      <sz val="11"/>
      <name val="Arial"/>
      <family val="2"/>
    </font>
    <font>
      <b/>
      <sz val="12"/>
      <name val="Arial"/>
      <family val="2"/>
    </font>
    <font>
      <b/>
      <sz val="11"/>
      <color indexed="9"/>
      <name val="Arial"/>
      <family val="2"/>
    </font>
    <font>
      <sz val="12"/>
      <name val="Arial"/>
      <family val="2"/>
    </font>
    <font>
      <sz val="11"/>
      <name val="Arial"/>
      <family val="2"/>
    </font>
    <font>
      <sz val="11"/>
      <color indexed="9"/>
      <name val="Arial"/>
      <family val="2"/>
    </font>
    <font>
      <b/>
      <sz val="9"/>
      <color indexed="8"/>
      <name val="Arial"/>
      <family val="2"/>
    </font>
    <font>
      <sz val="9"/>
      <color indexed="8"/>
      <name val="Arial"/>
      <family val="2"/>
    </font>
    <font>
      <b/>
      <sz val="11"/>
      <color indexed="8"/>
      <name val="Arial"/>
      <family val="2"/>
    </font>
    <font>
      <b/>
      <sz val="15"/>
      <name val="Arial"/>
      <family val="2"/>
    </font>
    <font>
      <b/>
      <sz val="12"/>
      <color indexed="23"/>
      <name val="Arial"/>
      <family val="2"/>
    </font>
    <font>
      <b/>
      <sz val="12"/>
      <color indexed="55"/>
      <name val="Arial"/>
      <family val="2"/>
    </font>
    <font>
      <sz val="12"/>
      <color indexed="9"/>
      <name val="Arial"/>
      <family val="2"/>
    </font>
    <font>
      <sz val="11"/>
      <color indexed="9"/>
      <name val="Arial"/>
      <family val="2"/>
    </font>
    <font>
      <b/>
      <sz val="11"/>
      <color indexed="9"/>
      <name val="Arial"/>
      <family val="2"/>
    </font>
    <font>
      <b/>
      <sz val="12"/>
      <color indexed="55"/>
      <name val="Arial"/>
      <family val="2"/>
    </font>
    <font>
      <sz val="11"/>
      <color theme="1"/>
      <name val="Calibri"/>
      <family val="2"/>
      <scheme val="minor"/>
    </font>
    <font>
      <b/>
      <sz val="12"/>
      <color theme="0" tint="-0.249977111117893"/>
      <name val="Arial"/>
      <family val="2"/>
    </font>
    <font>
      <b/>
      <sz val="11"/>
      <color theme="0" tint="-0.249977111117893"/>
      <name val="Arial"/>
      <family val="2"/>
    </font>
  </fonts>
  <fills count="13">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13"/>
        <bgColor indexed="64"/>
      </patternFill>
    </fill>
    <fill>
      <patternFill patternType="solid">
        <fgColor theme="6"/>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9"/>
      </left>
      <right style="hair">
        <color indexed="9"/>
      </right>
      <top/>
      <bottom/>
      <diagonal/>
    </border>
    <border>
      <left style="hair">
        <color indexed="9"/>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55"/>
      </bottom>
      <diagonal/>
    </border>
    <border>
      <left style="medium">
        <color indexed="64"/>
      </left>
      <right style="medium">
        <color indexed="64"/>
      </right>
      <top style="thin">
        <color indexed="55"/>
      </top>
      <bottom style="thin">
        <color indexed="55"/>
      </bottom>
      <diagonal/>
    </border>
    <border>
      <left style="medium">
        <color indexed="64"/>
      </left>
      <right style="medium">
        <color indexed="64"/>
      </right>
      <top style="thin">
        <color indexed="55"/>
      </top>
      <bottom style="hair">
        <color indexed="64"/>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55"/>
      </bottom>
      <diagonal/>
    </border>
    <border>
      <left style="hair">
        <color indexed="64"/>
      </left>
      <right style="medium">
        <color indexed="64"/>
      </right>
      <top style="hair">
        <color indexed="64"/>
      </top>
      <bottom style="thin">
        <color indexed="55"/>
      </bottom>
      <diagonal/>
    </border>
    <border>
      <left style="medium">
        <color indexed="64"/>
      </left>
      <right style="hair">
        <color indexed="64"/>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medium">
        <color indexed="64"/>
      </left>
      <right style="hair">
        <color indexed="64"/>
      </right>
      <top style="thin">
        <color indexed="55"/>
      </top>
      <bottom style="hair">
        <color indexed="64"/>
      </bottom>
      <diagonal/>
    </border>
    <border>
      <left style="hair">
        <color indexed="64"/>
      </left>
      <right style="medium">
        <color indexed="64"/>
      </right>
      <top style="thin">
        <color indexed="55"/>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medium">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0">
    <xf numFmtId="0" fontId="0"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3"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cellStyleXfs>
  <cellXfs count="451">
    <xf numFmtId="0" fontId="0" fillId="0" borderId="0" xfId="0"/>
    <xf numFmtId="0" fontId="4" fillId="0" borderId="0" xfId="0" applyFont="1"/>
    <xf numFmtId="0" fontId="4" fillId="0" borderId="0" xfId="0" applyFont="1" applyFill="1"/>
    <xf numFmtId="49" fontId="8" fillId="0" borderId="0" xfId="0" applyNumberFormat="1" applyFont="1" applyFill="1" applyBorder="1" applyAlignment="1">
      <alignment horizontal="center" vertical="center"/>
    </xf>
    <xf numFmtId="4" fontId="6" fillId="0" borderId="0" xfId="0" applyNumberFormat="1" applyFont="1" applyAlignment="1">
      <alignment horizontal="left" vertical="center" indent="10"/>
    </xf>
    <xf numFmtId="49"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3" fontId="14" fillId="0" borderId="1" xfId="0" applyNumberFormat="1" applyFont="1" applyFill="1" applyBorder="1" applyAlignment="1">
      <alignment horizontal="left" vertical="center" wrapText="1"/>
    </xf>
    <xf numFmtId="0" fontId="15" fillId="0" borderId="0" xfId="0" applyFont="1" applyFill="1" applyAlignment="1">
      <alignment horizontal="center"/>
    </xf>
    <xf numFmtId="0" fontId="14" fillId="0" borderId="0" xfId="0" applyFont="1" applyFill="1" applyBorder="1" applyAlignment="1">
      <alignment horizontal="left" vertical="center" wrapText="1"/>
    </xf>
    <xf numFmtId="4" fontId="4" fillId="0" borderId="1" xfId="0" applyNumberFormat="1" applyFont="1" applyBorder="1"/>
    <xf numFmtId="49" fontId="7" fillId="2" borderId="1"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0" fontId="14" fillId="0" borderId="1" xfId="0" applyFont="1" applyBorder="1" applyAlignment="1">
      <alignment horizontal="center" vertical="center"/>
    </xf>
    <xf numFmtId="0" fontId="15" fillId="2" borderId="1" xfId="0" applyFont="1" applyFill="1" applyBorder="1" applyAlignment="1">
      <alignment horizontal="center" vertical="center"/>
    </xf>
    <xf numFmtId="4" fontId="15" fillId="2" borderId="1" xfId="0" applyNumberFormat="1" applyFont="1" applyFill="1" applyBorder="1" applyAlignment="1">
      <alignment horizontal="center" vertical="center"/>
    </xf>
    <xf numFmtId="0" fontId="0" fillId="0" borderId="0" xfId="0" applyFont="1" applyAlignment="1">
      <alignment vertical="center"/>
    </xf>
    <xf numFmtId="0" fontId="14" fillId="0" borderId="1" xfId="0" applyFont="1" applyFill="1" applyBorder="1" applyAlignment="1">
      <alignment horizontal="center" vertical="center"/>
    </xf>
    <xf numFmtId="4" fontId="5" fillId="0" borderId="0" xfId="0" applyNumberFormat="1" applyFont="1" applyAlignment="1">
      <alignment horizontal="left" vertical="center" indent="10"/>
    </xf>
    <xf numFmtId="0" fontId="5" fillId="0" borderId="0" xfId="0" applyFont="1" applyAlignment="1">
      <alignment horizontal="left" vertical="center" indent="2"/>
    </xf>
    <xf numFmtId="4" fontId="5" fillId="0" borderId="0" xfId="0" applyNumberFormat="1" applyFont="1" applyAlignment="1">
      <alignment horizontal="left" vertical="center" indent="2"/>
    </xf>
    <xf numFmtId="4" fontId="6" fillId="0" borderId="0" xfId="0" applyNumberFormat="1" applyFont="1" applyAlignment="1">
      <alignment horizontal="center" vertical="center"/>
    </xf>
    <xf numFmtId="2" fontId="3" fillId="3" borderId="1" xfId="0" applyNumberFormat="1" applyFont="1" applyFill="1" applyBorder="1" applyAlignment="1">
      <alignment horizontal="center" vertical="center"/>
    </xf>
    <xf numFmtId="2" fontId="14" fillId="0" borderId="1" xfId="0" applyNumberFormat="1" applyFont="1" applyBorder="1" applyAlignment="1">
      <alignment horizontal="center" vertical="center"/>
    </xf>
    <xf numFmtId="0" fontId="4" fillId="0" borderId="0" xfId="0" applyFont="1" applyAlignment="1">
      <alignment vertical="center"/>
    </xf>
    <xf numFmtId="49" fontId="10" fillId="0" borderId="3" xfId="0" applyNumberFormat="1" applyFont="1" applyFill="1" applyBorder="1" applyAlignment="1">
      <alignment horizontal="left" vertical="center" wrapText="1"/>
    </xf>
    <xf numFmtId="4" fontId="15" fillId="2" borderId="4" xfId="0" applyNumberFormat="1" applyFont="1" applyFill="1" applyBorder="1" applyAlignment="1">
      <alignment horizontal="center" vertical="center"/>
    </xf>
    <xf numFmtId="4" fontId="15" fillId="2" borderId="5"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49" fontId="11" fillId="0" borderId="0" xfId="0" applyNumberFormat="1" applyFont="1" applyFill="1" applyBorder="1" applyAlignment="1">
      <alignment vertical="center"/>
    </xf>
    <xf numFmtId="49" fontId="11" fillId="0" borderId="6" xfId="0" applyNumberFormat="1" applyFont="1" applyBorder="1" applyAlignment="1">
      <alignment horizontal="left" vertical="center" wrapText="1"/>
    </xf>
    <xf numFmtId="49" fontId="11" fillId="0" borderId="6" xfId="0" applyNumberFormat="1" applyFont="1" applyBorder="1" applyAlignment="1">
      <alignment horizontal="center" vertical="center"/>
    </xf>
    <xf numFmtId="49" fontId="11" fillId="0" borderId="6" xfId="0" applyNumberFormat="1" applyFont="1" applyFill="1" applyBorder="1" applyAlignment="1">
      <alignment horizontal="center" vertical="center"/>
    </xf>
    <xf numFmtId="0" fontId="11" fillId="0" borderId="6" xfId="0" applyNumberFormat="1" applyFont="1" applyBorder="1" applyAlignment="1">
      <alignment horizontal="center" vertical="center"/>
    </xf>
    <xf numFmtId="49" fontId="11" fillId="0" borderId="7"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3" fontId="10" fillId="0" borderId="8"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11" fillId="0" borderId="3" xfId="0" applyNumberFormat="1" applyFont="1" applyFill="1" applyBorder="1" applyAlignment="1">
      <alignment horizontal="justify" vertical="center" wrapText="1"/>
    </xf>
    <xf numFmtId="164" fontId="8" fillId="0" borderId="0" xfId="34" applyFont="1" applyFill="1" applyBorder="1" applyAlignment="1">
      <alignment horizontal="center" vertical="center"/>
    </xf>
    <xf numFmtId="43" fontId="8" fillId="4" borderId="8" xfId="34"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wrapText="1"/>
    </xf>
    <xf numFmtId="49" fontId="8" fillId="0" borderId="0" xfId="7" applyNumberFormat="1" applyFont="1" applyFill="1" applyBorder="1" applyAlignment="1">
      <alignment horizontal="center" vertical="center" wrapText="1"/>
    </xf>
    <xf numFmtId="4" fontId="8" fillId="0" borderId="0" xfId="7" applyNumberFormat="1" applyFont="1" applyFill="1" applyBorder="1" applyAlignment="1">
      <alignment horizontal="center" vertical="center"/>
    </xf>
    <xf numFmtId="0" fontId="8" fillId="5" borderId="9" xfId="7" applyNumberFormat="1" applyFont="1" applyFill="1" applyBorder="1" applyAlignment="1">
      <alignment horizontal="center" vertical="center" wrapText="1"/>
    </xf>
    <xf numFmtId="0" fontId="8" fillId="5" borderId="8" xfId="7" applyNumberFormat="1" applyFont="1" applyFill="1" applyBorder="1" applyAlignment="1">
      <alignment horizontal="center" vertical="center"/>
    </xf>
    <xf numFmtId="0" fontId="4" fillId="0" borderId="0" xfId="0" applyNumberFormat="1" applyFont="1" applyAlignment="1">
      <alignment vertical="center"/>
    </xf>
    <xf numFmtId="49" fontId="11" fillId="0" borderId="0" xfId="0" applyNumberFormat="1" applyFont="1" applyFill="1" applyBorder="1" applyAlignment="1">
      <alignment horizontal="center" vertical="center" wrapText="1"/>
    </xf>
    <xf numFmtId="16" fontId="11" fillId="0" borderId="0" xfId="0" applyNumberFormat="1" applyFont="1" applyFill="1" applyBorder="1" applyAlignment="1">
      <alignment horizontal="center" vertical="center"/>
    </xf>
    <xf numFmtId="0" fontId="11" fillId="0" borderId="3" xfId="0" applyNumberFormat="1" applyFont="1" applyFill="1" applyBorder="1" applyAlignment="1">
      <alignment horizontal="left" vertical="center" wrapText="1"/>
    </xf>
    <xf numFmtId="43" fontId="11" fillId="0" borderId="8" xfId="0" applyNumberFormat="1" applyFont="1" applyFill="1" applyBorder="1" applyAlignment="1">
      <alignment horizontal="center" vertical="center"/>
    </xf>
    <xf numFmtId="0" fontId="7" fillId="5" borderId="3" xfId="0" applyNumberFormat="1" applyFont="1" applyFill="1" applyBorder="1" applyAlignment="1">
      <alignment horizontal="right" vertical="center" wrapText="1"/>
    </xf>
    <xf numFmtId="43" fontId="8" fillId="5" borderId="8" xfId="0" applyNumberFormat="1" applyFont="1" applyFill="1" applyBorder="1" applyAlignment="1">
      <alignment horizontal="center" vertical="center"/>
    </xf>
    <xf numFmtId="4" fontId="8" fillId="0" borderId="0" xfId="0" applyNumberFormat="1" applyFont="1" applyAlignment="1">
      <alignment horizontal="left" vertical="center"/>
    </xf>
    <xf numFmtId="4" fontId="10" fillId="0" borderId="0" xfId="0" applyNumberFormat="1" applyFont="1" applyAlignment="1">
      <alignment vertical="top" wrapText="1"/>
    </xf>
    <xf numFmtId="0" fontId="15" fillId="0" borderId="0" xfId="0" applyFont="1"/>
    <xf numFmtId="49" fontId="15" fillId="0" borderId="0" xfId="0" applyNumberFormat="1" applyFont="1" applyAlignment="1">
      <alignment horizontal="center"/>
    </xf>
    <xf numFmtId="0" fontId="8" fillId="5" borderId="10" xfId="0" applyNumberFormat="1" applyFont="1" applyFill="1" applyBorder="1" applyAlignment="1">
      <alignment horizontal="center" vertical="center" wrapText="1"/>
    </xf>
    <xf numFmtId="0" fontId="8" fillId="5" borderId="11" xfId="0" applyNumberFormat="1" applyFont="1" applyFill="1" applyBorder="1" applyAlignment="1">
      <alignment horizontal="center" vertical="center" wrapText="1"/>
    </xf>
    <xf numFmtId="43" fontId="8" fillId="6" borderId="8"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wrapText="1"/>
    </xf>
    <xf numFmtId="0" fontId="4" fillId="0" borderId="0" xfId="0" applyNumberFormat="1" applyFont="1" applyFill="1" applyAlignment="1">
      <alignment horizontal="center" vertical="center"/>
    </xf>
    <xf numFmtId="0" fontId="7" fillId="0" borderId="0" xfId="0" applyNumberFormat="1" applyFont="1" applyFill="1" applyBorder="1" applyAlignment="1">
      <alignment horizontal="center" vertical="center" wrapText="1"/>
    </xf>
    <xf numFmtId="0" fontId="11" fillId="0" borderId="6" xfId="0" applyNumberFormat="1" applyFont="1" applyBorder="1" applyAlignment="1">
      <alignment horizontal="center" vertical="center" wrapText="1"/>
    </xf>
    <xf numFmtId="0" fontId="11" fillId="0" borderId="3" xfId="0" applyNumberFormat="1" applyFont="1" applyFill="1" applyBorder="1" applyAlignment="1">
      <alignment horizontal="center" vertical="center" wrapText="1"/>
    </xf>
    <xf numFmtId="0" fontId="4" fillId="0" borderId="0" xfId="0" applyNumberFormat="1" applyFont="1" applyAlignment="1">
      <alignment horizontal="center" vertical="center"/>
    </xf>
    <xf numFmtId="166" fontId="7" fillId="6" borderId="3" xfId="0" applyNumberFormat="1" applyFont="1" applyFill="1" applyBorder="1" applyAlignment="1">
      <alignment horizontal="right" vertical="center" wrapText="1"/>
    </xf>
    <xf numFmtId="1" fontId="17" fillId="6" borderId="3" xfId="0" applyNumberFormat="1" applyFont="1" applyFill="1" applyBorder="1" applyAlignment="1">
      <alignment horizontal="center" vertical="center" wrapText="1"/>
    </xf>
    <xf numFmtId="49" fontId="17" fillId="6" borderId="3" xfId="0" applyNumberFormat="1" applyFont="1" applyFill="1" applyBorder="1" applyAlignment="1">
      <alignment horizontal="center" vertical="center" wrapText="1"/>
    </xf>
    <xf numFmtId="0" fontId="4" fillId="0" borderId="0" xfId="0" applyFont="1" applyFill="1" applyAlignment="1">
      <alignment horizontal="center" vertical="center"/>
    </xf>
    <xf numFmtId="0" fontId="9" fillId="0" borderId="0" xfId="0" applyFont="1" applyAlignment="1">
      <alignment horizontal="right" vertical="center" indent="1"/>
    </xf>
    <xf numFmtId="4" fontId="9" fillId="0" borderId="0" xfId="0" applyNumberFormat="1" applyFont="1" applyAlignment="1">
      <alignment horizontal="right" vertical="center" indent="1"/>
    </xf>
    <xf numFmtId="49" fontId="12" fillId="0" borderId="0" xfId="0" applyNumberFormat="1" applyFont="1" applyFill="1" applyBorder="1" applyAlignment="1">
      <alignment horizontal="right" vertical="center" indent="1"/>
    </xf>
    <xf numFmtId="0" fontId="4" fillId="0" borderId="0" xfId="0" applyFont="1" applyFill="1" applyAlignment="1">
      <alignment horizontal="right" vertical="center" indent="1"/>
    </xf>
    <xf numFmtId="49" fontId="11" fillId="0" borderId="6" xfId="0" applyNumberFormat="1" applyFont="1" applyBorder="1" applyAlignment="1">
      <alignment horizontal="right" vertical="center" indent="1"/>
    </xf>
    <xf numFmtId="49" fontId="7" fillId="0" borderId="0" xfId="0" applyNumberFormat="1" applyFont="1" applyFill="1" applyBorder="1" applyAlignment="1">
      <alignment horizontal="right" vertical="center" indent="1"/>
    </xf>
    <xf numFmtId="0" fontId="15" fillId="0" borderId="0" xfId="0" applyFont="1" applyAlignment="1">
      <alignment horizontal="right" vertical="center" indent="1"/>
    </xf>
    <xf numFmtId="0" fontId="4" fillId="0" borderId="0" xfId="0" applyFont="1" applyAlignment="1">
      <alignment horizontal="right" vertical="center" indent="1"/>
    </xf>
    <xf numFmtId="49" fontId="4" fillId="0" borderId="0" xfId="0" applyNumberFormat="1" applyFont="1" applyAlignment="1">
      <alignment horizontal="center"/>
    </xf>
    <xf numFmtId="1" fontId="17" fillId="6" borderId="12" xfId="0" applyNumberFormat="1" applyFont="1" applyFill="1" applyBorder="1" applyAlignment="1">
      <alignment horizontal="center" vertical="center" wrapText="1"/>
    </xf>
    <xf numFmtId="49" fontId="17" fillId="6" borderId="12" xfId="0" applyNumberFormat="1" applyFont="1" applyFill="1" applyBorder="1" applyAlignment="1">
      <alignment horizontal="center" vertical="center" wrapText="1"/>
    </xf>
    <xf numFmtId="166" fontId="7" fillId="6" borderId="12" xfId="0" applyNumberFormat="1" applyFont="1" applyFill="1" applyBorder="1" applyAlignment="1">
      <alignment horizontal="right" vertical="center" wrapText="1"/>
    </xf>
    <xf numFmtId="43" fontId="8" fillId="6" borderId="13" xfId="0" applyNumberFormat="1" applyFont="1" applyFill="1" applyBorder="1" applyAlignment="1">
      <alignment horizontal="center" vertical="center"/>
    </xf>
    <xf numFmtId="49" fontId="7" fillId="5" borderId="14" xfId="0" applyNumberFormat="1" applyFont="1" applyFill="1" applyBorder="1" applyAlignment="1">
      <alignment horizontal="left" vertical="center" indent="1"/>
    </xf>
    <xf numFmtId="49" fontId="8" fillId="5" borderId="15"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xf>
    <xf numFmtId="49" fontId="8" fillId="5" borderId="17" xfId="0" applyNumberFormat="1" applyFont="1" applyFill="1" applyBorder="1" applyAlignment="1">
      <alignment horizontal="center" vertical="center" wrapText="1"/>
    </xf>
    <xf numFmtId="0" fontId="8" fillId="4" borderId="18" xfId="0" applyFont="1" applyFill="1" applyBorder="1" applyAlignment="1">
      <alignment horizontal="right" vertical="center" wrapText="1"/>
    </xf>
    <xf numFmtId="49" fontId="8" fillId="5" borderId="18" xfId="7" applyNumberFormat="1" applyFont="1" applyFill="1" applyBorder="1" applyAlignment="1">
      <alignment horizontal="right" vertical="center" wrapText="1"/>
    </xf>
    <xf numFmtId="0" fontId="8" fillId="0" borderId="18" xfId="0" applyFont="1" applyFill="1" applyBorder="1" applyAlignment="1">
      <alignment horizontal="right" vertical="center" wrapText="1"/>
    </xf>
    <xf numFmtId="43" fontId="8" fillId="0" borderId="8" xfId="34" applyNumberFormat="1" applyFont="1" applyFill="1" applyBorder="1" applyAlignment="1">
      <alignment horizontal="center" vertical="center"/>
    </xf>
    <xf numFmtId="0" fontId="8" fillId="4" borderId="19" xfId="0" applyFont="1" applyFill="1" applyBorder="1" applyAlignment="1">
      <alignment vertical="center" wrapText="1"/>
    </xf>
    <xf numFmtId="0" fontId="8" fillId="4" borderId="20" xfId="0" applyFont="1" applyFill="1" applyBorder="1" applyAlignment="1">
      <alignment horizontal="right" vertical="center" wrapText="1"/>
    </xf>
    <xf numFmtId="164" fontId="8" fillId="4" borderId="21" xfId="34" applyFont="1" applyFill="1" applyBorder="1" applyAlignment="1">
      <alignment horizontal="center" vertical="center"/>
    </xf>
    <xf numFmtId="0" fontId="8" fillId="0" borderId="22" xfId="0" applyFont="1" applyFill="1" applyBorder="1" applyAlignment="1">
      <alignment vertical="center" wrapText="1"/>
    </xf>
    <xf numFmtId="164" fontId="8" fillId="0" borderId="23" xfId="34" applyFont="1" applyFill="1" applyBorder="1" applyAlignment="1">
      <alignment horizontal="center" vertical="center"/>
    </xf>
    <xf numFmtId="0" fontId="8" fillId="4" borderId="22" xfId="0" applyFont="1" applyFill="1" applyBorder="1" applyAlignment="1">
      <alignment vertical="center" wrapText="1"/>
    </xf>
    <xf numFmtId="164" fontId="8" fillId="4" borderId="23" xfId="34" applyFont="1" applyFill="1" applyBorder="1" applyAlignment="1">
      <alignment horizontal="center" vertical="center"/>
    </xf>
    <xf numFmtId="49" fontId="8" fillId="5" borderId="22" xfId="7" applyNumberFormat="1" applyFont="1" applyFill="1" applyBorder="1" applyAlignment="1">
      <alignment vertical="center" wrapText="1"/>
    </xf>
    <xf numFmtId="49" fontId="8" fillId="5" borderId="24" xfId="7" applyNumberFormat="1" applyFont="1" applyFill="1" applyBorder="1" applyAlignment="1">
      <alignment horizontal="center" vertical="center" wrapText="1"/>
    </xf>
    <xf numFmtId="4" fontId="8" fillId="5" borderId="23" xfId="7" applyNumberFormat="1" applyFont="1" applyFill="1" applyBorder="1" applyAlignment="1">
      <alignment horizontal="center" vertical="center"/>
    </xf>
    <xf numFmtId="0" fontId="8" fillId="4" borderId="25" xfId="0" applyFont="1" applyFill="1" applyBorder="1" applyAlignment="1">
      <alignment vertical="center" wrapText="1"/>
    </xf>
    <xf numFmtId="0" fontId="8" fillId="4" borderId="26" xfId="0" applyFont="1" applyFill="1" applyBorder="1" applyAlignment="1">
      <alignment horizontal="right" vertical="center" wrapText="1"/>
    </xf>
    <xf numFmtId="164" fontId="8" fillId="4" borderId="27" xfId="34" applyFont="1" applyFill="1" applyBorder="1" applyAlignment="1">
      <alignment horizontal="center" vertical="center"/>
    </xf>
    <xf numFmtId="10" fontId="8" fillId="4" borderId="28" xfId="34" applyNumberFormat="1" applyFont="1" applyFill="1" applyBorder="1" applyAlignment="1">
      <alignment horizontal="center" vertical="center"/>
    </xf>
    <xf numFmtId="43" fontId="8" fillId="4" borderId="29" xfId="34" applyNumberFormat="1" applyFont="1" applyFill="1" applyBorder="1" applyAlignment="1">
      <alignment horizontal="center" vertical="center"/>
    </xf>
    <xf numFmtId="43" fontId="8" fillId="4" borderId="30" xfId="34" applyNumberFormat="1" applyFont="1" applyFill="1" applyBorder="1" applyAlignment="1">
      <alignment horizontal="center" vertical="center"/>
    </xf>
    <xf numFmtId="10" fontId="8" fillId="0" borderId="31" xfId="34" applyNumberFormat="1" applyFont="1" applyFill="1" applyBorder="1" applyAlignment="1">
      <alignment horizontal="center" vertical="center"/>
    </xf>
    <xf numFmtId="43" fontId="8" fillId="0" borderId="32" xfId="34" applyNumberFormat="1" applyFont="1" applyFill="1" applyBorder="1" applyAlignment="1">
      <alignment horizontal="center" vertical="center"/>
    </xf>
    <xf numFmtId="10" fontId="8" fillId="4" borderId="31" xfId="34" applyNumberFormat="1" applyFont="1" applyFill="1" applyBorder="1" applyAlignment="1">
      <alignment horizontal="center" vertical="center"/>
    </xf>
    <xf numFmtId="43" fontId="8" fillId="4" borderId="32" xfId="34" applyNumberFormat="1" applyFont="1" applyFill="1" applyBorder="1" applyAlignment="1">
      <alignment horizontal="center" vertical="center"/>
    </xf>
    <xf numFmtId="10" fontId="8" fillId="5" borderId="33" xfId="7" applyNumberFormat="1" applyFont="1" applyFill="1" applyBorder="1" applyAlignment="1">
      <alignment horizontal="center" vertical="center" wrapText="1"/>
    </xf>
    <xf numFmtId="43" fontId="8" fillId="5" borderId="34" xfId="7" applyNumberFormat="1" applyFont="1" applyFill="1" applyBorder="1" applyAlignment="1">
      <alignment horizontal="center" vertical="center" wrapText="1"/>
    </xf>
    <xf numFmtId="10" fontId="8" fillId="5" borderId="31" xfId="7" applyNumberFormat="1" applyFont="1" applyFill="1" applyBorder="1" applyAlignment="1">
      <alignment horizontal="center" vertical="center"/>
    </xf>
    <xf numFmtId="10" fontId="8" fillId="4" borderId="35" xfId="34" applyNumberFormat="1" applyFont="1" applyFill="1" applyBorder="1" applyAlignment="1">
      <alignment horizontal="center" vertical="center"/>
    </xf>
    <xf numFmtId="43" fontId="8" fillId="4" borderId="10" xfId="34" applyNumberFormat="1" applyFont="1" applyFill="1" applyBorder="1" applyAlignment="1">
      <alignment horizontal="center" vertical="center"/>
    </xf>
    <xf numFmtId="43" fontId="8" fillId="4" borderId="11" xfId="34" applyNumberFormat="1" applyFont="1" applyFill="1" applyBorder="1" applyAlignment="1">
      <alignment horizontal="center" vertical="center"/>
    </xf>
    <xf numFmtId="0" fontId="8" fillId="4" borderId="36" xfId="0" applyFont="1" applyFill="1" applyBorder="1" applyAlignment="1">
      <alignment vertical="center" wrapText="1"/>
    </xf>
    <xf numFmtId="0" fontId="8" fillId="0" borderId="37" xfId="0" applyFont="1" applyFill="1" applyBorder="1" applyAlignment="1">
      <alignment vertical="center" wrapText="1"/>
    </xf>
    <xf numFmtId="0" fontId="8" fillId="4" borderId="37" xfId="0" applyFont="1" applyFill="1" applyBorder="1" applyAlignment="1">
      <alignment vertical="center" wrapText="1"/>
    </xf>
    <xf numFmtId="49" fontId="8" fillId="5" borderId="37" xfId="7" applyNumberFormat="1" applyFont="1" applyFill="1" applyBorder="1" applyAlignment="1">
      <alignment vertical="center" wrapText="1"/>
    </xf>
    <xf numFmtId="0" fontId="8" fillId="4" borderId="38" xfId="0" applyFont="1" applyFill="1" applyBorder="1" applyAlignment="1">
      <alignment vertical="center" wrapText="1"/>
    </xf>
    <xf numFmtId="49" fontId="11" fillId="0" borderId="37" xfId="0" applyNumberFormat="1" applyFont="1" applyFill="1" applyBorder="1" applyAlignment="1">
      <alignment horizontal="left" vertical="center" wrapText="1"/>
    </xf>
    <xf numFmtId="49" fontId="11" fillId="0" borderId="37" xfId="0" applyNumberFormat="1" applyFont="1" applyFill="1" applyBorder="1" applyAlignment="1">
      <alignment horizontal="justify" vertical="center" wrapText="1"/>
    </xf>
    <xf numFmtId="0" fontId="11" fillId="0" borderId="37" xfId="0" applyNumberFormat="1" applyFont="1" applyFill="1" applyBorder="1" applyAlignment="1">
      <alignment horizontal="left" vertical="center" wrapText="1"/>
    </xf>
    <xf numFmtId="0" fontId="7" fillId="5" borderId="37" xfId="0" applyNumberFormat="1" applyFont="1" applyFill="1" applyBorder="1" applyAlignment="1">
      <alignment horizontal="right" vertical="center" wrapText="1"/>
    </xf>
    <xf numFmtId="49" fontId="10" fillId="0" borderId="37" xfId="0" applyNumberFormat="1" applyFont="1" applyFill="1" applyBorder="1" applyAlignment="1">
      <alignment horizontal="left" vertical="center" wrapText="1"/>
    </xf>
    <xf numFmtId="0" fontId="7" fillId="6" borderId="37" xfId="0" applyNumberFormat="1" applyFont="1" applyFill="1" applyBorder="1" applyAlignment="1">
      <alignment horizontal="right" vertical="center" wrapText="1"/>
    </xf>
    <xf numFmtId="0" fontId="7" fillId="6" borderId="39" xfId="0" applyNumberFormat="1" applyFont="1" applyFill="1" applyBorder="1" applyAlignment="1">
      <alignment horizontal="right" vertical="center" wrapText="1"/>
    </xf>
    <xf numFmtId="0" fontId="7" fillId="6" borderId="38" xfId="0" applyNumberFormat="1" applyFont="1" applyFill="1" applyBorder="1" applyAlignment="1">
      <alignment horizontal="right" vertical="center" wrapText="1"/>
    </xf>
    <xf numFmtId="43" fontId="11" fillId="0" borderId="31" xfId="0" applyNumberFormat="1" applyFont="1" applyFill="1" applyBorder="1" applyAlignment="1">
      <alignment horizontal="center" vertical="center"/>
    </xf>
    <xf numFmtId="43" fontId="11" fillId="0" borderId="32" xfId="0" applyNumberFormat="1" applyFont="1" applyFill="1" applyBorder="1" applyAlignment="1">
      <alignment horizontal="center" vertical="center"/>
    </xf>
    <xf numFmtId="43" fontId="8" fillId="5" borderId="31" xfId="0" applyNumberFormat="1" applyFont="1" applyFill="1" applyBorder="1" applyAlignment="1">
      <alignment horizontal="center" vertical="center"/>
    </xf>
    <xf numFmtId="43" fontId="8" fillId="5" borderId="32" xfId="0" applyNumberFormat="1" applyFont="1" applyFill="1" applyBorder="1" applyAlignment="1">
      <alignment horizontal="center" vertical="center"/>
    </xf>
    <xf numFmtId="43" fontId="10" fillId="0" borderId="31" xfId="0" applyNumberFormat="1" applyFont="1" applyFill="1" applyBorder="1" applyAlignment="1">
      <alignment horizontal="center" vertical="center"/>
    </xf>
    <xf numFmtId="43" fontId="10" fillId="0" borderId="32" xfId="0" applyNumberFormat="1" applyFont="1" applyFill="1" applyBorder="1" applyAlignment="1">
      <alignment horizontal="center" vertical="center"/>
    </xf>
    <xf numFmtId="43" fontId="8" fillId="6" borderId="31" xfId="0" applyNumberFormat="1" applyFont="1" applyFill="1" applyBorder="1" applyAlignment="1">
      <alignment horizontal="center" vertical="center"/>
    </xf>
    <xf numFmtId="43" fontId="8" fillId="6" borderId="32" xfId="0" applyNumberFormat="1" applyFont="1" applyFill="1" applyBorder="1" applyAlignment="1">
      <alignment horizontal="center" vertical="center"/>
    </xf>
    <xf numFmtId="43" fontId="8" fillId="6" borderId="40" xfId="0" applyNumberFormat="1" applyFont="1" applyFill="1" applyBorder="1" applyAlignment="1">
      <alignment horizontal="center" vertical="center"/>
    </xf>
    <xf numFmtId="43" fontId="8" fillId="6" borderId="41" xfId="0" applyNumberFormat="1" applyFont="1" applyFill="1" applyBorder="1" applyAlignment="1">
      <alignment horizontal="center" vertical="center"/>
    </xf>
    <xf numFmtId="43" fontId="8" fillId="6" borderId="35" xfId="0" applyNumberFormat="1" applyFont="1" applyFill="1" applyBorder="1" applyAlignment="1">
      <alignment horizontal="center" vertical="center"/>
    </xf>
    <xf numFmtId="43" fontId="8" fillId="6" borderId="10" xfId="0" applyNumberFormat="1" applyFont="1" applyFill="1" applyBorder="1" applyAlignment="1">
      <alignment horizontal="center" vertical="center"/>
    </xf>
    <xf numFmtId="43" fontId="8" fillId="6" borderId="11" xfId="0" applyNumberFormat="1" applyFont="1" applyFill="1" applyBorder="1" applyAlignment="1">
      <alignment horizontal="center" vertical="center"/>
    </xf>
    <xf numFmtId="49" fontId="11" fillId="0" borderId="31" xfId="0" applyNumberFormat="1" applyFont="1" applyFill="1" applyBorder="1" applyAlignment="1">
      <alignment horizontal="right" vertical="center" indent="1"/>
    </xf>
    <xf numFmtId="49" fontId="11" fillId="0" borderId="23" xfId="0" applyNumberFormat="1" applyFont="1" applyFill="1" applyBorder="1" applyAlignment="1">
      <alignment horizontal="center" vertical="center"/>
    </xf>
    <xf numFmtId="49" fontId="11" fillId="0" borderId="23" xfId="0" applyNumberFormat="1" applyFont="1" applyFill="1" applyBorder="1" applyAlignment="1">
      <alignment horizontal="center" vertical="center" wrapText="1"/>
    </xf>
    <xf numFmtId="49" fontId="7" fillId="5" borderId="31" xfId="0" applyNumberFormat="1" applyFont="1" applyFill="1" applyBorder="1" applyAlignment="1">
      <alignment horizontal="right" vertical="center" indent="1"/>
    </xf>
    <xf numFmtId="49" fontId="8" fillId="5" borderId="23"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wrapText="1"/>
    </xf>
    <xf numFmtId="49" fontId="7" fillId="6" borderId="31" xfId="0" applyNumberFormat="1" applyFont="1" applyFill="1" applyBorder="1" applyAlignment="1">
      <alignment horizontal="right" vertical="center" indent="1"/>
    </xf>
    <xf numFmtId="49" fontId="8" fillId="6" borderId="23" xfId="0" applyNumberFormat="1" applyFont="1" applyFill="1" applyBorder="1" applyAlignment="1">
      <alignment horizontal="center" vertical="center" wrapText="1"/>
    </xf>
    <xf numFmtId="49" fontId="7" fillId="6" borderId="40" xfId="0" applyNumberFormat="1" applyFont="1" applyFill="1" applyBorder="1" applyAlignment="1">
      <alignment horizontal="right" vertical="center" indent="1"/>
    </xf>
    <xf numFmtId="49" fontId="8" fillId="6" borderId="42" xfId="0" applyNumberFormat="1" applyFont="1" applyFill="1" applyBorder="1" applyAlignment="1">
      <alignment horizontal="center" vertical="center" wrapText="1"/>
    </xf>
    <xf numFmtId="49" fontId="7" fillId="6" borderId="35" xfId="0" applyNumberFormat="1" applyFont="1" applyFill="1" applyBorder="1" applyAlignment="1">
      <alignment horizontal="right" vertical="center" indent="1"/>
    </xf>
    <xf numFmtId="1" fontId="17" fillId="6" borderId="43" xfId="0" applyNumberFormat="1" applyFont="1" applyFill="1" applyBorder="1" applyAlignment="1">
      <alignment horizontal="center" vertical="center" wrapText="1"/>
    </xf>
    <xf numFmtId="49" fontId="17" fillId="6" borderId="43" xfId="0" applyNumberFormat="1" applyFont="1" applyFill="1" applyBorder="1" applyAlignment="1">
      <alignment horizontal="center" vertical="center" wrapText="1"/>
    </xf>
    <xf numFmtId="166" fontId="7" fillId="6" borderId="43" xfId="0" applyNumberFormat="1" applyFont="1" applyFill="1" applyBorder="1" applyAlignment="1">
      <alignment horizontal="right" vertical="center" wrapText="1"/>
    </xf>
    <xf numFmtId="49" fontId="8" fillId="6" borderId="27"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11" fillId="0" borderId="6" xfId="0" applyNumberFormat="1" applyFont="1" applyBorder="1" applyAlignment="1">
      <alignment horizontal="center" vertical="center" wrapText="1"/>
    </xf>
    <xf numFmtId="0" fontId="8" fillId="4" borderId="2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8" xfId="0" applyFont="1" applyFill="1" applyBorder="1" applyAlignment="1">
      <alignment horizontal="center" vertical="center" wrapText="1"/>
    </xf>
    <xf numFmtId="49" fontId="8" fillId="5" borderId="18" xfId="7" applyNumberFormat="1" applyFont="1" applyFill="1" applyBorder="1" applyAlignment="1">
      <alignment horizontal="center" vertical="center" wrapText="1"/>
    </xf>
    <xf numFmtId="0" fontId="8" fillId="4" borderId="26" xfId="0" applyFont="1" applyFill="1" applyBorder="1" applyAlignment="1">
      <alignment horizontal="center" vertical="center" wrapText="1"/>
    </xf>
    <xf numFmtId="0" fontId="4" fillId="0" borderId="0" xfId="0" applyFont="1" applyAlignment="1">
      <alignment horizontal="center" vertical="center"/>
    </xf>
    <xf numFmtId="49" fontId="7" fillId="2" borderId="49" xfId="0" applyNumberFormat="1" applyFont="1" applyFill="1" applyBorder="1" applyAlignment="1">
      <alignment horizontal="right" vertical="center" indent="1"/>
    </xf>
    <xf numFmtId="43" fontId="8" fillId="2" borderId="49" xfId="0" applyNumberFormat="1" applyFont="1" applyFill="1" applyBorder="1" applyAlignment="1">
      <alignment horizontal="center" vertical="center"/>
    </xf>
    <xf numFmtId="43" fontId="8" fillId="2" borderId="9" xfId="0" applyNumberFormat="1" applyFont="1" applyFill="1" applyBorder="1" applyAlignment="1">
      <alignment horizontal="center" vertical="center"/>
    </xf>
    <xf numFmtId="43" fontId="8" fillId="2" borderId="34" xfId="0" applyNumberFormat="1" applyFont="1" applyFill="1" applyBorder="1" applyAlignment="1">
      <alignment horizontal="center" vertical="center"/>
    </xf>
    <xf numFmtId="2" fontId="18" fillId="5" borderId="3" xfId="0" applyNumberFormat="1" applyFont="1" applyFill="1" applyBorder="1" applyAlignment="1">
      <alignment horizontal="center" vertical="center" wrapText="1"/>
    </xf>
    <xf numFmtId="49" fontId="18" fillId="5" borderId="3" xfId="0" applyNumberFormat="1" applyFont="1" applyFill="1" applyBorder="1" applyAlignment="1">
      <alignment horizontal="center" vertical="center" wrapText="1"/>
    </xf>
    <xf numFmtId="0" fontId="4" fillId="0" borderId="0" xfId="0" applyNumberFormat="1" applyFont="1" applyAlignment="1">
      <alignment horizontal="center"/>
    </xf>
    <xf numFmtId="0" fontId="4" fillId="0" borderId="0" xfId="0" applyNumberFormat="1" applyFont="1" applyFill="1" applyAlignment="1">
      <alignment horizontal="center"/>
    </xf>
    <xf numFmtId="0" fontId="15" fillId="0" borderId="0" xfId="0" applyNumberFormat="1" applyFont="1" applyAlignment="1">
      <alignment horizontal="center"/>
    </xf>
    <xf numFmtId="10" fontId="10" fillId="0" borderId="8" xfId="0" applyNumberFormat="1" applyFont="1" applyFill="1" applyBorder="1" applyAlignment="1">
      <alignment horizontal="right" vertical="center"/>
    </xf>
    <xf numFmtId="0" fontId="11" fillId="7" borderId="3" xfId="0" applyNumberFormat="1" applyFont="1" applyFill="1" applyBorder="1" applyAlignment="1">
      <alignment horizontal="center" vertical="center" wrapText="1"/>
    </xf>
    <xf numFmtId="49" fontId="11" fillId="7" borderId="3" xfId="0" applyNumberFormat="1" applyFont="1" applyFill="1" applyBorder="1" applyAlignment="1">
      <alignment horizontal="center" vertical="center" wrapText="1"/>
    </xf>
    <xf numFmtId="43" fontId="19" fillId="0" borderId="31" xfId="0" applyNumberFormat="1" applyFont="1" applyFill="1" applyBorder="1" applyAlignment="1">
      <alignment horizontal="center" vertical="center"/>
    </xf>
    <xf numFmtId="167" fontId="7" fillId="0" borderId="0" xfId="0" applyNumberFormat="1" applyFont="1" applyFill="1" applyBorder="1" applyAlignment="1">
      <alignment horizontal="right" vertical="top"/>
    </xf>
    <xf numFmtId="43" fontId="8" fillId="2" borderId="51" xfId="0" applyNumberFormat="1" applyFont="1" applyFill="1" applyBorder="1" applyAlignment="1">
      <alignment horizontal="center" vertical="center"/>
    </xf>
    <xf numFmtId="43" fontId="8" fillId="5" borderId="37" xfId="0" applyNumberFormat="1" applyFont="1" applyFill="1" applyBorder="1" applyAlignment="1">
      <alignment horizontal="center" vertical="center"/>
    </xf>
    <xf numFmtId="43" fontId="8" fillId="6" borderId="37" xfId="0" applyNumberFormat="1" applyFont="1" applyFill="1" applyBorder="1" applyAlignment="1">
      <alignment horizontal="center" vertical="center"/>
    </xf>
    <xf numFmtId="43" fontId="8" fillId="6" borderId="38" xfId="0" applyNumberFormat="1" applyFont="1" applyFill="1" applyBorder="1" applyAlignment="1">
      <alignment horizontal="center" vertical="center"/>
    </xf>
    <xf numFmtId="0" fontId="4" fillId="4" borderId="17" xfId="0" applyFont="1" applyFill="1" applyBorder="1"/>
    <xf numFmtId="43" fontId="11" fillId="0" borderId="52" xfId="0" applyNumberFormat="1" applyFont="1" applyFill="1" applyBorder="1" applyAlignment="1">
      <alignment horizontal="right" vertical="center"/>
    </xf>
    <xf numFmtId="43" fontId="11" fillId="0" borderId="53" xfId="0" applyNumberFormat="1" applyFont="1" applyFill="1" applyBorder="1" applyAlignment="1">
      <alignment horizontal="right" vertical="center"/>
    </xf>
    <xf numFmtId="43" fontId="11" fillId="0" borderId="54" xfId="0" applyNumberFormat="1" applyFont="1" applyFill="1" applyBorder="1" applyAlignment="1">
      <alignment horizontal="right" vertical="center"/>
    </xf>
    <xf numFmtId="4" fontId="10" fillId="0" borderId="0" xfId="0" applyNumberFormat="1" applyFont="1" applyFill="1" applyBorder="1" applyAlignment="1">
      <alignment vertical="top" wrapText="1"/>
    </xf>
    <xf numFmtId="168" fontId="15" fillId="0" borderId="55" xfId="0" applyNumberFormat="1" applyFont="1" applyFill="1" applyBorder="1" applyAlignment="1">
      <alignment vertical="center"/>
    </xf>
    <xf numFmtId="43" fontId="8" fillId="2" borderId="57" xfId="0" applyNumberFormat="1" applyFont="1" applyFill="1" applyBorder="1" applyAlignment="1">
      <alignment horizontal="center" vertical="center"/>
    </xf>
    <xf numFmtId="43" fontId="11" fillId="0" borderId="58" xfId="0" applyNumberFormat="1" applyFont="1" applyFill="1" applyBorder="1" applyAlignment="1">
      <alignment horizontal="right" vertical="center"/>
    </xf>
    <xf numFmtId="43" fontId="11" fillId="0" borderId="59" xfId="0" applyNumberFormat="1" applyFont="1" applyFill="1" applyBorder="1" applyAlignment="1">
      <alignment horizontal="right" vertical="center"/>
    </xf>
    <xf numFmtId="43" fontId="11" fillId="0" borderId="60" xfId="0" applyNumberFormat="1" applyFont="1" applyFill="1" applyBorder="1" applyAlignment="1">
      <alignment horizontal="right" vertical="center"/>
    </xf>
    <xf numFmtId="43" fontId="11" fillId="0" borderId="61" xfId="0" applyNumberFormat="1" applyFont="1" applyFill="1" applyBorder="1" applyAlignment="1">
      <alignment horizontal="right" vertical="center"/>
    </xf>
    <xf numFmtId="43" fontId="11" fillId="0" borderId="62" xfId="0" applyNumberFormat="1" applyFont="1" applyFill="1" applyBorder="1" applyAlignment="1">
      <alignment horizontal="right" vertical="center"/>
    </xf>
    <xf numFmtId="43" fontId="11" fillId="0" borderId="63" xfId="0" applyNumberFormat="1" applyFont="1" applyFill="1" applyBorder="1" applyAlignment="1">
      <alignment horizontal="right" vertical="center"/>
    </xf>
    <xf numFmtId="43" fontId="8" fillId="5" borderId="64" xfId="0" applyNumberFormat="1" applyFont="1" applyFill="1" applyBorder="1" applyAlignment="1">
      <alignment horizontal="center" vertical="center"/>
    </xf>
    <xf numFmtId="43" fontId="8" fillId="6" borderId="64" xfId="0" applyNumberFormat="1" applyFont="1" applyFill="1" applyBorder="1" applyAlignment="1">
      <alignment horizontal="center" vertical="center"/>
    </xf>
    <xf numFmtId="43" fontId="8" fillId="6" borderId="65" xfId="0" applyNumberFormat="1" applyFont="1" applyFill="1" applyBorder="1" applyAlignment="1">
      <alignment horizontal="center" vertical="center"/>
    </xf>
    <xf numFmtId="0" fontId="4" fillId="0" borderId="66" xfId="0" applyNumberFormat="1" applyFont="1" applyBorder="1" applyAlignment="1"/>
    <xf numFmtId="2" fontId="11" fillId="0" borderId="0" xfId="0" applyNumberFormat="1" applyFont="1" applyFill="1" applyBorder="1" applyAlignment="1">
      <alignment horizontal="center" vertical="center" wrapText="1"/>
    </xf>
    <xf numFmtId="2" fontId="4" fillId="0" borderId="0" xfId="0" applyNumberFormat="1" applyFont="1" applyFill="1" applyAlignment="1">
      <alignment horizontal="center" vertical="center"/>
    </xf>
    <xf numFmtId="2" fontId="7" fillId="0" borderId="0" xfId="0" applyNumberFormat="1" applyFont="1" applyFill="1" applyBorder="1" applyAlignment="1">
      <alignment horizontal="center" vertical="center" wrapText="1"/>
    </xf>
    <xf numFmtId="2" fontId="11" fillId="0" borderId="6" xfId="0" applyNumberFormat="1" applyFont="1" applyBorder="1" applyAlignment="1">
      <alignment horizontal="center" vertical="center" wrapText="1"/>
    </xf>
    <xf numFmtId="2" fontId="11" fillId="0" borderId="6" xfId="0" applyNumberFormat="1" applyFont="1" applyBorder="1" applyAlignment="1">
      <alignment horizontal="left" vertical="center" wrapText="1"/>
    </xf>
    <xf numFmtId="2" fontId="11" fillId="0" borderId="6" xfId="0" applyNumberFormat="1" applyFont="1" applyBorder="1" applyAlignment="1">
      <alignment horizontal="center" vertical="center"/>
    </xf>
    <xf numFmtId="2" fontId="8" fillId="2" borderId="50" xfId="0" applyNumberFormat="1" applyFont="1" applyFill="1" applyBorder="1" applyAlignment="1">
      <alignment horizontal="center" vertical="center" wrapText="1"/>
    </xf>
    <xf numFmtId="2" fontId="8" fillId="2" borderId="50" xfId="0" applyNumberFormat="1" applyFont="1" applyFill="1" applyBorder="1" applyAlignment="1">
      <alignment horizontal="left" vertical="center" wrapText="1"/>
    </xf>
    <xf numFmtId="2" fontId="8" fillId="2" borderId="24" xfId="0" applyNumberFormat="1" applyFont="1" applyFill="1" applyBorder="1" applyAlignment="1">
      <alignment horizontal="center" vertical="center"/>
    </xf>
    <xf numFmtId="2" fontId="7" fillId="5" borderId="3" xfId="0" applyNumberFormat="1" applyFont="1" applyFill="1" applyBorder="1" applyAlignment="1">
      <alignment horizontal="right" vertical="center" wrapText="1"/>
    </xf>
    <xf numFmtId="2" fontId="8" fillId="5" borderId="23" xfId="0" applyNumberFormat="1" applyFont="1" applyFill="1" applyBorder="1" applyAlignment="1">
      <alignment horizontal="center" vertical="center" wrapText="1"/>
    </xf>
    <xf numFmtId="2" fontId="17" fillId="6" borderId="3" xfId="0" applyNumberFormat="1" applyFont="1" applyFill="1" applyBorder="1" applyAlignment="1">
      <alignment horizontal="center" vertical="center" wrapText="1"/>
    </xf>
    <xf numFmtId="2" fontId="8" fillId="6" borderId="23" xfId="0" applyNumberFormat="1" applyFont="1" applyFill="1" applyBorder="1" applyAlignment="1">
      <alignment horizontal="center" vertical="center" wrapText="1"/>
    </xf>
    <xf numFmtId="2" fontId="17" fillId="6" borderId="43" xfId="0" applyNumberFormat="1" applyFont="1" applyFill="1" applyBorder="1" applyAlignment="1">
      <alignment horizontal="center" vertical="center" wrapText="1"/>
    </xf>
    <xf numFmtId="2" fontId="8" fillId="6" borderId="27" xfId="0" applyNumberFormat="1" applyFont="1" applyFill="1" applyBorder="1" applyAlignment="1">
      <alignment horizontal="center" vertical="center" wrapText="1"/>
    </xf>
    <xf numFmtId="2" fontId="8" fillId="5" borderId="15" xfId="0" applyNumberFormat="1" applyFont="1" applyFill="1" applyBorder="1" applyAlignment="1">
      <alignment horizontal="center" vertical="center" wrapText="1"/>
    </xf>
    <xf numFmtId="2" fontId="8" fillId="5" borderId="16" xfId="0" applyNumberFormat="1" applyFont="1" applyFill="1" applyBorder="1" applyAlignment="1">
      <alignment horizontal="center" vertical="center"/>
    </xf>
    <xf numFmtId="2" fontId="8" fillId="4" borderId="20" xfId="0" applyNumberFormat="1" applyFont="1" applyFill="1" applyBorder="1" applyAlignment="1">
      <alignment horizontal="center" vertical="center" wrapText="1"/>
    </xf>
    <xf numFmtId="2" fontId="8" fillId="4" borderId="20" xfId="0" applyNumberFormat="1" applyFont="1" applyFill="1" applyBorder="1" applyAlignment="1">
      <alignment horizontal="right" vertical="center" wrapText="1"/>
    </xf>
    <xf numFmtId="2" fontId="8" fillId="4" borderId="21" xfId="34" applyNumberFormat="1" applyFont="1" applyFill="1" applyBorder="1" applyAlignment="1">
      <alignment horizontal="center" vertical="center"/>
    </xf>
    <xf numFmtId="2" fontId="8" fillId="0" borderId="18" xfId="0" applyNumberFormat="1" applyFont="1" applyFill="1" applyBorder="1" applyAlignment="1">
      <alignment horizontal="center" vertical="center" wrapText="1"/>
    </xf>
    <xf numFmtId="2" fontId="8" fillId="0" borderId="18" xfId="0" applyNumberFormat="1" applyFont="1" applyFill="1" applyBorder="1" applyAlignment="1">
      <alignment horizontal="right" vertical="center" wrapText="1"/>
    </xf>
    <xf numFmtId="2" fontId="8" fillId="0" borderId="23" xfId="34" applyNumberFormat="1" applyFont="1" applyFill="1" applyBorder="1" applyAlignment="1">
      <alignment horizontal="center" vertical="center"/>
    </xf>
    <xf numFmtId="2" fontId="8" fillId="4" borderId="18" xfId="0" applyNumberFormat="1" applyFont="1" applyFill="1" applyBorder="1" applyAlignment="1">
      <alignment horizontal="center" vertical="center" wrapText="1"/>
    </xf>
    <xf numFmtId="2" fontId="8" fillId="4" borderId="18" xfId="0" applyNumberFormat="1" applyFont="1" applyFill="1" applyBorder="1" applyAlignment="1">
      <alignment horizontal="right" vertical="center" wrapText="1"/>
    </xf>
    <xf numFmtId="2" fontId="8" fillId="4" borderId="23" xfId="34" applyNumberFormat="1" applyFont="1" applyFill="1" applyBorder="1" applyAlignment="1">
      <alignment horizontal="center" vertical="center"/>
    </xf>
    <xf numFmtId="2" fontId="8" fillId="5" borderId="18" xfId="7" applyNumberFormat="1" applyFont="1" applyFill="1" applyBorder="1" applyAlignment="1">
      <alignment horizontal="center" vertical="center" wrapText="1"/>
    </xf>
    <xf numFmtId="2" fontId="8" fillId="5" borderId="18" xfId="7" applyNumberFormat="1" applyFont="1" applyFill="1" applyBorder="1" applyAlignment="1">
      <alignment horizontal="right" vertical="center" wrapText="1"/>
    </xf>
    <xf numFmtId="2" fontId="8" fillId="5" borderId="24" xfId="7" applyNumberFormat="1" applyFont="1" applyFill="1" applyBorder="1" applyAlignment="1">
      <alignment horizontal="center" vertical="center" wrapText="1"/>
    </xf>
    <xf numFmtId="2" fontId="8" fillId="5" borderId="23" xfId="7" applyNumberFormat="1" applyFont="1" applyFill="1" applyBorder="1" applyAlignment="1">
      <alignment horizontal="center" vertical="center"/>
    </xf>
    <xf numFmtId="2" fontId="8" fillId="4" borderId="26" xfId="0" applyNumberFormat="1" applyFont="1" applyFill="1" applyBorder="1" applyAlignment="1">
      <alignment horizontal="center" vertical="center" wrapText="1"/>
    </xf>
    <xf numFmtId="2" fontId="8" fillId="4" borderId="26" xfId="0" applyNumberFormat="1" applyFont="1" applyFill="1" applyBorder="1" applyAlignment="1">
      <alignment horizontal="right" vertical="center" wrapText="1"/>
    </xf>
    <xf numFmtId="2" fontId="8" fillId="4" borderId="27" xfId="34" applyNumberFormat="1" applyFont="1" applyFill="1" applyBorder="1" applyAlignment="1">
      <alignment horizontal="center" vertical="center"/>
    </xf>
    <xf numFmtId="2" fontId="11" fillId="0" borderId="0" xfId="0" applyNumberFormat="1" applyFont="1" applyFill="1" applyBorder="1" applyAlignment="1">
      <alignment horizontal="left" vertical="center" wrapText="1"/>
    </xf>
    <xf numFmtId="2" fontId="11" fillId="0" borderId="0" xfId="0" applyNumberFormat="1" applyFont="1" applyFill="1" applyBorder="1" applyAlignment="1">
      <alignment horizontal="center" vertical="center"/>
    </xf>
    <xf numFmtId="2" fontId="4" fillId="0" borderId="0" xfId="0" applyNumberFormat="1" applyFont="1" applyAlignment="1">
      <alignment horizontal="center" vertical="center"/>
    </xf>
    <xf numFmtId="2" fontId="4" fillId="0" borderId="0" xfId="0" applyNumberFormat="1" applyFont="1" applyAlignment="1">
      <alignment vertical="center"/>
    </xf>
    <xf numFmtId="49" fontId="9" fillId="0" borderId="0" xfId="0" applyNumberFormat="1" applyFont="1" applyAlignment="1">
      <alignment horizontal="right" vertical="center" indent="1"/>
    </xf>
    <xf numFmtId="49" fontId="4" fillId="0" borderId="0" xfId="0" applyNumberFormat="1" applyFont="1" applyFill="1" applyAlignment="1">
      <alignment horizontal="right" vertical="center" indent="1"/>
    </xf>
    <xf numFmtId="49" fontId="8" fillId="4" borderId="19" xfId="0" applyNumberFormat="1" applyFont="1" applyFill="1" applyBorder="1" applyAlignment="1">
      <alignment vertical="center" wrapText="1"/>
    </xf>
    <xf numFmtId="49" fontId="8" fillId="0" borderId="22" xfId="0" applyNumberFormat="1" applyFont="1" applyFill="1" applyBorder="1" applyAlignment="1">
      <alignment vertical="center" wrapText="1"/>
    </xf>
    <xf numFmtId="49" fontId="8" fillId="4" borderId="22" xfId="0" applyNumberFormat="1" applyFont="1" applyFill="1" applyBorder="1" applyAlignment="1">
      <alignment vertical="center" wrapText="1"/>
    </xf>
    <xf numFmtId="49" fontId="8" fillId="4" borderId="25" xfId="0" applyNumberFormat="1" applyFont="1" applyFill="1" applyBorder="1" applyAlignment="1">
      <alignment vertical="center" wrapText="1"/>
    </xf>
    <xf numFmtId="49" fontId="15" fillId="0" borderId="0" xfId="0" applyNumberFormat="1" applyFont="1" applyAlignment="1">
      <alignment horizontal="right" vertical="center" indent="1"/>
    </xf>
    <xf numFmtId="49" fontId="4" fillId="0" borderId="0" xfId="0" applyNumberFormat="1" applyFont="1" applyAlignment="1">
      <alignment horizontal="right" vertical="center" indent="1"/>
    </xf>
    <xf numFmtId="169" fontId="11" fillId="0" borderId="31" xfId="0" applyNumberFormat="1" applyFont="1" applyFill="1" applyBorder="1" applyAlignment="1">
      <alignment horizontal="right" vertical="center" indent="1"/>
    </xf>
    <xf numFmtId="10" fontId="8" fillId="4" borderId="36" xfId="34" applyNumberFormat="1" applyFont="1" applyFill="1" applyBorder="1" applyAlignment="1">
      <alignment horizontal="center" vertical="center"/>
    </xf>
    <xf numFmtId="10" fontId="8" fillId="0" borderId="37" xfId="34" applyNumberFormat="1" applyFont="1" applyFill="1" applyBorder="1" applyAlignment="1">
      <alignment horizontal="center" vertical="center"/>
    </xf>
    <xf numFmtId="10" fontId="8" fillId="4" borderId="37" xfId="34" applyNumberFormat="1" applyFont="1" applyFill="1" applyBorder="1" applyAlignment="1">
      <alignment horizontal="center" vertical="center"/>
    </xf>
    <xf numFmtId="10" fontId="8" fillId="5" borderId="51" xfId="7" applyNumberFormat="1" applyFont="1" applyFill="1" applyBorder="1" applyAlignment="1">
      <alignment horizontal="center" vertical="center" wrapText="1"/>
    </xf>
    <xf numFmtId="10" fontId="8" fillId="5" borderId="37" xfId="7" applyNumberFormat="1" applyFont="1" applyFill="1" applyBorder="1" applyAlignment="1">
      <alignment horizontal="center" vertical="center"/>
    </xf>
    <xf numFmtId="10" fontId="8" fillId="4" borderId="38" xfId="34" applyNumberFormat="1" applyFont="1" applyFill="1" applyBorder="1" applyAlignment="1">
      <alignment horizontal="center" vertical="center"/>
    </xf>
    <xf numFmtId="0" fontId="4" fillId="4" borderId="67" xfId="0" applyFont="1" applyFill="1" applyBorder="1"/>
    <xf numFmtId="43" fontId="8" fillId="4" borderId="68" xfId="34" applyNumberFormat="1" applyFont="1" applyFill="1" applyBorder="1" applyAlignment="1">
      <alignment horizontal="center" vertical="center"/>
    </xf>
    <xf numFmtId="10" fontId="8" fillId="4" borderId="30" xfId="34" applyNumberFormat="1" applyFont="1" applyFill="1" applyBorder="1" applyAlignment="1">
      <alignment horizontal="center" vertical="center"/>
    </xf>
    <xf numFmtId="43" fontId="8" fillId="0" borderId="64" xfId="34" applyNumberFormat="1" applyFont="1" applyFill="1" applyBorder="1" applyAlignment="1">
      <alignment horizontal="center" vertical="center"/>
    </xf>
    <xf numFmtId="10" fontId="8" fillId="0" borderId="32" xfId="34" applyNumberFormat="1" applyFont="1" applyFill="1" applyBorder="1" applyAlignment="1">
      <alignment horizontal="center" vertical="center"/>
    </xf>
    <xf numFmtId="43" fontId="8" fillId="4" borderId="64" xfId="34" applyNumberFormat="1" applyFont="1" applyFill="1" applyBorder="1" applyAlignment="1">
      <alignment horizontal="center" vertical="center"/>
    </xf>
    <xf numFmtId="10" fontId="8" fillId="4" borderId="32" xfId="34" applyNumberFormat="1" applyFont="1" applyFill="1" applyBorder="1" applyAlignment="1">
      <alignment horizontal="center" vertical="center"/>
    </xf>
    <xf numFmtId="43" fontId="8" fillId="5" borderId="57" xfId="7" applyNumberFormat="1" applyFont="1" applyFill="1" applyBorder="1" applyAlignment="1">
      <alignment horizontal="center" vertical="center" wrapText="1"/>
    </xf>
    <xf numFmtId="10" fontId="8" fillId="5" borderId="34" xfId="7" applyNumberFormat="1" applyFont="1" applyFill="1" applyBorder="1" applyAlignment="1">
      <alignment horizontal="center" vertical="center" wrapText="1"/>
    </xf>
    <xf numFmtId="43" fontId="8" fillId="4" borderId="65" xfId="34" applyNumberFormat="1" applyFont="1" applyFill="1" applyBorder="1" applyAlignment="1">
      <alignment horizontal="center" vertical="center"/>
    </xf>
    <xf numFmtId="10" fontId="8" fillId="4" borderId="11" xfId="34" applyNumberFormat="1" applyFont="1" applyFill="1" applyBorder="1" applyAlignment="1">
      <alignment horizontal="center" vertical="center"/>
    </xf>
    <xf numFmtId="0" fontId="20" fillId="0" borderId="0" xfId="0" applyFont="1"/>
    <xf numFmtId="0" fontId="20" fillId="0" borderId="0" xfId="0" applyNumberFormat="1" applyFont="1" applyAlignment="1">
      <alignment horizontal="center"/>
    </xf>
    <xf numFmtId="49" fontId="20" fillId="0" borderId="6" xfId="0" applyNumberFormat="1" applyFont="1" applyBorder="1" applyAlignment="1">
      <alignment horizontal="right" vertical="center" indent="1"/>
    </xf>
    <xf numFmtId="2" fontId="20" fillId="0" borderId="6" xfId="0" applyNumberFormat="1" applyFont="1" applyBorder="1" applyAlignment="1">
      <alignment horizontal="center" vertical="center" wrapText="1"/>
    </xf>
    <xf numFmtId="2" fontId="20" fillId="0" borderId="6" xfId="0" applyNumberFormat="1" applyFont="1" applyBorder="1" applyAlignment="1">
      <alignment horizontal="left" vertical="center" wrapText="1"/>
    </xf>
    <xf numFmtId="2" fontId="20" fillId="0" borderId="6" xfId="0" applyNumberFormat="1" applyFont="1" applyBorder="1" applyAlignment="1">
      <alignment horizontal="center" vertical="center"/>
    </xf>
    <xf numFmtId="49" fontId="20" fillId="0" borderId="6" xfId="0" applyNumberFormat="1" applyFont="1" applyFill="1" applyBorder="1" applyAlignment="1">
      <alignment horizontal="center" vertical="center"/>
    </xf>
    <xf numFmtId="0" fontId="20" fillId="0" borderId="6" xfId="0" applyNumberFormat="1" applyFont="1" applyBorder="1" applyAlignment="1">
      <alignment horizontal="center" vertical="center"/>
    </xf>
    <xf numFmtId="49" fontId="20" fillId="0" borderId="7" xfId="0" applyNumberFormat="1" applyFont="1" applyFill="1" applyBorder="1" applyAlignment="1">
      <alignment horizontal="center" vertical="center"/>
    </xf>
    <xf numFmtId="10" fontId="11" fillId="0" borderId="0" xfId="0" applyNumberFormat="1" applyFont="1" applyFill="1" applyBorder="1" applyAlignment="1">
      <alignment horizontal="center" vertical="center"/>
    </xf>
    <xf numFmtId="10" fontId="10" fillId="0" borderId="0" xfId="0" applyNumberFormat="1" applyFont="1" applyAlignment="1">
      <alignment vertical="top" wrapText="1"/>
    </xf>
    <xf numFmtId="10" fontId="10" fillId="0" borderId="0" xfId="0" applyNumberFormat="1" applyFont="1" applyFill="1" applyBorder="1" applyAlignment="1">
      <alignment vertical="top" wrapText="1"/>
    </xf>
    <xf numFmtId="10" fontId="15" fillId="0" borderId="55" xfId="0" applyNumberFormat="1" applyFont="1" applyFill="1" applyBorder="1" applyAlignment="1">
      <alignment vertical="center"/>
    </xf>
    <xf numFmtId="10" fontId="20" fillId="0" borderId="6" xfId="0" applyNumberFormat="1" applyFont="1" applyBorder="1" applyAlignment="1">
      <alignment horizontal="center" vertical="center"/>
    </xf>
    <xf numFmtId="10" fontId="8" fillId="2" borderId="34" xfId="0" applyNumberFormat="1" applyFont="1" applyFill="1" applyBorder="1" applyAlignment="1">
      <alignment horizontal="center" vertical="center"/>
    </xf>
    <xf numFmtId="10" fontId="11" fillId="0" borderId="59" xfId="0" applyNumberFormat="1" applyFont="1" applyFill="1" applyBorder="1" applyAlignment="1">
      <alignment horizontal="right" vertical="center"/>
    </xf>
    <xf numFmtId="10" fontId="11" fillId="0" borderId="61" xfId="0" applyNumberFormat="1" applyFont="1" applyFill="1" applyBorder="1" applyAlignment="1">
      <alignment horizontal="right" vertical="center"/>
    </xf>
    <xf numFmtId="10" fontId="11" fillId="0" borderId="63" xfId="0" applyNumberFormat="1" applyFont="1" applyFill="1" applyBorder="1" applyAlignment="1">
      <alignment horizontal="right" vertical="center"/>
    </xf>
    <xf numFmtId="10" fontId="8" fillId="5" borderId="32" xfId="0" applyNumberFormat="1" applyFont="1" applyFill="1" applyBorder="1" applyAlignment="1">
      <alignment horizontal="center" vertical="center"/>
    </xf>
    <xf numFmtId="10" fontId="8" fillId="6" borderId="32" xfId="0" applyNumberFormat="1" applyFont="1" applyFill="1" applyBorder="1" applyAlignment="1">
      <alignment horizontal="center" vertical="center"/>
    </xf>
    <xf numFmtId="10" fontId="8" fillId="6" borderId="11" xfId="0" applyNumberFormat="1" applyFont="1" applyFill="1" applyBorder="1" applyAlignment="1">
      <alignment horizontal="center" vertical="center"/>
    </xf>
    <xf numFmtId="10" fontId="11" fillId="0" borderId="6" xfId="0" applyNumberFormat="1" applyFont="1" applyBorder="1" applyAlignment="1">
      <alignment horizontal="center" vertical="center"/>
    </xf>
    <xf numFmtId="10" fontId="4" fillId="4" borderId="70" xfId="0" applyNumberFormat="1" applyFont="1" applyFill="1" applyBorder="1"/>
    <xf numFmtId="10" fontId="4" fillId="0" borderId="0" xfId="0" applyNumberFormat="1" applyFont="1" applyAlignment="1">
      <alignment vertical="center"/>
    </xf>
    <xf numFmtId="0" fontId="7" fillId="0" borderId="0" xfId="0" applyNumberFormat="1" applyFont="1" applyFill="1" applyBorder="1" applyAlignment="1">
      <alignment horizontal="center" vertical="center"/>
    </xf>
    <xf numFmtId="10" fontId="7" fillId="0" borderId="0" xfId="0" applyNumberFormat="1" applyFont="1" applyFill="1" applyBorder="1" applyAlignment="1">
      <alignment horizontal="center" vertical="center"/>
    </xf>
    <xf numFmtId="4" fontId="8" fillId="0" borderId="0" xfId="0" applyNumberFormat="1" applyFont="1" applyAlignment="1">
      <alignment vertical="top" wrapText="1"/>
    </xf>
    <xf numFmtId="10" fontId="8" fillId="0" borderId="0" xfId="0" applyNumberFormat="1" applyFont="1" applyAlignment="1">
      <alignment vertical="top" wrapText="1"/>
    </xf>
    <xf numFmtId="0" fontId="21" fillId="0" borderId="6" xfId="0" applyNumberFormat="1" applyFont="1" applyBorder="1" applyAlignment="1">
      <alignment horizontal="center" vertical="center"/>
    </xf>
    <xf numFmtId="10" fontId="21" fillId="0" borderId="6" xfId="0" applyNumberFormat="1" applyFont="1" applyBorder="1" applyAlignment="1">
      <alignment horizontal="center" vertical="center"/>
    </xf>
    <xf numFmtId="43" fontId="7" fillId="0" borderId="58" xfId="0" applyNumberFormat="1" applyFont="1" applyFill="1" applyBorder="1" applyAlignment="1">
      <alignment horizontal="right" vertical="center"/>
    </xf>
    <xf numFmtId="10" fontId="7" fillId="0" borderId="59" xfId="0" applyNumberFormat="1" applyFont="1" applyFill="1" applyBorder="1" applyAlignment="1">
      <alignment horizontal="right" vertical="center"/>
    </xf>
    <xf numFmtId="43" fontId="7" fillId="0" borderId="60" xfId="0" applyNumberFormat="1" applyFont="1" applyFill="1" applyBorder="1" applyAlignment="1">
      <alignment horizontal="right" vertical="center"/>
    </xf>
    <xf numFmtId="10" fontId="7" fillId="0" borderId="61" xfId="0" applyNumberFormat="1" applyFont="1" applyFill="1" applyBorder="1" applyAlignment="1">
      <alignment horizontal="right" vertical="center"/>
    </xf>
    <xf numFmtId="43" fontId="7" fillId="0" borderId="62" xfId="0" applyNumberFormat="1" applyFont="1" applyFill="1" applyBorder="1" applyAlignment="1">
      <alignment horizontal="right" vertical="center"/>
    </xf>
    <xf numFmtId="10" fontId="7" fillId="0" borderId="63" xfId="0" applyNumberFormat="1" applyFont="1" applyFill="1" applyBorder="1" applyAlignment="1">
      <alignment horizontal="right" vertical="center"/>
    </xf>
    <xf numFmtId="0" fontId="7" fillId="0" borderId="6" xfId="0" applyNumberFormat="1" applyFont="1" applyBorder="1" applyAlignment="1">
      <alignment horizontal="center" vertical="center"/>
    </xf>
    <xf numFmtId="10" fontId="7" fillId="0" borderId="6" xfId="0" applyNumberFormat="1" applyFont="1" applyBorder="1" applyAlignment="1">
      <alignment horizontal="center" vertical="center"/>
    </xf>
    <xf numFmtId="0" fontId="15" fillId="4" borderId="67" xfId="0" applyFont="1" applyFill="1" applyBorder="1"/>
    <xf numFmtId="10" fontId="15" fillId="4" borderId="70" xfId="0" applyNumberFormat="1" applyFont="1" applyFill="1" applyBorder="1"/>
    <xf numFmtId="0" fontId="15" fillId="0" borderId="0" xfId="0" applyNumberFormat="1" applyFont="1" applyAlignment="1">
      <alignment vertical="center"/>
    </xf>
    <xf numFmtId="10" fontId="15" fillId="0" borderId="0" xfId="0" applyNumberFormat="1" applyFont="1" applyAlignment="1">
      <alignment vertical="center"/>
    </xf>
    <xf numFmtId="43" fontId="4" fillId="0" borderId="0" xfId="0" applyNumberFormat="1" applyFont="1"/>
    <xf numFmtId="43" fontId="22" fillId="4" borderId="11" xfId="34" applyNumberFormat="1" applyFont="1" applyFill="1" applyBorder="1" applyAlignment="1">
      <alignment horizontal="center" vertical="center"/>
    </xf>
    <xf numFmtId="1" fontId="7" fillId="8" borderId="44" xfId="0" applyNumberFormat="1" applyFont="1" applyFill="1" applyBorder="1" applyAlignment="1">
      <alignment horizontal="right" vertical="center" indent="1"/>
    </xf>
    <xf numFmtId="0" fontId="8" fillId="8" borderId="45" xfId="0" applyNumberFormat="1" applyFont="1" applyFill="1" applyBorder="1" applyAlignment="1">
      <alignment horizontal="center" vertical="center" wrapText="1"/>
    </xf>
    <xf numFmtId="49" fontId="8" fillId="8" borderId="45" xfId="0" applyNumberFormat="1" applyFont="1" applyFill="1" applyBorder="1" applyAlignment="1">
      <alignment horizontal="center" vertical="center" wrapText="1"/>
    </xf>
    <xf numFmtId="49" fontId="16" fillId="8" borderId="46" xfId="0" applyNumberFormat="1" applyFont="1" applyFill="1" applyBorder="1" applyAlignment="1">
      <alignment horizontal="left" vertical="center"/>
    </xf>
    <xf numFmtId="49" fontId="8" fillId="8" borderId="47" xfId="0" applyNumberFormat="1" applyFont="1" applyFill="1" applyBorder="1" applyAlignment="1">
      <alignment horizontal="center" vertical="center"/>
    </xf>
    <xf numFmtId="43" fontId="8" fillId="8" borderId="44" xfId="0" applyNumberFormat="1" applyFont="1" applyFill="1" applyBorder="1" applyAlignment="1">
      <alignment horizontal="center" vertical="center"/>
    </xf>
    <xf numFmtId="43" fontId="8" fillId="8" borderId="45" xfId="0" applyNumberFormat="1" applyFont="1" applyFill="1" applyBorder="1" applyAlignment="1">
      <alignment horizontal="center" vertical="center"/>
    </xf>
    <xf numFmtId="43" fontId="8" fillId="8" borderId="47" xfId="0" applyNumberFormat="1" applyFont="1" applyFill="1" applyBorder="1" applyAlignment="1">
      <alignment horizontal="center" vertical="center"/>
    </xf>
    <xf numFmtId="49" fontId="8" fillId="8" borderId="48" xfId="0" applyNumberFormat="1" applyFont="1" applyFill="1" applyBorder="1" applyAlignment="1">
      <alignment horizontal="left" vertical="center" wrapText="1"/>
    </xf>
    <xf numFmtId="49" fontId="7" fillId="9" borderId="49" xfId="0" applyNumberFormat="1" applyFont="1" applyFill="1" applyBorder="1" applyAlignment="1">
      <alignment horizontal="right" vertical="center" indent="1"/>
    </xf>
    <xf numFmtId="0" fontId="8" fillId="9" borderId="50" xfId="0" applyNumberFormat="1" applyFont="1" applyFill="1" applyBorder="1" applyAlignment="1">
      <alignment horizontal="center" vertical="center" wrapText="1"/>
    </xf>
    <xf numFmtId="49" fontId="8" fillId="9" borderId="50" xfId="0" applyNumberFormat="1" applyFont="1" applyFill="1" applyBorder="1" applyAlignment="1">
      <alignment horizontal="center" vertical="center" wrapText="1"/>
    </xf>
    <xf numFmtId="49" fontId="8" fillId="9" borderId="50" xfId="0" applyNumberFormat="1" applyFont="1" applyFill="1" applyBorder="1" applyAlignment="1">
      <alignment horizontal="left" vertical="center" wrapText="1"/>
    </xf>
    <xf numFmtId="49" fontId="8" fillId="9" borderId="24" xfId="0" applyNumberFormat="1" applyFont="1" applyFill="1" applyBorder="1" applyAlignment="1">
      <alignment horizontal="center" vertical="center"/>
    </xf>
    <xf numFmtId="43" fontId="8" fillId="9" borderId="49" xfId="0" applyNumberFormat="1" applyFont="1" applyFill="1" applyBorder="1" applyAlignment="1">
      <alignment horizontal="center" vertical="center"/>
    </xf>
    <xf numFmtId="43" fontId="8" fillId="9" borderId="9" xfId="0" applyNumberFormat="1" applyFont="1" applyFill="1" applyBorder="1" applyAlignment="1">
      <alignment horizontal="center" vertical="center"/>
    </xf>
    <xf numFmtId="43" fontId="8" fillId="9" borderId="34" xfId="0" applyNumberFormat="1" applyFont="1" applyFill="1" applyBorder="1" applyAlignment="1">
      <alignment horizontal="center" vertical="center"/>
    </xf>
    <xf numFmtId="49" fontId="8" fillId="9" borderId="51" xfId="0" applyNumberFormat="1" applyFont="1" applyFill="1" applyBorder="1" applyAlignment="1">
      <alignment horizontal="left" vertical="center" wrapText="1"/>
    </xf>
    <xf numFmtId="2" fontId="24" fillId="5" borderId="3" xfId="0" applyNumberFormat="1" applyFont="1" applyFill="1" applyBorder="1" applyAlignment="1">
      <alignment horizontal="center" vertical="center" wrapText="1"/>
    </xf>
    <xf numFmtId="49" fontId="24" fillId="5" borderId="3" xfId="0" applyNumberFormat="1" applyFont="1" applyFill="1" applyBorder="1" applyAlignment="1">
      <alignment horizontal="center" vertical="center" wrapText="1"/>
    </xf>
    <xf numFmtId="49" fontId="7" fillId="8" borderId="44" xfId="0" applyNumberFormat="1" applyFont="1" applyFill="1" applyBorder="1" applyAlignment="1">
      <alignment horizontal="right" vertical="center" indent="1"/>
    </xf>
    <xf numFmtId="2" fontId="8" fillId="8" borderId="45" xfId="0" applyNumberFormat="1" applyFont="1" applyFill="1" applyBorder="1" applyAlignment="1">
      <alignment horizontal="center" vertical="center" wrapText="1"/>
    </xf>
    <xf numFmtId="2" fontId="16" fillId="8" borderId="46" xfId="0" applyNumberFormat="1" applyFont="1" applyFill="1" applyBorder="1" applyAlignment="1">
      <alignment horizontal="left" vertical="center"/>
    </xf>
    <xf numFmtId="2" fontId="8" fillId="8" borderId="47" xfId="0" applyNumberFormat="1" applyFont="1" applyFill="1" applyBorder="1" applyAlignment="1">
      <alignment horizontal="center" vertical="center"/>
    </xf>
    <xf numFmtId="43" fontId="8" fillId="8" borderId="48" xfId="0" applyNumberFormat="1" applyFont="1" applyFill="1" applyBorder="1" applyAlignment="1">
      <alignment horizontal="center" vertical="center"/>
    </xf>
    <xf numFmtId="2" fontId="8" fillId="9" borderId="50" xfId="0" applyNumberFormat="1" applyFont="1" applyFill="1" applyBorder="1" applyAlignment="1">
      <alignment horizontal="center" vertical="center" wrapText="1"/>
    </xf>
    <xf numFmtId="2" fontId="8" fillId="9" borderId="50" xfId="0" applyNumberFormat="1" applyFont="1" applyFill="1" applyBorder="1" applyAlignment="1">
      <alignment horizontal="left" vertical="center" wrapText="1"/>
    </xf>
    <xf numFmtId="2" fontId="8" fillId="9" borderId="24" xfId="0" applyNumberFormat="1" applyFont="1" applyFill="1" applyBorder="1" applyAlignment="1">
      <alignment horizontal="center" vertical="center"/>
    </xf>
    <xf numFmtId="43" fontId="8" fillId="9" borderId="51" xfId="0" applyNumberFormat="1" applyFont="1" applyFill="1" applyBorder="1" applyAlignment="1">
      <alignment horizontal="center" vertical="center"/>
    </xf>
    <xf numFmtId="2" fontId="7" fillId="10" borderId="3" xfId="0" applyNumberFormat="1" applyFont="1" applyFill="1" applyBorder="1" applyAlignment="1">
      <alignment horizontal="right" vertical="center" wrapText="1"/>
    </xf>
    <xf numFmtId="43" fontId="8" fillId="10" borderId="32" xfId="0" applyNumberFormat="1" applyFont="1" applyFill="1" applyBorder="1" applyAlignment="1">
      <alignment horizontal="center" vertical="center"/>
    </xf>
    <xf numFmtId="49" fontId="25" fillId="10" borderId="31" xfId="0" applyNumberFormat="1" applyFont="1" applyFill="1" applyBorder="1" applyAlignment="1">
      <alignment horizontal="right" vertical="center" indent="1"/>
    </xf>
    <xf numFmtId="2" fontId="24" fillId="10" borderId="3" xfId="0" applyNumberFormat="1" applyFont="1" applyFill="1" applyBorder="1" applyAlignment="1">
      <alignment horizontal="center" vertical="center" wrapText="1"/>
    </xf>
    <xf numFmtId="2" fontId="24" fillId="10" borderId="23" xfId="0" applyNumberFormat="1" applyFont="1" applyFill="1" applyBorder="1" applyAlignment="1">
      <alignment horizontal="center" vertical="center" wrapText="1"/>
    </xf>
    <xf numFmtId="43" fontId="24" fillId="10" borderId="31" xfId="0" applyNumberFormat="1" applyFont="1" applyFill="1" applyBorder="1" applyAlignment="1">
      <alignment horizontal="center" vertical="center"/>
    </xf>
    <xf numFmtId="43" fontId="24" fillId="10" borderId="8" xfId="0" applyNumberFormat="1" applyFont="1" applyFill="1" applyBorder="1" applyAlignment="1">
      <alignment horizontal="center" vertical="center"/>
    </xf>
    <xf numFmtId="43" fontId="24" fillId="10" borderId="37" xfId="0" applyNumberFormat="1" applyFont="1" applyFill="1" applyBorder="1" applyAlignment="1">
      <alignment horizontal="center" vertical="center"/>
    </xf>
    <xf numFmtId="43" fontId="8" fillId="8" borderId="56" xfId="0" applyNumberFormat="1" applyFont="1" applyFill="1" applyBorder="1" applyAlignment="1">
      <alignment horizontal="center" vertical="center"/>
    </xf>
    <xf numFmtId="10" fontId="8" fillId="8" borderId="69" xfId="0" applyNumberFormat="1" applyFont="1" applyFill="1" applyBorder="1" applyAlignment="1">
      <alignment horizontal="center" vertical="center"/>
    </xf>
    <xf numFmtId="43" fontId="8" fillId="9" borderId="57" xfId="0" applyNumberFormat="1" applyFont="1" applyFill="1" applyBorder="1" applyAlignment="1">
      <alignment horizontal="center" vertical="center"/>
    </xf>
    <xf numFmtId="10" fontId="8" fillId="9" borderId="34" xfId="0" applyNumberFormat="1" applyFont="1" applyFill="1" applyBorder="1" applyAlignment="1">
      <alignment horizontal="center" vertical="center"/>
    </xf>
    <xf numFmtId="43" fontId="11" fillId="0" borderId="0" xfId="0" applyNumberFormat="1" applyFont="1" applyFill="1" applyBorder="1" applyAlignment="1">
      <alignment horizontal="center" vertical="center"/>
    </xf>
    <xf numFmtId="49" fontId="11" fillId="11" borderId="31" xfId="0" applyNumberFormat="1" applyFont="1" applyFill="1" applyBorder="1" applyAlignment="1">
      <alignment horizontal="right" vertical="center" indent="1"/>
    </xf>
    <xf numFmtId="0" fontId="11" fillId="11" borderId="3" xfId="0" applyNumberFormat="1" applyFont="1" applyFill="1" applyBorder="1" applyAlignment="1">
      <alignment horizontal="center" vertical="center" wrapText="1"/>
    </xf>
    <xf numFmtId="49" fontId="11" fillId="11" borderId="3" xfId="0" applyNumberFormat="1" applyFont="1" applyFill="1" applyBorder="1" applyAlignment="1">
      <alignment horizontal="center" vertical="center" wrapText="1"/>
    </xf>
    <xf numFmtId="49" fontId="10" fillId="11" borderId="3" xfId="0" applyNumberFormat="1" applyFont="1" applyFill="1" applyBorder="1" applyAlignment="1">
      <alignment horizontal="left" vertical="center" wrapText="1"/>
    </xf>
    <xf numFmtId="49" fontId="10" fillId="11" borderId="23" xfId="0" applyNumberFormat="1" applyFont="1" applyFill="1" applyBorder="1" applyAlignment="1">
      <alignment horizontal="center" vertical="center" wrapText="1"/>
    </xf>
    <xf numFmtId="49" fontId="10" fillId="11" borderId="0" xfId="0" applyNumberFormat="1" applyFont="1" applyFill="1" applyBorder="1" applyAlignment="1">
      <alignment horizontal="center" vertical="center"/>
    </xf>
    <xf numFmtId="43" fontId="10" fillId="11" borderId="31" xfId="0" applyNumberFormat="1" applyFont="1" applyFill="1" applyBorder="1" applyAlignment="1">
      <alignment horizontal="center" vertical="center"/>
    </xf>
    <xf numFmtId="43" fontId="10" fillId="11" borderId="8" xfId="0" applyNumberFormat="1" applyFont="1" applyFill="1" applyBorder="1" applyAlignment="1">
      <alignment horizontal="center" vertical="center"/>
    </xf>
    <xf numFmtId="43" fontId="10" fillId="11" borderId="32" xfId="0" applyNumberFormat="1" applyFont="1" applyFill="1" applyBorder="1" applyAlignment="1">
      <alignment horizontal="center" vertical="center"/>
    </xf>
    <xf numFmtId="0" fontId="4" fillId="12" borderId="0" xfId="0" applyFont="1" applyFill="1"/>
    <xf numFmtId="0" fontId="4" fillId="12" borderId="0" xfId="0" applyNumberFormat="1" applyFont="1" applyFill="1" applyAlignment="1">
      <alignment horizontal="center"/>
    </xf>
    <xf numFmtId="49" fontId="11" fillId="12" borderId="31" xfId="0" applyNumberFormat="1" applyFont="1" applyFill="1" applyBorder="1" applyAlignment="1">
      <alignment horizontal="right" vertical="center" indent="1"/>
    </xf>
    <xf numFmtId="0" fontId="11" fillId="12" borderId="3" xfId="0" applyNumberFormat="1" applyFont="1" applyFill="1" applyBorder="1" applyAlignment="1">
      <alignment horizontal="center" vertical="center" wrapText="1"/>
    </xf>
    <xf numFmtId="49" fontId="11" fillId="12" borderId="3" xfId="0" applyNumberFormat="1" applyFont="1" applyFill="1" applyBorder="1" applyAlignment="1">
      <alignment horizontal="center" vertical="center" wrapText="1"/>
    </xf>
    <xf numFmtId="49" fontId="10" fillId="12" borderId="3" xfId="0" applyNumberFormat="1" applyFont="1" applyFill="1" applyBorder="1" applyAlignment="1">
      <alignment horizontal="left" vertical="center" wrapText="1"/>
    </xf>
    <xf numFmtId="49" fontId="10" fillId="12" borderId="23" xfId="0" applyNumberFormat="1" applyFont="1" applyFill="1" applyBorder="1" applyAlignment="1">
      <alignment horizontal="center" vertical="center" wrapText="1"/>
    </xf>
    <xf numFmtId="49" fontId="10" fillId="12" borderId="0" xfId="0" applyNumberFormat="1" applyFont="1" applyFill="1" applyBorder="1" applyAlignment="1">
      <alignment horizontal="center" vertical="center"/>
    </xf>
    <xf numFmtId="43" fontId="10" fillId="12" borderId="31" xfId="0" applyNumberFormat="1" applyFont="1" applyFill="1" applyBorder="1" applyAlignment="1">
      <alignment horizontal="center" vertical="center"/>
    </xf>
    <xf numFmtId="43" fontId="10" fillId="12" borderId="8" xfId="0" applyNumberFormat="1" applyFont="1" applyFill="1" applyBorder="1" applyAlignment="1">
      <alignment horizontal="center" vertical="center"/>
    </xf>
    <xf numFmtId="43" fontId="10" fillId="12" borderId="32" xfId="0" applyNumberFormat="1" applyFont="1" applyFill="1" applyBorder="1" applyAlignment="1">
      <alignment horizontal="center" vertical="center"/>
    </xf>
    <xf numFmtId="0" fontId="8" fillId="5" borderId="14" xfId="0" applyNumberFormat="1" applyFont="1" applyFill="1" applyBorder="1" applyAlignment="1">
      <alignment horizontal="center" vertical="center"/>
    </xf>
    <xf numFmtId="0" fontId="8" fillId="5" borderId="15" xfId="0" applyNumberFormat="1" applyFont="1" applyFill="1" applyBorder="1" applyAlignment="1">
      <alignment horizontal="center" vertical="center"/>
    </xf>
    <xf numFmtId="0" fontId="8" fillId="5" borderId="16" xfId="0" applyNumberFormat="1" applyFont="1" applyFill="1" applyBorder="1" applyAlignment="1">
      <alignment horizontal="center" vertical="center"/>
    </xf>
    <xf numFmtId="4" fontId="8" fillId="0" borderId="0" xfId="0" applyNumberFormat="1" applyFont="1" applyAlignment="1">
      <alignment horizontal="right" vertical="top" wrapText="1"/>
    </xf>
    <xf numFmtId="4" fontId="8" fillId="0" borderId="0" xfId="0" applyNumberFormat="1" applyFont="1" applyBorder="1" applyAlignment="1">
      <alignment horizontal="right" vertical="top"/>
    </xf>
    <xf numFmtId="49" fontId="8" fillId="5" borderId="71" xfId="0" applyNumberFormat="1" applyFont="1" applyFill="1" applyBorder="1" applyAlignment="1">
      <alignment horizontal="center" vertical="center" wrapText="1"/>
    </xf>
    <xf numFmtId="49" fontId="8" fillId="5" borderId="72" xfId="0" applyNumberFormat="1" applyFont="1" applyFill="1" applyBorder="1" applyAlignment="1">
      <alignment horizontal="center" vertical="center" wrapText="1"/>
    </xf>
    <xf numFmtId="49" fontId="8" fillId="5" borderId="73" xfId="0" applyNumberFormat="1" applyFont="1" applyFill="1" applyBorder="1" applyAlignment="1">
      <alignment horizontal="center" vertical="center" wrapText="1"/>
    </xf>
    <xf numFmtId="0" fontId="8" fillId="5" borderId="74" xfId="0" applyNumberFormat="1" applyFont="1" applyFill="1" applyBorder="1" applyAlignment="1">
      <alignment horizontal="center" vertical="center" wrapText="1"/>
    </xf>
    <xf numFmtId="0" fontId="8" fillId="5" borderId="75" xfId="0" applyNumberFormat="1" applyFont="1" applyFill="1" applyBorder="1" applyAlignment="1">
      <alignment horizontal="center" vertical="center" wrapText="1"/>
    </xf>
    <xf numFmtId="0" fontId="8" fillId="5" borderId="76" xfId="0" applyNumberFormat="1" applyFont="1" applyFill="1" applyBorder="1" applyAlignment="1">
      <alignment horizontal="center" vertical="center" wrapText="1"/>
    </xf>
    <xf numFmtId="0" fontId="8" fillId="5" borderId="77" xfId="0" applyNumberFormat="1" applyFont="1" applyFill="1" applyBorder="1" applyAlignment="1">
      <alignment horizontal="center" vertical="center" wrapText="1"/>
    </xf>
    <xf numFmtId="49" fontId="7" fillId="5" borderId="78" xfId="0" applyNumberFormat="1" applyFont="1" applyFill="1" applyBorder="1" applyAlignment="1">
      <alignment horizontal="right" vertical="center" indent="1"/>
    </xf>
    <xf numFmtId="49" fontId="7" fillId="5" borderId="79" xfId="0" applyNumberFormat="1" applyFont="1" applyFill="1" applyBorder="1" applyAlignment="1">
      <alignment horizontal="right" vertical="center" indent="1"/>
    </xf>
    <xf numFmtId="49" fontId="7" fillId="5" borderId="75" xfId="0" applyNumberFormat="1" applyFont="1" applyFill="1" applyBorder="1" applyAlignment="1">
      <alignment horizontal="right" vertical="center" indent="1"/>
    </xf>
    <xf numFmtId="49" fontId="8" fillId="5" borderId="80" xfId="0" applyNumberFormat="1" applyFont="1" applyFill="1" applyBorder="1" applyAlignment="1">
      <alignment horizontal="center" vertical="center" wrapText="1"/>
    </xf>
    <xf numFmtId="49" fontId="8" fillId="5" borderId="81" xfId="0" applyNumberFormat="1" applyFont="1" applyFill="1" applyBorder="1" applyAlignment="1">
      <alignment horizontal="center" vertical="center" wrapText="1"/>
    </xf>
    <xf numFmtId="49" fontId="8" fillId="5" borderId="82" xfId="0" applyNumberFormat="1" applyFont="1" applyFill="1" applyBorder="1" applyAlignment="1">
      <alignment horizontal="center" vertical="center" wrapText="1"/>
    </xf>
    <xf numFmtId="49" fontId="8" fillId="5" borderId="83" xfId="0" applyNumberFormat="1" applyFont="1" applyFill="1" applyBorder="1" applyAlignment="1">
      <alignment horizontal="center" vertical="center" wrapText="1"/>
    </xf>
    <xf numFmtId="49" fontId="8" fillId="5" borderId="84" xfId="0" applyNumberFormat="1" applyFont="1" applyFill="1" applyBorder="1" applyAlignment="1">
      <alignment horizontal="center" vertical="center" wrapText="1"/>
    </xf>
    <xf numFmtId="49" fontId="8" fillId="5" borderId="85" xfId="0" applyNumberFormat="1" applyFont="1" applyFill="1" applyBorder="1" applyAlignment="1">
      <alignment horizontal="center" vertical="center" wrapText="1"/>
    </xf>
    <xf numFmtId="0" fontId="8" fillId="5" borderId="44" xfId="0" applyNumberFormat="1" applyFont="1" applyFill="1" applyBorder="1" applyAlignment="1">
      <alignment horizontal="center" vertical="center"/>
    </xf>
    <xf numFmtId="0" fontId="8" fillId="5" borderId="45" xfId="0" applyNumberFormat="1" applyFont="1" applyFill="1" applyBorder="1" applyAlignment="1">
      <alignment horizontal="center" vertical="center"/>
    </xf>
    <xf numFmtId="0" fontId="8" fillId="5" borderId="47" xfId="0" applyNumberFormat="1" applyFont="1" applyFill="1" applyBorder="1" applyAlignment="1">
      <alignment horizontal="center" vertical="center"/>
    </xf>
    <xf numFmtId="49" fontId="8" fillId="5" borderId="86" xfId="0" applyNumberFormat="1" applyFont="1" applyFill="1" applyBorder="1" applyAlignment="1">
      <alignment horizontal="center" vertical="center"/>
    </xf>
    <xf numFmtId="49" fontId="8" fillId="5" borderId="87" xfId="0" applyNumberFormat="1" applyFont="1" applyFill="1" applyBorder="1" applyAlignment="1">
      <alignment horizontal="center" vertical="center"/>
    </xf>
    <xf numFmtId="49" fontId="8" fillId="5" borderId="88" xfId="0" applyNumberFormat="1" applyFont="1" applyFill="1" applyBorder="1" applyAlignment="1">
      <alignment horizontal="center" vertical="center"/>
    </xf>
    <xf numFmtId="0" fontId="4" fillId="0" borderId="0" xfId="0" applyFont="1" applyAlignment="1">
      <alignment horizontal="center"/>
    </xf>
    <xf numFmtId="0" fontId="11" fillId="0" borderId="89" xfId="0" applyNumberFormat="1" applyFont="1" applyFill="1" applyBorder="1" applyAlignment="1">
      <alignment horizontal="right" vertical="center"/>
    </xf>
    <xf numFmtId="0" fontId="11" fillId="0" borderId="79" xfId="0" applyNumberFormat="1" applyFont="1" applyFill="1" applyBorder="1" applyAlignment="1">
      <alignment horizontal="right" vertical="center"/>
    </xf>
    <xf numFmtId="0" fontId="11" fillId="0" borderId="49" xfId="0" applyNumberFormat="1" applyFont="1" applyFill="1" applyBorder="1" applyAlignment="1">
      <alignment horizontal="right" vertical="center"/>
    </xf>
    <xf numFmtId="2" fontId="11" fillId="0" borderId="90" xfId="0" applyNumberFormat="1" applyFont="1" applyFill="1" applyBorder="1" applyAlignment="1">
      <alignment horizontal="center" vertical="center" wrapText="1"/>
    </xf>
    <xf numFmtId="2" fontId="11" fillId="0" borderId="91" xfId="0" applyNumberFormat="1" applyFont="1" applyFill="1" applyBorder="1" applyAlignment="1">
      <alignment horizontal="center" vertical="center" wrapText="1"/>
    </xf>
    <xf numFmtId="2" fontId="11" fillId="0" borderId="50" xfId="0" applyNumberFormat="1" applyFont="1" applyFill="1" applyBorder="1" applyAlignment="1">
      <alignment horizontal="center" vertical="center" wrapText="1"/>
    </xf>
    <xf numFmtId="43" fontId="11" fillId="0" borderId="95" xfId="0" applyNumberFormat="1" applyFont="1" applyFill="1" applyBorder="1" applyAlignment="1">
      <alignment horizontal="center" vertical="center"/>
    </xf>
    <xf numFmtId="43" fontId="11" fillId="0" borderId="96" xfId="0" applyNumberFormat="1" applyFont="1" applyFill="1" applyBorder="1" applyAlignment="1">
      <alignment horizontal="center" vertical="center"/>
    </xf>
    <xf numFmtId="43" fontId="11" fillId="0" borderId="34" xfId="0" applyNumberFormat="1" applyFont="1" applyFill="1" applyBorder="1" applyAlignment="1">
      <alignment horizontal="center" vertical="center"/>
    </xf>
    <xf numFmtId="2" fontId="11" fillId="0" borderId="90" xfId="0" applyNumberFormat="1" applyFont="1" applyFill="1" applyBorder="1" applyAlignment="1">
      <alignment horizontal="left" vertical="center" wrapText="1"/>
    </xf>
    <xf numFmtId="2" fontId="11" fillId="0" borderId="91" xfId="0" applyNumberFormat="1" applyFont="1" applyFill="1" applyBorder="1" applyAlignment="1">
      <alignment horizontal="left" vertical="center" wrapText="1"/>
    </xf>
    <xf numFmtId="2" fontId="11" fillId="0" borderId="50" xfId="0" applyNumberFormat="1" applyFont="1" applyFill="1" applyBorder="1" applyAlignment="1">
      <alignment horizontal="left" vertical="center" wrapText="1"/>
    </xf>
    <xf numFmtId="2" fontId="11" fillId="0" borderId="92" xfId="0" applyNumberFormat="1" applyFont="1" applyFill="1" applyBorder="1" applyAlignment="1">
      <alignment horizontal="center" vertical="center"/>
    </xf>
    <xf numFmtId="2" fontId="11" fillId="0" borderId="87" xfId="0" applyNumberFormat="1" applyFont="1" applyFill="1" applyBorder="1" applyAlignment="1">
      <alignment horizontal="center" vertical="center"/>
    </xf>
    <xf numFmtId="2" fontId="11" fillId="0" borderId="24" xfId="0" applyNumberFormat="1" applyFont="1" applyFill="1" applyBorder="1" applyAlignment="1">
      <alignment horizontal="center" vertical="center"/>
    </xf>
    <xf numFmtId="43" fontId="11" fillId="0" borderId="89" xfId="0" applyNumberFormat="1" applyFont="1" applyFill="1" applyBorder="1" applyAlignment="1">
      <alignment horizontal="center" vertical="center"/>
    </xf>
    <xf numFmtId="43" fontId="11" fillId="0" borderId="79" xfId="0" applyNumberFormat="1" applyFont="1" applyFill="1" applyBorder="1" applyAlignment="1">
      <alignment horizontal="center" vertical="center"/>
    </xf>
    <xf numFmtId="43" fontId="11" fillId="0" borderId="49" xfId="0" applyNumberFormat="1" applyFont="1" applyFill="1" applyBorder="1" applyAlignment="1">
      <alignment horizontal="center" vertical="center"/>
    </xf>
    <xf numFmtId="43" fontId="11" fillId="0" borderId="93" xfId="0" applyNumberFormat="1" applyFont="1" applyFill="1" applyBorder="1" applyAlignment="1">
      <alignment horizontal="center" vertical="center"/>
    </xf>
    <xf numFmtId="43" fontId="11" fillId="0" borderId="94" xfId="0" applyNumberFormat="1" applyFont="1" applyFill="1" applyBorder="1" applyAlignment="1">
      <alignment horizontal="center" vertical="center"/>
    </xf>
    <xf numFmtId="43" fontId="11" fillId="0" borderId="9" xfId="0" applyNumberFormat="1" applyFont="1" applyFill="1" applyBorder="1" applyAlignment="1">
      <alignment horizontal="center" vertical="center"/>
    </xf>
    <xf numFmtId="2" fontId="8" fillId="5" borderId="80" xfId="0" applyNumberFormat="1" applyFont="1" applyFill="1" applyBorder="1" applyAlignment="1">
      <alignment horizontal="center" vertical="center" wrapText="1"/>
    </xf>
    <xf numFmtId="2" fontId="8" fillId="5" borderId="83" xfId="0" applyNumberFormat="1" applyFont="1" applyFill="1" applyBorder="1" applyAlignment="1">
      <alignment horizontal="center" vertical="center" wrapText="1"/>
    </xf>
    <xf numFmtId="2" fontId="8" fillId="5" borderId="81" xfId="0" applyNumberFormat="1" applyFont="1" applyFill="1" applyBorder="1" applyAlignment="1">
      <alignment horizontal="center" vertical="center" wrapText="1"/>
    </xf>
    <xf numFmtId="2" fontId="8" fillId="5" borderId="84" xfId="0" applyNumberFormat="1" applyFont="1" applyFill="1" applyBorder="1" applyAlignment="1">
      <alignment horizontal="center" vertical="center" wrapText="1"/>
    </xf>
    <xf numFmtId="2" fontId="8" fillId="5" borderId="82" xfId="0" applyNumberFormat="1" applyFont="1" applyFill="1" applyBorder="1" applyAlignment="1">
      <alignment horizontal="center" vertical="center" wrapText="1"/>
    </xf>
    <xf numFmtId="2" fontId="8" fillId="5" borderId="85" xfId="0" applyNumberFormat="1" applyFont="1" applyFill="1" applyBorder="1" applyAlignment="1">
      <alignment horizontal="center" vertical="center" wrapText="1"/>
    </xf>
    <xf numFmtId="2" fontId="8" fillId="5" borderId="86" xfId="0" applyNumberFormat="1" applyFont="1" applyFill="1" applyBorder="1" applyAlignment="1">
      <alignment horizontal="center" vertical="center"/>
    </xf>
    <xf numFmtId="2" fontId="8" fillId="5" borderId="87" xfId="0" applyNumberFormat="1" applyFont="1" applyFill="1" applyBorder="1" applyAlignment="1">
      <alignment horizontal="center" vertical="center"/>
    </xf>
    <xf numFmtId="2" fontId="8" fillId="5" borderId="88" xfId="0" applyNumberFormat="1" applyFont="1" applyFill="1" applyBorder="1" applyAlignment="1">
      <alignment horizontal="center" vertical="center"/>
    </xf>
    <xf numFmtId="2" fontId="8" fillId="0" borderId="0" xfId="0" applyNumberFormat="1" applyFont="1" applyAlignment="1">
      <alignment horizontal="right" vertical="top" wrapText="1"/>
    </xf>
    <xf numFmtId="2" fontId="8" fillId="0" borderId="55" xfId="0" applyNumberFormat="1" applyFont="1" applyBorder="1" applyAlignment="1">
      <alignment horizontal="right" vertical="top"/>
    </xf>
    <xf numFmtId="0" fontId="4" fillId="4" borderId="71" xfId="0" applyFont="1" applyFill="1" applyBorder="1" applyAlignment="1">
      <alignment horizontal="center"/>
    </xf>
    <xf numFmtId="0" fontId="4" fillId="4" borderId="73" xfId="0" applyFont="1" applyFill="1" applyBorder="1" applyAlignment="1">
      <alignment horizontal="center"/>
    </xf>
    <xf numFmtId="168" fontId="15" fillId="4" borderId="97" xfId="0" applyNumberFormat="1" applyFont="1" applyFill="1" applyBorder="1" applyAlignment="1">
      <alignment horizontal="center" vertical="center"/>
    </xf>
    <xf numFmtId="10" fontId="15" fillId="4" borderId="98" xfId="0" applyNumberFormat="1" applyFont="1" applyFill="1" applyBorder="1" applyAlignment="1">
      <alignment horizontal="center" vertical="center"/>
    </xf>
    <xf numFmtId="168" fontId="15" fillId="4" borderId="99" xfId="0" applyNumberFormat="1" applyFont="1" applyFill="1" applyBorder="1" applyAlignment="1">
      <alignment horizontal="center" vertical="center"/>
    </xf>
    <xf numFmtId="10" fontId="15" fillId="4" borderId="100" xfId="0" applyNumberFormat="1" applyFont="1" applyFill="1" applyBorder="1" applyAlignment="1">
      <alignment horizontal="center" vertical="center"/>
    </xf>
    <xf numFmtId="43" fontId="20" fillId="0" borderId="89" xfId="0" applyNumberFormat="1" applyFont="1" applyFill="1" applyBorder="1" applyAlignment="1">
      <alignment horizontal="center" vertical="center"/>
    </xf>
    <xf numFmtId="43" fontId="20" fillId="0" borderId="79" xfId="0" applyNumberFormat="1" applyFont="1" applyFill="1" applyBorder="1" applyAlignment="1">
      <alignment horizontal="center" vertical="center"/>
    </xf>
    <xf numFmtId="43" fontId="20" fillId="0" borderId="49" xfId="0" applyNumberFormat="1" applyFont="1" applyFill="1" applyBorder="1" applyAlignment="1">
      <alignment horizontal="center" vertical="center"/>
    </xf>
    <xf numFmtId="10" fontId="11" fillId="0" borderId="93" xfId="0" applyNumberFormat="1" applyFont="1" applyFill="1" applyBorder="1" applyAlignment="1">
      <alignment horizontal="center" vertical="center"/>
    </xf>
    <xf numFmtId="10" fontId="11" fillId="0" borderId="94" xfId="0" applyNumberFormat="1" applyFont="1" applyFill="1" applyBorder="1" applyAlignment="1">
      <alignment horizontal="center" vertical="center"/>
    </xf>
    <xf numFmtId="10" fontId="11" fillId="0" borderId="9" xfId="0" applyNumberFormat="1" applyFont="1" applyFill="1" applyBorder="1" applyAlignment="1">
      <alignment horizontal="center" vertical="center"/>
    </xf>
  </cellXfs>
  <cellStyles count="40">
    <cellStyle name="0,0_x000d__x000a_NA_x000d__x000a_" xfId="1"/>
    <cellStyle name="Comma 2" xfId="2"/>
    <cellStyle name="Moeda 2" xfId="3"/>
    <cellStyle name="Moeda 3" xfId="4"/>
    <cellStyle name="Normal" xfId="0" builtinId="0"/>
    <cellStyle name="Normal 15" xfId="5"/>
    <cellStyle name="Normal 2" xfId="6"/>
    <cellStyle name="Normal 2 2" xfId="7"/>
    <cellStyle name="Normal 2 3" xfId="8"/>
    <cellStyle name="Normal 26 2" xfId="9"/>
    <cellStyle name="Normal 27 2" xfId="10"/>
    <cellStyle name="Normal 3" xfId="11"/>
    <cellStyle name="Normal 4" xfId="12"/>
    <cellStyle name="Normal 4 2" xfId="13"/>
    <cellStyle name="Normal 5" xfId="14"/>
    <cellStyle name="Normal 7" xfId="15"/>
    <cellStyle name="Normal 7 2" xfId="16"/>
    <cellStyle name="Normal 7 3" xfId="17"/>
    <cellStyle name="Normal 7 3 2" xfId="18"/>
    <cellStyle name="Porcentagem 2" xfId="19"/>
    <cellStyle name="Porcentagem 3" xfId="20"/>
    <cellStyle name="Separador de milhares 2" xfId="21"/>
    <cellStyle name="Separador de milhares 2 2" xfId="22"/>
    <cellStyle name="Separador de milhares 2 2 2" xfId="23"/>
    <cellStyle name="Separador de milhares 2 3" xfId="24"/>
    <cellStyle name="Separador de milhares 26 2" xfId="25"/>
    <cellStyle name="Separador de milhares 27 2" xfId="26"/>
    <cellStyle name="Separador de milhares 3" xfId="27"/>
    <cellStyle name="Separador de milhares 3 2" xfId="28"/>
    <cellStyle name="Separador de milhares 4" xfId="29"/>
    <cellStyle name="Separador de milhares 4 2" xfId="30"/>
    <cellStyle name="Separador de milhares 5" xfId="31"/>
    <cellStyle name="Separador de milhares 6" xfId="32"/>
    <cellStyle name="Separador de milhares 6 2" xfId="33"/>
    <cellStyle name="Separador de milhares 6 2 2" xfId="34"/>
    <cellStyle name="Separador de milhares 7" xfId="35"/>
    <cellStyle name="Separador de milhares 8" xfId="36"/>
    <cellStyle name="Separador de milhares 9" xfId="37"/>
    <cellStyle name="Vírgula 10" xfId="38"/>
    <cellStyle name="Vírgula 2" xfId="39"/>
  </cellStyles>
  <dxfs count="6710">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231321</xdr:colOff>
      <xdr:row>455</xdr:row>
      <xdr:rowOff>200025</xdr:rowOff>
    </xdr:from>
    <xdr:ext cx="184731" cy="264560"/>
    <xdr:sp macro="" textlink="">
      <xdr:nvSpPr>
        <xdr:cNvPr id="4" name="CaixaDeTexto 3"/>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5" name="CaixaDeTexto 4"/>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6" name="CaixaDeTexto 5"/>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7" name="CaixaDeTexto 6"/>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8" name="CaixaDeTexto 7"/>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9" name="CaixaDeTexto 8"/>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10" name="CaixaDeTexto 9"/>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11" name="CaixaDeTexto 10"/>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12" name="CaixaDeTexto 11"/>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13" name="CaixaDeTexto 12"/>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14" name="CaixaDeTexto 13"/>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15" name="CaixaDeTexto 14"/>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16" name="CaixaDeTexto 15"/>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17" name="CaixaDeTexto 16"/>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18" name="CaixaDeTexto 17"/>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19" name="CaixaDeTexto 18"/>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20" name="CaixaDeTexto 19"/>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21" name="CaixaDeTexto 20"/>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22" name="CaixaDeTexto 21"/>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23" name="CaixaDeTexto 22"/>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24" name="CaixaDeTexto 23"/>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25" name="CaixaDeTexto 24"/>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26" name="CaixaDeTexto 25"/>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27" name="CaixaDeTexto 26"/>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28" name="CaixaDeTexto 27"/>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29" name="CaixaDeTexto 28"/>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30" name="CaixaDeTexto 29"/>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31" name="CaixaDeTexto 30"/>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32" name="CaixaDeTexto 31"/>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33" name="CaixaDeTexto 32"/>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34" name="CaixaDeTexto 33"/>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35" name="CaixaDeTexto 34"/>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36" name="CaixaDeTexto 35"/>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37" name="CaixaDeTexto 36"/>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38" name="CaixaDeTexto 37"/>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39" name="CaixaDeTexto 38"/>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40" name="CaixaDeTexto 39"/>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41" name="CaixaDeTexto 40"/>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42" name="CaixaDeTexto 41"/>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43" name="CaixaDeTexto 42"/>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44" name="CaixaDeTexto 43"/>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45" name="CaixaDeTexto 44"/>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46" name="CaixaDeTexto 45"/>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47" name="CaixaDeTexto 46"/>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48" name="CaixaDeTexto 47"/>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49" name="CaixaDeTexto 48"/>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455</xdr:row>
      <xdr:rowOff>200025</xdr:rowOff>
    </xdr:from>
    <xdr:ext cx="184731" cy="264560"/>
    <xdr:sp macro="" textlink="">
      <xdr:nvSpPr>
        <xdr:cNvPr id="50" name="CaixaDeTexto 49"/>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twoCellAnchor>
    <xdr:from>
      <xdr:col>2</xdr:col>
      <xdr:colOff>123825</xdr:colOff>
      <xdr:row>0</xdr:row>
      <xdr:rowOff>104775</xdr:rowOff>
    </xdr:from>
    <xdr:to>
      <xdr:col>4</xdr:col>
      <xdr:colOff>447675</xdr:colOff>
      <xdr:row>2</xdr:row>
      <xdr:rowOff>123825</xdr:rowOff>
    </xdr:to>
    <xdr:pic>
      <xdr:nvPicPr>
        <xdr:cNvPr id="1072" name="Imagem 52"/>
        <xdr:cNvPicPr>
          <a:picLocks noChangeAspect="1"/>
        </xdr:cNvPicPr>
      </xdr:nvPicPr>
      <xdr:blipFill>
        <a:blip xmlns:r="http://schemas.openxmlformats.org/officeDocument/2006/relationships" r:embed="rId1" cstate="print"/>
        <a:srcRect/>
        <a:stretch>
          <a:fillRect/>
        </a:stretch>
      </xdr:blipFill>
      <xdr:spPr bwMode="auto">
        <a:xfrm>
          <a:off x="1524000" y="104775"/>
          <a:ext cx="2428875" cy="723900"/>
        </a:xfrm>
        <a:prstGeom prst="rect">
          <a:avLst/>
        </a:prstGeom>
        <a:noFill/>
        <a:ln w="9525">
          <a:noFill/>
          <a:miter lim="800000"/>
          <a:headEnd/>
          <a:tailEnd/>
        </a:ln>
      </xdr:spPr>
    </xdr:pic>
    <xdr:clientData/>
  </xdr:twoCellAnchor>
  <xdr:oneCellAnchor>
    <xdr:from>
      <xdr:col>15</xdr:col>
      <xdr:colOff>231321</xdr:colOff>
      <xdr:row>455</xdr:row>
      <xdr:rowOff>200025</xdr:rowOff>
    </xdr:from>
    <xdr:ext cx="184731" cy="264560"/>
    <xdr:sp macro="" textlink="">
      <xdr:nvSpPr>
        <xdr:cNvPr id="53" name="CaixaDeTexto 52"/>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54" name="CaixaDeTexto 53"/>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55" name="CaixaDeTexto 54"/>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56" name="CaixaDeTexto 55"/>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57" name="CaixaDeTexto 56"/>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58" name="CaixaDeTexto 57"/>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59" name="CaixaDeTexto 58"/>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60" name="CaixaDeTexto 59"/>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61" name="CaixaDeTexto 60"/>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62" name="CaixaDeTexto 61"/>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63" name="CaixaDeTexto 62"/>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64" name="CaixaDeTexto 63"/>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65" name="CaixaDeTexto 64"/>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66" name="CaixaDeTexto 65"/>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67" name="CaixaDeTexto 66"/>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68" name="CaixaDeTexto 67"/>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69" name="CaixaDeTexto 68"/>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70" name="CaixaDeTexto 69"/>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71" name="CaixaDeTexto 70"/>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72" name="CaixaDeTexto 71"/>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73" name="CaixaDeTexto 72"/>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74" name="CaixaDeTexto 73"/>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75" name="CaixaDeTexto 74"/>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76" name="CaixaDeTexto 75"/>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77" name="CaixaDeTexto 76"/>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78" name="CaixaDeTexto 77"/>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79" name="CaixaDeTexto 78"/>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80" name="CaixaDeTexto 79"/>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81" name="CaixaDeTexto 80"/>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82" name="CaixaDeTexto 81"/>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83" name="CaixaDeTexto 82"/>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84" name="CaixaDeTexto 83"/>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85" name="CaixaDeTexto 84"/>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86" name="CaixaDeTexto 85"/>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87" name="CaixaDeTexto 86"/>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88" name="CaixaDeTexto 87"/>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89" name="CaixaDeTexto 88"/>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90" name="CaixaDeTexto 89"/>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91" name="CaixaDeTexto 90"/>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92" name="CaixaDeTexto 91"/>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93" name="CaixaDeTexto 92"/>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94" name="CaixaDeTexto 93"/>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95" name="CaixaDeTexto 94"/>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96" name="CaixaDeTexto 95"/>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97" name="CaixaDeTexto 96"/>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98" name="CaixaDeTexto 97"/>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99" name="CaixaDeTexto 98"/>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455</xdr:row>
      <xdr:rowOff>200025</xdr:rowOff>
    </xdr:from>
    <xdr:ext cx="184731" cy="264560"/>
    <xdr:sp macro="" textlink="">
      <xdr:nvSpPr>
        <xdr:cNvPr id="100" name="CaixaDeTexto 99"/>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231321</xdr:colOff>
      <xdr:row>1217</xdr:row>
      <xdr:rowOff>200025</xdr:rowOff>
    </xdr:from>
    <xdr:ext cx="184731" cy="264560"/>
    <xdr:sp macro="" textlink="">
      <xdr:nvSpPr>
        <xdr:cNvPr id="2" name="CaixaDeTexto 1"/>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3" name="CaixaDeTexto 2"/>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4" name="CaixaDeTexto 3"/>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5" name="CaixaDeTexto 4"/>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6" name="CaixaDeTexto 5"/>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7" name="CaixaDeTexto 6"/>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8" name="CaixaDeTexto 7"/>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9" name="CaixaDeTexto 8"/>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10" name="CaixaDeTexto 9"/>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11" name="CaixaDeTexto 10"/>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12" name="CaixaDeTexto 11"/>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13" name="CaixaDeTexto 12"/>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14" name="CaixaDeTexto 13"/>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15" name="CaixaDeTexto 14"/>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16" name="CaixaDeTexto 15"/>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17" name="CaixaDeTexto 16"/>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18" name="CaixaDeTexto 17"/>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19" name="CaixaDeTexto 18"/>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20" name="CaixaDeTexto 19"/>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21" name="CaixaDeTexto 20"/>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22" name="CaixaDeTexto 21"/>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23" name="CaixaDeTexto 22"/>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24" name="CaixaDeTexto 23"/>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25" name="CaixaDeTexto 24"/>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26" name="CaixaDeTexto 25"/>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27" name="CaixaDeTexto 26"/>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28" name="CaixaDeTexto 27"/>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29" name="CaixaDeTexto 28"/>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30" name="CaixaDeTexto 29"/>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31" name="CaixaDeTexto 30"/>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32" name="CaixaDeTexto 31"/>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33" name="CaixaDeTexto 32"/>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34" name="CaixaDeTexto 33"/>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35" name="CaixaDeTexto 34"/>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36" name="CaixaDeTexto 35"/>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37" name="CaixaDeTexto 36"/>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38" name="CaixaDeTexto 37"/>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39" name="CaixaDeTexto 38"/>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40" name="CaixaDeTexto 39"/>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41" name="CaixaDeTexto 40"/>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42" name="CaixaDeTexto 41"/>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43" name="CaixaDeTexto 42"/>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44" name="CaixaDeTexto 43"/>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45" name="CaixaDeTexto 44"/>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46" name="CaixaDeTexto 45"/>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47" name="CaixaDeTexto 46"/>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48" name="CaixaDeTexto 47"/>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49" name="CaixaDeTexto 1"/>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50" name="CaixaDeTexto 2"/>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51" name="CaixaDeTexto 3"/>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52" name="CaixaDeTexto 4"/>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53" name="CaixaDeTexto 5"/>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54" name="CaixaDeTexto 6"/>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55" name="CaixaDeTexto 7"/>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56" name="CaixaDeTexto 8"/>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57" name="CaixaDeTexto 9"/>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58" name="CaixaDeTexto 10"/>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59" name="CaixaDeTexto 11"/>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60" name="CaixaDeTexto 12"/>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61" name="CaixaDeTexto 13"/>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62" name="CaixaDeTexto 14"/>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63" name="CaixaDeTexto 15"/>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64" name="CaixaDeTexto 16"/>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65" name="CaixaDeTexto 17"/>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66" name="CaixaDeTexto 18"/>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67" name="CaixaDeTexto 19"/>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68" name="CaixaDeTexto 20"/>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69" name="CaixaDeTexto 21"/>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70" name="CaixaDeTexto 22"/>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71" name="CaixaDeTexto 23"/>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72" name="CaixaDeTexto 24"/>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73" name="CaixaDeTexto 25"/>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74" name="CaixaDeTexto 26"/>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75" name="CaixaDeTexto 27"/>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76" name="CaixaDeTexto 28"/>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77" name="CaixaDeTexto 29"/>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78" name="CaixaDeTexto 30"/>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79" name="CaixaDeTexto 31"/>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80" name="CaixaDeTexto 32"/>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81" name="CaixaDeTexto 33"/>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82" name="CaixaDeTexto 34"/>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83" name="CaixaDeTexto 35"/>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84" name="CaixaDeTexto 36"/>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85" name="CaixaDeTexto 37"/>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86" name="CaixaDeTexto 38"/>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87" name="CaixaDeTexto 39"/>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88" name="CaixaDeTexto 40"/>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89" name="CaixaDeTexto 41"/>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90" name="CaixaDeTexto 42"/>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91" name="CaixaDeTexto 43"/>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92" name="CaixaDeTexto 44"/>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93" name="CaixaDeTexto 45"/>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94" name="CaixaDeTexto 46"/>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1217</xdr:row>
      <xdr:rowOff>200025</xdr:rowOff>
    </xdr:from>
    <xdr:ext cx="184731" cy="264560"/>
    <xdr:sp macro="" textlink="">
      <xdr:nvSpPr>
        <xdr:cNvPr id="95" name="CaixaDeTexto 47"/>
        <xdr:cNvSpPr txBox="1"/>
      </xdr:nvSpPr>
      <xdr:spPr>
        <a:xfrm>
          <a:off x="4069896"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twoCellAnchor>
    <xdr:from>
      <xdr:col>2</xdr:col>
      <xdr:colOff>123825</xdr:colOff>
      <xdr:row>0</xdr:row>
      <xdr:rowOff>104775</xdr:rowOff>
    </xdr:from>
    <xdr:to>
      <xdr:col>4</xdr:col>
      <xdr:colOff>447675</xdr:colOff>
      <xdr:row>2</xdr:row>
      <xdr:rowOff>123825</xdr:rowOff>
    </xdr:to>
    <xdr:pic>
      <xdr:nvPicPr>
        <xdr:cNvPr id="2096" name="Imagem 52"/>
        <xdr:cNvPicPr>
          <a:picLocks noChangeAspect="1"/>
        </xdr:cNvPicPr>
      </xdr:nvPicPr>
      <xdr:blipFill>
        <a:blip xmlns:r="http://schemas.openxmlformats.org/officeDocument/2006/relationships" r:embed="rId1" cstate="print"/>
        <a:srcRect/>
        <a:stretch>
          <a:fillRect/>
        </a:stretch>
      </xdr:blipFill>
      <xdr:spPr bwMode="auto">
        <a:xfrm>
          <a:off x="1524000" y="104775"/>
          <a:ext cx="2495550" cy="714375"/>
        </a:xfrm>
        <a:prstGeom prst="rect">
          <a:avLst/>
        </a:prstGeom>
        <a:noFill/>
        <a:ln w="9525">
          <a:noFill/>
          <a:miter lim="800000"/>
          <a:headEnd/>
          <a:tailEnd/>
        </a:ln>
      </xdr:spPr>
    </xdr:pic>
    <xdr:clientData/>
  </xdr:twoCellAnchor>
  <xdr:oneCellAnchor>
    <xdr:from>
      <xdr:col>14</xdr:col>
      <xdr:colOff>231321</xdr:colOff>
      <xdr:row>1217</xdr:row>
      <xdr:rowOff>200025</xdr:rowOff>
    </xdr:from>
    <xdr:ext cx="184731" cy="264560"/>
    <xdr:sp macro="" textlink="">
      <xdr:nvSpPr>
        <xdr:cNvPr id="2080" name="CaixaDeTexto 50"/>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81" name="CaixaDeTexto 51"/>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82" name="CaixaDeTexto 52"/>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83" name="CaixaDeTexto 53"/>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84" name="CaixaDeTexto 54"/>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85" name="CaixaDeTexto 55"/>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86" name="CaixaDeTexto 56"/>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87" name="CaixaDeTexto 57"/>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88" name="CaixaDeTexto 58"/>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89" name="CaixaDeTexto 59"/>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90" name="CaixaDeTexto 60"/>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91" name="CaixaDeTexto 61"/>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92" name="CaixaDeTexto 62"/>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93" name="CaixaDeTexto 63"/>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94" name="CaixaDeTexto 64"/>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95" name="CaixaDeTexto 65"/>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97" name="CaixaDeTexto 66"/>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98" name="CaixaDeTexto 67"/>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099" name="CaixaDeTexto 68"/>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00" name="CaixaDeTexto 69"/>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01" name="CaixaDeTexto 70"/>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02" name="CaixaDeTexto 71"/>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03" name="CaixaDeTexto 72"/>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04" name="CaixaDeTexto 73"/>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05" name="CaixaDeTexto 74"/>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06" name="CaixaDeTexto 75"/>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07" name="CaixaDeTexto 76"/>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08" name="CaixaDeTexto 77"/>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09" name="CaixaDeTexto 78"/>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10" name="CaixaDeTexto 79"/>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11" name="CaixaDeTexto 80"/>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12" name="CaixaDeTexto 81"/>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13" name="CaixaDeTexto 82"/>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14" name="CaixaDeTexto 83"/>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15" name="CaixaDeTexto 84"/>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16" name="CaixaDeTexto 85"/>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17" name="CaixaDeTexto 86"/>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18" name="CaixaDeTexto 87"/>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19" name="CaixaDeTexto 88"/>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20" name="CaixaDeTexto 89"/>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21" name="CaixaDeTexto 90"/>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22" name="CaixaDeTexto 91"/>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23" name="CaixaDeTexto 92"/>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24" name="CaixaDeTexto 93"/>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2125" name="CaixaDeTexto 94"/>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96" name="CaixaDeTexto 95"/>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97" name="CaixaDeTexto 96"/>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14</xdr:col>
      <xdr:colOff>231321</xdr:colOff>
      <xdr:row>1217</xdr:row>
      <xdr:rowOff>200025</xdr:rowOff>
    </xdr:from>
    <xdr:ext cx="184731" cy="264560"/>
    <xdr:sp macro="" textlink="">
      <xdr:nvSpPr>
        <xdr:cNvPr id="98" name="CaixaDeTexto 97"/>
        <xdr:cNvSpPr txBox="1"/>
      </xdr:nvSpPr>
      <xdr:spPr>
        <a:xfrm>
          <a:off x="21357771" y="15240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99" name="CaixaDeTexto 98"/>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00" name="CaixaDeTexto 99"/>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01" name="CaixaDeTexto 100"/>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02" name="CaixaDeTexto 101"/>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03" name="CaixaDeTexto 102"/>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04" name="CaixaDeTexto 103"/>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05" name="CaixaDeTexto 104"/>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06" name="CaixaDeTexto 105"/>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07" name="CaixaDeTexto 106"/>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08" name="CaixaDeTexto 107"/>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09" name="CaixaDeTexto 108"/>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10" name="CaixaDeTexto 109"/>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11" name="CaixaDeTexto 110"/>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12" name="CaixaDeTexto 111"/>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13" name="CaixaDeTexto 112"/>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14" name="CaixaDeTexto 113"/>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15" name="CaixaDeTexto 114"/>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16" name="CaixaDeTexto 115"/>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17" name="CaixaDeTexto 116"/>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18" name="CaixaDeTexto 117"/>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19" name="CaixaDeTexto 118"/>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20" name="CaixaDeTexto 119"/>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21" name="CaixaDeTexto 120"/>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22" name="CaixaDeTexto 121"/>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23" name="CaixaDeTexto 122"/>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24" name="CaixaDeTexto 123"/>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25" name="CaixaDeTexto 124"/>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26" name="CaixaDeTexto 125"/>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27" name="CaixaDeTexto 126"/>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28" name="CaixaDeTexto 127"/>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29" name="CaixaDeTexto 128"/>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30" name="CaixaDeTexto 129"/>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31" name="CaixaDeTexto 130"/>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32" name="CaixaDeTexto 131"/>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33" name="CaixaDeTexto 132"/>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34" name="CaixaDeTexto 133"/>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35" name="CaixaDeTexto 134"/>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36" name="CaixaDeTexto 135"/>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1217</xdr:row>
      <xdr:rowOff>200025</xdr:rowOff>
    </xdr:from>
    <xdr:ext cx="184731" cy="264560"/>
    <xdr:sp macro="" textlink="">
      <xdr:nvSpPr>
        <xdr:cNvPr id="137" name="CaixaDeTexto 136"/>
        <xdr:cNvSpPr txBox="1"/>
      </xdr:nvSpPr>
      <xdr:spPr>
        <a:xfrm>
          <a:off x="16423821" y="220390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47" name="CaixaDeTexto 146"/>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48" name="CaixaDeTexto 147"/>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49" name="CaixaDeTexto 148"/>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50" name="CaixaDeTexto 149"/>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51" name="CaixaDeTexto 150"/>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52" name="CaixaDeTexto 151"/>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53" name="CaixaDeTexto 152"/>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54" name="CaixaDeTexto 153"/>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55" name="CaixaDeTexto 154"/>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56" name="CaixaDeTexto 155"/>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57" name="CaixaDeTexto 156"/>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58" name="CaixaDeTexto 157"/>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59" name="CaixaDeTexto 158"/>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60" name="CaixaDeTexto 159"/>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61" name="CaixaDeTexto 160"/>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62" name="CaixaDeTexto 161"/>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63" name="CaixaDeTexto 162"/>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64" name="CaixaDeTexto 163"/>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65" name="CaixaDeTexto 164"/>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66" name="CaixaDeTexto 165"/>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67" name="CaixaDeTexto 166"/>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68" name="CaixaDeTexto 167"/>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69" name="CaixaDeTexto 168"/>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70" name="CaixaDeTexto 169"/>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71" name="CaixaDeTexto 170"/>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72" name="CaixaDeTexto 171"/>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73" name="CaixaDeTexto 172"/>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74" name="CaixaDeTexto 173"/>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75" name="CaixaDeTexto 174"/>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76" name="CaixaDeTexto 175"/>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77" name="CaixaDeTexto 176"/>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78" name="CaixaDeTexto 177"/>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79" name="CaixaDeTexto 178"/>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80" name="CaixaDeTexto 179"/>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81" name="CaixaDeTexto 180"/>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82" name="CaixaDeTexto 181"/>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83" name="CaixaDeTexto 182"/>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84" name="CaixaDeTexto 183"/>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85" name="CaixaDeTexto 184"/>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86" name="CaixaDeTexto 185"/>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87" name="CaixaDeTexto 186"/>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88" name="CaixaDeTexto 187"/>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89" name="CaixaDeTexto 188"/>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90" name="CaixaDeTexto 189"/>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91" name="CaixaDeTexto 190"/>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92" name="CaixaDeTexto 191"/>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93" name="CaixaDeTexto 192"/>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16</xdr:col>
      <xdr:colOff>231321</xdr:colOff>
      <xdr:row>1217</xdr:row>
      <xdr:rowOff>200025</xdr:rowOff>
    </xdr:from>
    <xdr:ext cx="184731" cy="264560"/>
    <xdr:sp macro="" textlink="">
      <xdr:nvSpPr>
        <xdr:cNvPr id="194" name="CaixaDeTexto 193"/>
        <xdr:cNvSpPr txBox="1"/>
      </xdr:nvSpPr>
      <xdr:spPr>
        <a:xfrm>
          <a:off x="172897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195" name="CaixaDeTexto 194"/>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196" name="CaixaDeTexto 195"/>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197" name="CaixaDeTexto 196"/>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198" name="CaixaDeTexto 197"/>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199" name="CaixaDeTexto 198"/>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00" name="CaixaDeTexto 199"/>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01" name="CaixaDeTexto 200"/>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02" name="CaixaDeTexto 201"/>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03" name="CaixaDeTexto 202"/>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04" name="CaixaDeTexto 203"/>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05" name="CaixaDeTexto 204"/>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06" name="CaixaDeTexto 205"/>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07" name="CaixaDeTexto 206"/>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08" name="CaixaDeTexto 207"/>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09" name="CaixaDeTexto 208"/>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10" name="CaixaDeTexto 209"/>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11" name="CaixaDeTexto 210"/>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12" name="CaixaDeTexto 211"/>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13" name="CaixaDeTexto 212"/>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14" name="CaixaDeTexto 213"/>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15" name="CaixaDeTexto 214"/>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16" name="CaixaDeTexto 215"/>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17" name="CaixaDeTexto 216"/>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18" name="CaixaDeTexto 217"/>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19" name="CaixaDeTexto 218"/>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20" name="CaixaDeTexto 219"/>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21" name="CaixaDeTexto 220"/>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22" name="CaixaDeTexto 221"/>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23" name="CaixaDeTexto 222"/>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24" name="CaixaDeTexto 223"/>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25" name="CaixaDeTexto 224"/>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26" name="CaixaDeTexto 225"/>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27" name="CaixaDeTexto 226"/>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28" name="CaixaDeTexto 227"/>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29" name="CaixaDeTexto 228"/>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30" name="CaixaDeTexto 229"/>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31" name="CaixaDeTexto 230"/>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32" name="CaixaDeTexto 231"/>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231321</xdr:colOff>
      <xdr:row>1217</xdr:row>
      <xdr:rowOff>200025</xdr:rowOff>
    </xdr:from>
    <xdr:ext cx="184731" cy="264560"/>
    <xdr:sp macro="" textlink="">
      <xdr:nvSpPr>
        <xdr:cNvPr id="233" name="CaixaDeTexto 232"/>
        <xdr:cNvSpPr txBox="1"/>
      </xdr:nvSpPr>
      <xdr:spPr>
        <a:xfrm>
          <a:off x="19333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34" name="CaixaDeTexto 23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35" name="CaixaDeTexto 23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36" name="CaixaDeTexto 23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37" name="CaixaDeTexto 23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38" name="CaixaDeTexto 23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39" name="CaixaDeTexto 23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40" name="CaixaDeTexto 23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41" name="CaixaDeTexto 24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42" name="CaixaDeTexto 24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43" name="CaixaDeTexto 24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44" name="CaixaDeTexto 24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45" name="CaixaDeTexto 24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46" name="CaixaDeTexto 24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47" name="CaixaDeTexto 24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48" name="CaixaDeTexto 24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49" name="CaixaDeTexto 24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50" name="CaixaDeTexto 24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51" name="CaixaDeTexto 25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52" name="CaixaDeTexto 25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53" name="CaixaDeTexto 25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54" name="CaixaDeTexto 25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55" name="CaixaDeTexto 25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56" name="CaixaDeTexto 25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57" name="CaixaDeTexto 25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58" name="CaixaDeTexto 25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59" name="CaixaDeTexto 25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60" name="CaixaDeTexto 25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61" name="CaixaDeTexto 26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62" name="CaixaDeTexto 26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63" name="CaixaDeTexto 26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64" name="CaixaDeTexto 26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65" name="CaixaDeTexto 26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66" name="CaixaDeTexto 26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67" name="CaixaDeTexto 26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68" name="CaixaDeTexto 26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69" name="CaixaDeTexto 26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70" name="CaixaDeTexto 26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71" name="CaixaDeTexto 27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72" name="CaixaDeTexto 27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73" name="CaixaDeTexto 27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74" name="CaixaDeTexto 27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75" name="CaixaDeTexto 27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76" name="CaixaDeTexto 27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77" name="CaixaDeTexto 27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78" name="CaixaDeTexto 27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79" name="CaixaDeTexto 27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80" name="CaixaDeTexto 27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281" name="CaixaDeTexto 28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82" name="CaixaDeTexto 281"/>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83" name="CaixaDeTexto 282"/>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84" name="CaixaDeTexto 283"/>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85" name="CaixaDeTexto 284"/>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86" name="CaixaDeTexto 285"/>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87" name="CaixaDeTexto 286"/>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88" name="CaixaDeTexto 287"/>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89" name="CaixaDeTexto 288"/>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90" name="CaixaDeTexto 289"/>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91" name="CaixaDeTexto 290"/>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92" name="CaixaDeTexto 291"/>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93" name="CaixaDeTexto 292"/>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94" name="CaixaDeTexto 293"/>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95" name="CaixaDeTexto 294"/>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96" name="CaixaDeTexto 295"/>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97" name="CaixaDeTexto 296"/>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98" name="CaixaDeTexto 297"/>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299" name="CaixaDeTexto 298"/>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00" name="CaixaDeTexto 299"/>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01" name="CaixaDeTexto 300"/>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02" name="CaixaDeTexto 301"/>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03" name="CaixaDeTexto 302"/>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04" name="CaixaDeTexto 303"/>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05" name="CaixaDeTexto 304"/>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06" name="CaixaDeTexto 305"/>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07" name="CaixaDeTexto 306"/>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08" name="CaixaDeTexto 307"/>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09" name="CaixaDeTexto 308"/>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10" name="CaixaDeTexto 309"/>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11" name="CaixaDeTexto 310"/>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12" name="CaixaDeTexto 311"/>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13" name="CaixaDeTexto 312"/>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14" name="CaixaDeTexto 313"/>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15" name="CaixaDeTexto 314"/>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16" name="CaixaDeTexto 315"/>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17" name="CaixaDeTexto 316"/>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18" name="CaixaDeTexto 317"/>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19" name="CaixaDeTexto 318"/>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19</xdr:col>
      <xdr:colOff>231321</xdr:colOff>
      <xdr:row>1217</xdr:row>
      <xdr:rowOff>200025</xdr:rowOff>
    </xdr:from>
    <xdr:ext cx="184731" cy="264560"/>
    <xdr:sp macro="" textlink="">
      <xdr:nvSpPr>
        <xdr:cNvPr id="320" name="CaixaDeTexto 319"/>
        <xdr:cNvSpPr txBox="1"/>
      </xdr:nvSpPr>
      <xdr:spPr>
        <a:xfrm>
          <a:off x="17480230"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21" name="CaixaDeTexto 320"/>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22" name="CaixaDeTexto 321"/>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23" name="CaixaDeTexto 322"/>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24" name="CaixaDeTexto 323"/>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25" name="CaixaDeTexto 324"/>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26" name="CaixaDeTexto 325"/>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27" name="CaixaDeTexto 326"/>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28" name="CaixaDeTexto 327"/>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29" name="CaixaDeTexto 328"/>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30" name="CaixaDeTexto 329"/>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31" name="CaixaDeTexto 330"/>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32" name="CaixaDeTexto 331"/>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33" name="CaixaDeTexto 332"/>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34" name="CaixaDeTexto 333"/>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35" name="CaixaDeTexto 334"/>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36" name="CaixaDeTexto 335"/>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37" name="CaixaDeTexto 336"/>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38" name="CaixaDeTexto 337"/>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39" name="CaixaDeTexto 338"/>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40" name="CaixaDeTexto 339"/>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41" name="CaixaDeTexto 340"/>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42" name="CaixaDeTexto 341"/>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43" name="CaixaDeTexto 342"/>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44" name="CaixaDeTexto 343"/>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45" name="CaixaDeTexto 344"/>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46" name="CaixaDeTexto 345"/>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47" name="CaixaDeTexto 346"/>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48" name="CaixaDeTexto 347"/>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49" name="CaixaDeTexto 348"/>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50" name="CaixaDeTexto 349"/>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51" name="CaixaDeTexto 350"/>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52" name="CaixaDeTexto 351"/>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53" name="CaixaDeTexto 352"/>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54" name="CaixaDeTexto 353"/>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55" name="CaixaDeTexto 354"/>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56" name="CaixaDeTexto 355"/>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57" name="CaixaDeTexto 356"/>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58" name="CaixaDeTexto 357"/>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59" name="CaixaDeTexto 358"/>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60" name="CaixaDeTexto 359"/>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61" name="CaixaDeTexto 360"/>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62" name="CaixaDeTexto 361"/>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63" name="CaixaDeTexto 362"/>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64" name="CaixaDeTexto 363"/>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65" name="CaixaDeTexto 364"/>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66" name="CaixaDeTexto 365"/>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67" name="CaixaDeTexto 366"/>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368" name="CaixaDeTexto 367"/>
        <xdr:cNvSpPr txBox="1"/>
      </xdr:nvSpPr>
      <xdr:spPr>
        <a:xfrm>
          <a:off x="1819027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69" name="CaixaDeTexto 368"/>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70" name="CaixaDeTexto 369"/>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71" name="CaixaDeTexto 370"/>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72" name="CaixaDeTexto 371"/>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73" name="CaixaDeTexto 372"/>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74" name="CaixaDeTexto 373"/>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75" name="CaixaDeTexto 374"/>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76" name="CaixaDeTexto 375"/>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77" name="CaixaDeTexto 376"/>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78" name="CaixaDeTexto 377"/>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79" name="CaixaDeTexto 378"/>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80" name="CaixaDeTexto 379"/>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81" name="CaixaDeTexto 380"/>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82" name="CaixaDeTexto 381"/>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83" name="CaixaDeTexto 382"/>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84" name="CaixaDeTexto 383"/>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85" name="CaixaDeTexto 384"/>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86" name="CaixaDeTexto 385"/>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87" name="CaixaDeTexto 386"/>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88" name="CaixaDeTexto 387"/>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89" name="CaixaDeTexto 388"/>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90" name="CaixaDeTexto 389"/>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91" name="CaixaDeTexto 390"/>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92" name="CaixaDeTexto 391"/>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93" name="CaixaDeTexto 392"/>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94" name="CaixaDeTexto 393"/>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95" name="CaixaDeTexto 394"/>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96" name="CaixaDeTexto 395"/>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97" name="CaixaDeTexto 396"/>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98" name="CaixaDeTexto 397"/>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399" name="CaixaDeTexto 398"/>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400" name="CaixaDeTexto 399"/>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401" name="CaixaDeTexto 400"/>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402" name="CaixaDeTexto 401"/>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403" name="CaixaDeTexto 402"/>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404" name="CaixaDeTexto 403"/>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405" name="CaixaDeTexto 404"/>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406" name="CaixaDeTexto 405"/>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21</xdr:col>
      <xdr:colOff>231321</xdr:colOff>
      <xdr:row>1217</xdr:row>
      <xdr:rowOff>200025</xdr:rowOff>
    </xdr:from>
    <xdr:ext cx="184731" cy="264560"/>
    <xdr:sp macro="" textlink="">
      <xdr:nvSpPr>
        <xdr:cNvPr id="407" name="CaixaDeTexto 406"/>
        <xdr:cNvSpPr txBox="1"/>
      </xdr:nvSpPr>
      <xdr:spPr>
        <a:xfrm>
          <a:off x="20233821"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08" name="CaixaDeTexto 407"/>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09" name="CaixaDeTexto 408"/>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10" name="CaixaDeTexto 409"/>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11" name="CaixaDeTexto 410"/>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12" name="CaixaDeTexto 411"/>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13" name="CaixaDeTexto 412"/>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14" name="CaixaDeTexto 413"/>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15" name="CaixaDeTexto 414"/>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16" name="CaixaDeTexto 415"/>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17" name="CaixaDeTexto 416"/>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18" name="CaixaDeTexto 417"/>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19" name="CaixaDeTexto 418"/>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20" name="CaixaDeTexto 419"/>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21" name="CaixaDeTexto 420"/>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22" name="CaixaDeTexto 421"/>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23" name="CaixaDeTexto 422"/>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24" name="CaixaDeTexto 423"/>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25" name="CaixaDeTexto 424"/>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26" name="CaixaDeTexto 425"/>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27" name="CaixaDeTexto 426"/>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28" name="CaixaDeTexto 427"/>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29" name="CaixaDeTexto 428"/>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30" name="CaixaDeTexto 429"/>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31" name="CaixaDeTexto 430"/>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32" name="CaixaDeTexto 431"/>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33" name="CaixaDeTexto 432"/>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34" name="CaixaDeTexto 433"/>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35" name="CaixaDeTexto 434"/>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36" name="CaixaDeTexto 435"/>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37" name="CaixaDeTexto 436"/>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38" name="CaixaDeTexto 437"/>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39" name="CaixaDeTexto 438"/>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40" name="CaixaDeTexto 439"/>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41" name="CaixaDeTexto 440"/>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42" name="CaixaDeTexto 441"/>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43" name="CaixaDeTexto 442"/>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44" name="CaixaDeTexto 443"/>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45" name="CaixaDeTexto 444"/>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46" name="CaixaDeTexto 445"/>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47" name="CaixaDeTexto 446"/>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48" name="CaixaDeTexto 447"/>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49" name="CaixaDeTexto 448"/>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50" name="CaixaDeTexto 449"/>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51" name="CaixaDeTexto 450"/>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52" name="CaixaDeTexto 451"/>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53" name="CaixaDeTexto 452"/>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54" name="CaixaDeTexto 453"/>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455" name="CaixaDeTexto 454"/>
        <xdr:cNvSpPr txBox="1"/>
      </xdr:nvSpPr>
      <xdr:spPr>
        <a:xfrm>
          <a:off x="20943866"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56" name="CaixaDeTexto 455"/>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57" name="CaixaDeTexto 456"/>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58" name="CaixaDeTexto 457"/>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59" name="CaixaDeTexto 458"/>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60" name="CaixaDeTexto 459"/>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61" name="CaixaDeTexto 460"/>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62" name="CaixaDeTexto 461"/>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63" name="CaixaDeTexto 462"/>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64" name="CaixaDeTexto 463"/>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65" name="CaixaDeTexto 464"/>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66" name="CaixaDeTexto 465"/>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67" name="CaixaDeTexto 466"/>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68" name="CaixaDeTexto 467"/>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69" name="CaixaDeTexto 468"/>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70" name="CaixaDeTexto 469"/>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71" name="CaixaDeTexto 470"/>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72" name="CaixaDeTexto 471"/>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73" name="CaixaDeTexto 472"/>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74" name="CaixaDeTexto 473"/>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75" name="CaixaDeTexto 474"/>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76" name="CaixaDeTexto 475"/>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77" name="CaixaDeTexto 476"/>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78" name="CaixaDeTexto 477"/>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79" name="CaixaDeTexto 478"/>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80" name="CaixaDeTexto 479"/>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81" name="CaixaDeTexto 480"/>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82" name="CaixaDeTexto 481"/>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83" name="CaixaDeTexto 482"/>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84" name="CaixaDeTexto 483"/>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85" name="CaixaDeTexto 484"/>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86" name="CaixaDeTexto 485"/>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87" name="CaixaDeTexto 486"/>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88" name="CaixaDeTexto 487"/>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89" name="CaixaDeTexto 488"/>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90" name="CaixaDeTexto 489"/>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91" name="CaixaDeTexto 490"/>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92" name="CaixaDeTexto 491"/>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93" name="CaixaDeTexto 492"/>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23</xdr:col>
      <xdr:colOff>231321</xdr:colOff>
      <xdr:row>1217</xdr:row>
      <xdr:rowOff>200025</xdr:rowOff>
    </xdr:from>
    <xdr:ext cx="184731" cy="264560"/>
    <xdr:sp macro="" textlink="">
      <xdr:nvSpPr>
        <xdr:cNvPr id="494" name="CaixaDeTexto 493"/>
        <xdr:cNvSpPr txBox="1"/>
      </xdr:nvSpPr>
      <xdr:spPr>
        <a:xfrm>
          <a:off x="22987412"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495" name="CaixaDeTexto 49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496" name="CaixaDeTexto 49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497" name="CaixaDeTexto 496"/>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498" name="CaixaDeTexto 497"/>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499" name="CaixaDeTexto 498"/>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00" name="CaixaDeTexto 499"/>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01" name="CaixaDeTexto 50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02" name="CaixaDeTexto 50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03" name="CaixaDeTexto 502"/>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04" name="CaixaDeTexto 503"/>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05" name="CaixaDeTexto 50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06" name="CaixaDeTexto 50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07" name="CaixaDeTexto 506"/>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08" name="CaixaDeTexto 507"/>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09" name="CaixaDeTexto 508"/>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10" name="CaixaDeTexto 509"/>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11" name="CaixaDeTexto 51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12" name="CaixaDeTexto 51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13" name="CaixaDeTexto 512"/>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14" name="CaixaDeTexto 513"/>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15" name="CaixaDeTexto 51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16" name="CaixaDeTexto 51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17" name="CaixaDeTexto 516"/>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18" name="CaixaDeTexto 517"/>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19" name="CaixaDeTexto 518"/>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20" name="CaixaDeTexto 519"/>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21" name="CaixaDeTexto 52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22" name="CaixaDeTexto 52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23" name="CaixaDeTexto 522"/>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24" name="CaixaDeTexto 523"/>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25" name="CaixaDeTexto 52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26" name="CaixaDeTexto 52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27" name="CaixaDeTexto 526"/>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28" name="CaixaDeTexto 527"/>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29" name="CaixaDeTexto 528"/>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30" name="CaixaDeTexto 529"/>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31" name="CaixaDeTexto 53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32" name="CaixaDeTexto 53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33" name="CaixaDeTexto 532"/>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34" name="CaixaDeTexto 533"/>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35" name="CaixaDeTexto 53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36" name="CaixaDeTexto 53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37" name="CaixaDeTexto 536"/>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38" name="CaixaDeTexto 537"/>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39" name="CaixaDeTexto 538"/>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40" name="CaixaDeTexto 539"/>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41" name="CaixaDeTexto 54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542" name="CaixaDeTexto 54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43" name="CaixaDeTexto 542"/>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44" name="CaixaDeTexto 543"/>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45" name="CaixaDeTexto 544"/>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46" name="CaixaDeTexto 545"/>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47" name="CaixaDeTexto 546"/>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48" name="CaixaDeTexto 547"/>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49" name="CaixaDeTexto 548"/>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50" name="CaixaDeTexto 549"/>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51" name="CaixaDeTexto 550"/>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52" name="CaixaDeTexto 551"/>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53" name="CaixaDeTexto 552"/>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54" name="CaixaDeTexto 553"/>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55" name="CaixaDeTexto 554"/>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56" name="CaixaDeTexto 555"/>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57" name="CaixaDeTexto 556"/>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58" name="CaixaDeTexto 557"/>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59" name="CaixaDeTexto 558"/>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60" name="CaixaDeTexto 559"/>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61" name="CaixaDeTexto 560"/>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62" name="CaixaDeTexto 561"/>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63" name="CaixaDeTexto 562"/>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64" name="CaixaDeTexto 563"/>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65" name="CaixaDeTexto 564"/>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66" name="CaixaDeTexto 565"/>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67" name="CaixaDeTexto 566"/>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68" name="CaixaDeTexto 567"/>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69" name="CaixaDeTexto 568"/>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70" name="CaixaDeTexto 569"/>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71" name="CaixaDeTexto 570"/>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72" name="CaixaDeTexto 571"/>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73" name="CaixaDeTexto 572"/>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74" name="CaixaDeTexto 573"/>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75" name="CaixaDeTexto 574"/>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76" name="CaixaDeTexto 575"/>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77" name="CaixaDeTexto 576"/>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78" name="CaixaDeTexto 577"/>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79" name="CaixaDeTexto 578"/>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80" name="CaixaDeTexto 579"/>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25</xdr:col>
      <xdr:colOff>231321</xdr:colOff>
      <xdr:row>1217</xdr:row>
      <xdr:rowOff>200025</xdr:rowOff>
    </xdr:from>
    <xdr:ext cx="184731" cy="264560"/>
    <xdr:sp macro="" textlink="">
      <xdr:nvSpPr>
        <xdr:cNvPr id="581" name="CaixaDeTexto 580"/>
        <xdr:cNvSpPr txBox="1"/>
      </xdr:nvSpPr>
      <xdr:spPr>
        <a:xfrm>
          <a:off x="25741003"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82" name="CaixaDeTexto 581"/>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83" name="CaixaDeTexto 582"/>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84" name="CaixaDeTexto 583"/>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85" name="CaixaDeTexto 584"/>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86" name="CaixaDeTexto 585"/>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87" name="CaixaDeTexto 586"/>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88" name="CaixaDeTexto 587"/>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89" name="CaixaDeTexto 588"/>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90" name="CaixaDeTexto 589"/>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91" name="CaixaDeTexto 590"/>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92" name="CaixaDeTexto 591"/>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93" name="CaixaDeTexto 592"/>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94" name="CaixaDeTexto 593"/>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95" name="CaixaDeTexto 594"/>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96" name="CaixaDeTexto 595"/>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97" name="CaixaDeTexto 596"/>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98" name="CaixaDeTexto 597"/>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599" name="CaixaDeTexto 598"/>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00" name="CaixaDeTexto 599"/>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01" name="CaixaDeTexto 600"/>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02" name="CaixaDeTexto 601"/>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03" name="CaixaDeTexto 602"/>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04" name="CaixaDeTexto 603"/>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05" name="CaixaDeTexto 604"/>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06" name="CaixaDeTexto 605"/>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07" name="CaixaDeTexto 606"/>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08" name="CaixaDeTexto 607"/>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09" name="CaixaDeTexto 608"/>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10" name="CaixaDeTexto 609"/>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11" name="CaixaDeTexto 610"/>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12" name="CaixaDeTexto 611"/>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13" name="CaixaDeTexto 612"/>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14" name="CaixaDeTexto 613"/>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15" name="CaixaDeTexto 614"/>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16" name="CaixaDeTexto 615"/>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17" name="CaixaDeTexto 616"/>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18" name="CaixaDeTexto 617"/>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19" name="CaixaDeTexto 618"/>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20" name="CaixaDeTexto 619"/>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21" name="CaixaDeTexto 620"/>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22" name="CaixaDeTexto 621"/>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23" name="CaixaDeTexto 622"/>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24" name="CaixaDeTexto 623"/>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25" name="CaixaDeTexto 624"/>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26" name="CaixaDeTexto 625"/>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27" name="CaixaDeTexto 626"/>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28" name="CaixaDeTexto 627"/>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26</xdr:col>
      <xdr:colOff>231321</xdr:colOff>
      <xdr:row>1217</xdr:row>
      <xdr:rowOff>200025</xdr:rowOff>
    </xdr:from>
    <xdr:ext cx="184731" cy="264560"/>
    <xdr:sp macro="" textlink="">
      <xdr:nvSpPr>
        <xdr:cNvPr id="629" name="CaixaDeTexto 628"/>
        <xdr:cNvSpPr txBox="1"/>
      </xdr:nvSpPr>
      <xdr:spPr>
        <a:xfrm>
          <a:off x="26451048"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30" name="CaixaDeTexto 629"/>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31" name="CaixaDeTexto 630"/>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32" name="CaixaDeTexto 631"/>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33" name="CaixaDeTexto 632"/>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34" name="CaixaDeTexto 633"/>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35" name="CaixaDeTexto 634"/>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36" name="CaixaDeTexto 635"/>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37" name="CaixaDeTexto 636"/>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38" name="CaixaDeTexto 637"/>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39" name="CaixaDeTexto 638"/>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40" name="CaixaDeTexto 639"/>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41" name="CaixaDeTexto 640"/>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42" name="CaixaDeTexto 641"/>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43" name="CaixaDeTexto 642"/>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44" name="CaixaDeTexto 643"/>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45" name="CaixaDeTexto 644"/>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46" name="CaixaDeTexto 645"/>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47" name="CaixaDeTexto 646"/>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48" name="CaixaDeTexto 647"/>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49" name="CaixaDeTexto 648"/>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50" name="CaixaDeTexto 649"/>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51" name="CaixaDeTexto 650"/>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52" name="CaixaDeTexto 651"/>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53" name="CaixaDeTexto 652"/>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54" name="CaixaDeTexto 653"/>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55" name="CaixaDeTexto 654"/>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56" name="CaixaDeTexto 655"/>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57" name="CaixaDeTexto 656"/>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58" name="CaixaDeTexto 657"/>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59" name="CaixaDeTexto 658"/>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60" name="CaixaDeTexto 659"/>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61" name="CaixaDeTexto 660"/>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62" name="CaixaDeTexto 661"/>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63" name="CaixaDeTexto 662"/>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64" name="CaixaDeTexto 663"/>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65" name="CaixaDeTexto 664"/>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66" name="CaixaDeTexto 665"/>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67" name="CaixaDeTexto 666"/>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27</xdr:col>
      <xdr:colOff>231321</xdr:colOff>
      <xdr:row>1217</xdr:row>
      <xdr:rowOff>200025</xdr:rowOff>
    </xdr:from>
    <xdr:ext cx="184731" cy="264560"/>
    <xdr:sp macro="" textlink="">
      <xdr:nvSpPr>
        <xdr:cNvPr id="668" name="CaixaDeTexto 667"/>
        <xdr:cNvSpPr txBox="1"/>
      </xdr:nvSpPr>
      <xdr:spPr>
        <a:xfrm>
          <a:off x="28494594"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69" name="CaixaDeTexto 66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70" name="CaixaDeTexto 66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71" name="CaixaDeTexto 67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72" name="CaixaDeTexto 67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73" name="CaixaDeTexto 67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74" name="CaixaDeTexto 67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75" name="CaixaDeTexto 67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76" name="CaixaDeTexto 67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77" name="CaixaDeTexto 67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78" name="CaixaDeTexto 67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79" name="CaixaDeTexto 67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80" name="CaixaDeTexto 67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81" name="CaixaDeTexto 68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82" name="CaixaDeTexto 68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83" name="CaixaDeTexto 68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84" name="CaixaDeTexto 68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85" name="CaixaDeTexto 68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86" name="CaixaDeTexto 68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87" name="CaixaDeTexto 68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88" name="CaixaDeTexto 68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89" name="CaixaDeTexto 68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90" name="CaixaDeTexto 68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91" name="CaixaDeTexto 69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92" name="CaixaDeTexto 69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93" name="CaixaDeTexto 69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94" name="CaixaDeTexto 69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95" name="CaixaDeTexto 69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96" name="CaixaDeTexto 69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97" name="CaixaDeTexto 69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98" name="CaixaDeTexto 69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699" name="CaixaDeTexto 69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00" name="CaixaDeTexto 69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01" name="CaixaDeTexto 70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02" name="CaixaDeTexto 70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03" name="CaixaDeTexto 70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04" name="CaixaDeTexto 70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05" name="CaixaDeTexto 70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06" name="CaixaDeTexto 70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07" name="CaixaDeTexto 70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08" name="CaixaDeTexto 70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09" name="CaixaDeTexto 70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10" name="CaixaDeTexto 70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11" name="CaixaDeTexto 71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12" name="CaixaDeTexto 71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13" name="CaixaDeTexto 71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14" name="CaixaDeTexto 71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15" name="CaixaDeTexto 71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18</xdr:col>
      <xdr:colOff>231321</xdr:colOff>
      <xdr:row>1217</xdr:row>
      <xdr:rowOff>200025</xdr:rowOff>
    </xdr:from>
    <xdr:ext cx="184731" cy="264560"/>
    <xdr:sp macro="" textlink="">
      <xdr:nvSpPr>
        <xdr:cNvPr id="716" name="CaixaDeTexto 71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17" name="CaixaDeTexto 71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18" name="CaixaDeTexto 71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19" name="CaixaDeTexto 71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20" name="CaixaDeTexto 71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21" name="CaixaDeTexto 72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22" name="CaixaDeTexto 72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23" name="CaixaDeTexto 72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24" name="CaixaDeTexto 72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25" name="CaixaDeTexto 72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26" name="CaixaDeTexto 72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27" name="CaixaDeTexto 72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28" name="CaixaDeTexto 72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29" name="CaixaDeTexto 72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30" name="CaixaDeTexto 72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31" name="CaixaDeTexto 73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32" name="CaixaDeTexto 73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33" name="CaixaDeTexto 73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34" name="CaixaDeTexto 73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35" name="CaixaDeTexto 73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36" name="CaixaDeTexto 73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37" name="CaixaDeTexto 73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38" name="CaixaDeTexto 73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39" name="CaixaDeTexto 73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40" name="CaixaDeTexto 73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41" name="CaixaDeTexto 74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42" name="CaixaDeTexto 74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43" name="CaixaDeTexto 74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44" name="CaixaDeTexto 74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45" name="CaixaDeTexto 74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46" name="CaixaDeTexto 74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47" name="CaixaDeTexto 74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48" name="CaixaDeTexto 74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49" name="CaixaDeTexto 74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50" name="CaixaDeTexto 74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51" name="CaixaDeTexto 75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52" name="CaixaDeTexto 75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53" name="CaixaDeTexto 75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54" name="CaixaDeTexto 75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55" name="CaixaDeTexto 75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56" name="CaixaDeTexto 75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57" name="CaixaDeTexto 75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58" name="CaixaDeTexto 75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59" name="CaixaDeTexto 75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60" name="CaixaDeTexto 75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61" name="CaixaDeTexto 76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62" name="CaixaDeTexto 76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63" name="CaixaDeTexto 76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20</xdr:col>
      <xdr:colOff>231321</xdr:colOff>
      <xdr:row>1217</xdr:row>
      <xdr:rowOff>200025</xdr:rowOff>
    </xdr:from>
    <xdr:ext cx="184731" cy="264560"/>
    <xdr:sp macro="" textlink="">
      <xdr:nvSpPr>
        <xdr:cNvPr id="764" name="CaixaDeTexto 76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65" name="CaixaDeTexto 76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66" name="CaixaDeTexto 76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67" name="CaixaDeTexto 76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68" name="CaixaDeTexto 76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69" name="CaixaDeTexto 76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70" name="CaixaDeTexto 76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71" name="CaixaDeTexto 77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72" name="CaixaDeTexto 77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73" name="CaixaDeTexto 77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74" name="CaixaDeTexto 77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75" name="CaixaDeTexto 77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76" name="CaixaDeTexto 77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77" name="CaixaDeTexto 77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78" name="CaixaDeTexto 77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79" name="CaixaDeTexto 77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80" name="CaixaDeTexto 77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81" name="CaixaDeTexto 78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82" name="CaixaDeTexto 78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83" name="CaixaDeTexto 78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84" name="CaixaDeTexto 78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85" name="CaixaDeTexto 78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86" name="CaixaDeTexto 78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87" name="CaixaDeTexto 78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88" name="CaixaDeTexto 78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89" name="CaixaDeTexto 78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90" name="CaixaDeTexto 78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91" name="CaixaDeTexto 79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92" name="CaixaDeTexto 79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93" name="CaixaDeTexto 79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94" name="CaixaDeTexto 79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95" name="CaixaDeTexto 79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96" name="CaixaDeTexto 79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97" name="CaixaDeTexto 79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98" name="CaixaDeTexto 79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799" name="CaixaDeTexto 79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800" name="CaixaDeTexto 79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801" name="CaixaDeTexto 80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802" name="CaixaDeTexto 80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803" name="CaixaDeTexto 80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804" name="CaixaDeTexto 80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805" name="CaixaDeTexto 80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806" name="CaixaDeTexto 80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807" name="CaixaDeTexto 80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808" name="CaixaDeTexto 80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809" name="CaixaDeTexto 80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810" name="CaixaDeTexto 80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811" name="CaixaDeTexto 81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22</xdr:col>
      <xdr:colOff>231321</xdr:colOff>
      <xdr:row>1217</xdr:row>
      <xdr:rowOff>200025</xdr:rowOff>
    </xdr:from>
    <xdr:ext cx="184731" cy="264560"/>
    <xdr:sp macro="" textlink="">
      <xdr:nvSpPr>
        <xdr:cNvPr id="812" name="CaixaDeTexto 81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13" name="CaixaDeTexto 81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14" name="CaixaDeTexto 81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15" name="CaixaDeTexto 81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16" name="CaixaDeTexto 81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17" name="CaixaDeTexto 81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18" name="CaixaDeTexto 81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19" name="CaixaDeTexto 81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20" name="CaixaDeTexto 81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21" name="CaixaDeTexto 82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22" name="CaixaDeTexto 82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23" name="CaixaDeTexto 82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24" name="CaixaDeTexto 82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25" name="CaixaDeTexto 82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26" name="CaixaDeTexto 82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27" name="CaixaDeTexto 82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28" name="CaixaDeTexto 82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29" name="CaixaDeTexto 82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30" name="CaixaDeTexto 82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31" name="CaixaDeTexto 83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32" name="CaixaDeTexto 83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33" name="CaixaDeTexto 83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34" name="CaixaDeTexto 83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35" name="CaixaDeTexto 83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36" name="CaixaDeTexto 83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37" name="CaixaDeTexto 83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38" name="CaixaDeTexto 83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39" name="CaixaDeTexto 83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40" name="CaixaDeTexto 83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41" name="CaixaDeTexto 84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42" name="CaixaDeTexto 84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43" name="CaixaDeTexto 84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44" name="CaixaDeTexto 84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45" name="CaixaDeTexto 84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46" name="CaixaDeTexto 84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47" name="CaixaDeTexto 84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48" name="CaixaDeTexto 84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49" name="CaixaDeTexto 84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50" name="CaixaDeTexto 84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51" name="CaixaDeTexto 850"/>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52" name="CaixaDeTexto 851"/>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53" name="CaixaDeTexto 852"/>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54" name="CaixaDeTexto 853"/>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55" name="CaixaDeTexto 854"/>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56" name="CaixaDeTexto 855"/>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57" name="CaixaDeTexto 856"/>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58" name="CaixaDeTexto 857"/>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59" name="CaixaDeTexto 858"/>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60" name="CaixaDeTexto 859"/>
        <xdr:cNvSpPr txBox="1"/>
      </xdr:nvSpPr>
      <xdr:spPr>
        <a:xfrm>
          <a:off x="15436685"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61" name="CaixaDeTexto 86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62" name="CaixaDeTexto 86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63" name="CaixaDeTexto 862"/>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64" name="CaixaDeTexto 863"/>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65" name="CaixaDeTexto 86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66" name="CaixaDeTexto 86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67" name="CaixaDeTexto 866"/>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68" name="CaixaDeTexto 867"/>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69" name="CaixaDeTexto 868"/>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70" name="CaixaDeTexto 869"/>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71" name="CaixaDeTexto 87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72" name="CaixaDeTexto 87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73" name="CaixaDeTexto 872"/>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74" name="CaixaDeTexto 873"/>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75" name="CaixaDeTexto 87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76" name="CaixaDeTexto 87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77" name="CaixaDeTexto 876"/>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78" name="CaixaDeTexto 877"/>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79" name="CaixaDeTexto 878"/>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80" name="CaixaDeTexto 879"/>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81" name="CaixaDeTexto 88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82" name="CaixaDeTexto 88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83" name="CaixaDeTexto 882"/>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84" name="CaixaDeTexto 883"/>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85" name="CaixaDeTexto 88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86" name="CaixaDeTexto 88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87" name="CaixaDeTexto 886"/>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88" name="CaixaDeTexto 887"/>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89" name="CaixaDeTexto 888"/>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90" name="CaixaDeTexto 889"/>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91" name="CaixaDeTexto 89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92" name="CaixaDeTexto 89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93" name="CaixaDeTexto 892"/>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94" name="CaixaDeTexto 893"/>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95" name="CaixaDeTexto 89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96" name="CaixaDeTexto 89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97" name="CaixaDeTexto 896"/>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98" name="CaixaDeTexto 897"/>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899" name="CaixaDeTexto 898"/>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00" name="CaixaDeTexto 899"/>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01" name="CaixaDeTexto 90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02" name="CaixaDeTexto 90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03" name="CaixaDeTexto 902"/>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04" name="CaixaDeTexto 903"/>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05" name="CaixaDeTexto 90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06" name="CaixaDeTexto 90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07" name="CaixaDeTexto 906"/>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08" name="CaixaDeTexto 907"/>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09" name="CaixaDeTexto 908"/>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10" name="CaixaDeTexto 909"/>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11" name="CaixaDeTexto 91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12" name="CaixaDeTexto 91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13" name="CaixaDeTexto 912"/>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14" name="CaixaDeTexto 913"/>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15" name="CaixaDeTexto 91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16" name="CaixaDeTexto 91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17" name="CaixaDeTexto 916"/>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18" name="CaixaDeTexto 917"/>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19" name="CaixaDeTexto 918"/>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20" name="CaixaDeTexto 919"/>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21" name="CaixaDeTexto 92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22" name="CaixaDeTexto 92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23" name="CaixaDeTexto 922"/>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24" name="CaixaDeTexto 923"/>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25" name="CaixaDeTexto 92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26" name="CaixaDeTexto 92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27" name="CaixaDeTexto 926"/>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28" name="CaixaDeTexto 927"/>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29" name="CaixaDeTexto 928"/>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30" name="CaixaDeTexto 929"/>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31" name="CaixaDeTexto 93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32" name="CaixaDeTexto 93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33" name="CaixaDeTexto 932"/>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34" name="CaixaDeTexto 933"/>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35" name="CaixaDeTexto 93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36" name="CaixaDeTexto 93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37" name="CaixaDeTexto 936"/>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38" name="CaixaDeTexto 937"/>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39" name="CaixaDeTexto 938"/>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40" name="CaixaDeTexto 939"/>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41" name="CaixaDeTexto 94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42" name="CaixaDeTexto 94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43" name="CaixaDeTexto 942"/>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44" name="CaixaDeTexto 943"/>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45" name="CaixaDeTexto 94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46" name="CaixaDeTexto 94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47" name="CaixaDeTexto 946"/>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48" name="CaixaDeTexto 947"/>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49" name="CaixaDeTexto 948"/>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50" name="CaixaDeTexto 949"/>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51" name="CaixaDeTexto 950"/>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52" name="CaixaDeTexto 951"/>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53" name="CaixaDeTexto 952"/>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54" name="CaixaDeTexto 953"/>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55" name="CaixaDeTexto 954"/>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24</xdr:col>
      <xdr:colOff>231321</xdr:colOff>
      <xdr:row>1217</xdr:row>
      <xdr:rowOff>200025</xdr:rowOff>
    </xdr:from>
    <xdr:ext cx="184731" cy="264560"/>
    <xdr:sp macro="" textlink="">
      <xdr:nvSpPr>
        <xdr:cNvPr id="956" name="CaixaDeTexto 955"/>
        <xdr:cNvSpPr txBox="1"/>
      </xdr:nvSpPr>
      <xdr:spPr>
        <a:xfrm>
          <a:off x="23697457" y="2968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filterMode="1">
    <pageSetUpPr fitToPage="1"/>
  </sheetPr>
  <dimension ref="A1:O472"/>
  <sheetViews>
    <sheetView tabSelected="1" view="pageBreakPreview" topLeftCell="C1" zoomScale="70" zoomScaleNormal="70" zoomScaleSheetLayoutView="70" workbookViewId="0">
      <pane xSplit="5" ySplit="9" topLeftCell="H10" activePane="bottomRight" state="frozen"/>
      <selection activeCell="C1" sqref="C1"/>
      <selection pane="topRight" activeCell="H1" sqref="H1"/>
      <selection pane="bottomLeft" activeCell="C10" sqref="C10"/>
      <selection pane="bottomRight" activeCell="F19" sqref="F19"/>
    </sheetView>
  </sheetViews>
  <sheetFormatPr defaultRowHeight="15" outlineLevelRow="1" outlineLevelCol="1"/>
  <cols>
    <col min="1" max="1" width="9.140625" style="1"/>
    <col min="2" max="2" width="11.85546875" style="181" customWidth="1"/>
    <col min="3" max="3" width="14.7109375" style="83" customWidth="1"/>
    <col min="4" max="4" width="16.85546875" style="68" customWidth="1" outlineLevel="1"/>
    <col min="5" max="5" width="16.85546875" style="55" customWidth="1" outlineLevel="1"/>
    <col min="6" max="6" width="83.5703125" style="6" customWidth="1"/>
    <col min="7" max="7" width="8.140625" style="5" customWidth="1"/>
    <col min="8" max="8" width="1.85546875" style="5" customWidth="1"/>
    <col min="9" max="10" width="20.7109375" style="33" customWidth="1" outlineLevel="1"/>
    <col min="11" max="11" width="25.7109375" style="33" customWidth="1" outlineLevel="1"/>
    <col min="12" max="12" width="1.7109375" style="5" customWidth="1"/>
    <col min="13" max="13" width="83.5703125" style="6" hidden="1" customWidth="1" outlineLevel="1"/>
    <col min="14" max="14" width="9.7109375" style="1" bestFit="1" customWidth="1" collapsed="1"/>
    <col min="15" max="16384" width="9.140625" style="1"/>
  </cols>
  <sheetData>
    <row r="1" spans="1:13" ht="39.75" customHeight="1">
      <c r="C1" s="78"/>
      <c r="F1" s="382"/>
      <c r="G1" s="382"/>
      <c r="K1" s="188">
        <v>42370</v>
      </c>
      <c r="M1" s="61"/>
    </row>
    <row r="2" spans="1:13" ht="15.75">
      <c r="C2" s="79"/>
      <c r="F2" s="382" t="s">
        <v>103</v>
      </c>
      <c r="G2" s="382"/>
      <c r="J2" s="56"/>
      <c r="M2" s="61"/>
    </row>
    <row r="3" spans="1:13" ht="22.5" customHeight="1">
      <c r="C3" s="80"/>
      <c r="F3" s="382"/>
      <c r="G3" s="382"/>
      <c r="H3" s="62"/>
      <c r="I3" s="62"/>
      <c r="J3" s="62"/>
      <c r="K3" s="62"/>
      <c r="M3" s="62"/>
    </row>
    <row r="4" spans="1:13" s="2" customFormat="1" ht="15" customHeight="1">
      <c r="B4" s="182"/>
      <c r="C4" s="81"/>
      <c r="D4" s="69"/>
      <c r="E4" s="77"/>
      <c r="F4" s="382"/>
      <c r="G4" s="382"/>
      <c r="H4" s="62"/>
      <c r="I4" s="62"/>
      <c r="J4" s="62"/>
      <c r="K4" s="62"/>
      <c r="L4" s="35"/>
      <c r="M4" s="62"/>
    </row>
    <row r="5" spans="1:13" s="2" customFormat="1" ht="27" customHeight="1" thickBot="1">
      <c r="B5" s="182"/>
      <c r="C5" s="81"/>
      <c r="D5" s="70"/>
      <c r="E5" s="167"/>
      <c r="F5" s="383" t="s">
        <v>1180</v>
      </c>
      <c r="G5" s="383"/>
      <c r="H5" s="62"/>
      <c r="I5" s="62"/>
      <c r="J5" s="62"/>
      <c r="K5" s="62"/>
      <c r="L5" s="36"/>
      <c r="M5" s="62"/>
    </row>
    <row r="6" spans="1:13" ht="15.75" customHeight="1">
      <c r="C6" s="391" t="s">
        <v>186</v>
      </c>
      <c r="D6" s="394" t="s">
        <v>719</v>
      </c>
      <c r="E6" s="397"/>
      <c r="F6" s="394" t="s">
        <v>187</v>
      </c>
      <c r="G6" s="403" t="s">
        <v>188</v>
      </c>
      <c r="H6" s="3"/>
      <c r="I6" s="400" t="s">
        <v>729</v>
      </c>
      <c r="J6" s="401"/>
      <c r="K6" s="402"/>
      <c r="L6" s="3"/>
      <c r="M6" s="384" t="s">
        <v>728</v>
      </c>
    </row>
    <row r="7" spans="1:13" ht="20.100000000000001" customHeight="1">
      <c r="C7" s="392"/>
      <c r="D7" s="395"/>
      <c r="E7" s="398"/>
      <c r="F7" s="395"/>
      <c r="G7" s="404"/>
      <c r="H7" s="3"/>
      <c r="I7" s="387" t="s">
        <v>730</v>
      </c>
      <c r="J7" s="389" t="s">
        <v>732</v>
      </c>
      <c r="K7" s="390"/>
      <c r="L7" s="3"/>
      <c r="M7" s="385"/>
    </row>
    <row r="8" spans="1:13" ht="20.100000000000001" customHeight="1" thickBot="1">
      <c r="C8" s="393"/>
      <c r="D8" s="396"/>
      <c r="E8" s="399"/>
      <c r="F8" s="396"/>
      <c r="G8" s="405"/>
      <c r="H8" s="3"/>
      <c r="I8" s="388"/>
      <c r="J8" s="65" t="s">
        <v>731</v>
      </c>
      <c r="K8" s="66" t="s">
        <v>603</v>
      </c>
      <c r="L8" s="3"/>
      <c r="M8" s="386"/>
    </row>
    <row r="9" spans="1:13" thickBot="1">
      <c r="C9" s="82"/>
      <c r="D9" s="71"/>
      <c r="E9" s="168"/>
      <c r="F9" s="37"/>
      <c r="G9" s="38"/>
      <c r="H9" s="39"/>
      <c r="I9" s="40"/>
      <c r="J9" s="40"/>
      <c r="K9" s="40"/>
      <c r="L9" s="41"/>
      <c r="M9" s="37"/>
    </row>
    <row r="10" spans="1:13" ht="19.5" customHeight="1">
      <c r="C10" s="317">
        <v>1</v>
      </c>
      <c r="D10" s="318" t="s">
        <v>74</v>
      </c>
      <c r="E10" s="319"/>
      <c r="F10" s="320" t="s">
        <v>827</v>
      </c>
      <c r="G10" s="321"/>
      <c r="H10" s="3"/>
      <c r="I10" s="322" t="s">
        <v>74</v>
      </c>
      <c r="J10" s="323"/>
      <c r="K10" s="324"/>
      <c r="L10" s="3"/>
      <c r="M10" s="325"/>
    </row>
    <row r="11" spans="1:13" s="63" customFormat="1" ht="30" customHeight="1">
      <c r="B11" s="183" t="str">
        <f>C11</f>
        <v>1.1</v>
      </c>
      <c r="C11" s="326" t="s">
        <v>459</v>
      </c>
      <c r="D11" s="327" t="s">
        <v>74</v>
      </c>
      <c r="E11" s="328"/>
      <c r="F11" s="329" t="s">
        <v>828</v>
      </c>
      <c r="G11" s="330"/>
      <c r="H11" s="3"/>
      <c r="I11" s="331" t="s">
        <v>74</v>
      </c>
      <c r="J11" s="332"/>
      <c r="K11" s="333"/>
      <c r="L11" s="3"/>
      <c r="M11" s="334"/>
    </row>
    <row r="12" spans="1:13" ht="42.75" outlineLevel="1">
      <c r="A12" s="1">
        <v>1</v>
      </c>
      <c r="B12" s="181" t="str">
        <f>B11</f>
        <v>1.1</v>
      </c>
      <c r="C12" s="255" t="s">
        <v>111</v>
      </c>
      <c r="D12" s="72" t="s">
        <v>1169</v>
      </c>
      <c r="E12" s="48" t="s">
        <v>881</v>
      </c>
      <c r="F12" s="49" t="s">
        <v>876</v>
      </c>
      <c r="G12" s="152" t="s">
        <v>877</v>
      </c>
      <c r="I12" s="138">
        <v>6</v>
      </c>
      <c r="J12" s="58"/>
      <c r="K12" s="139">
        <f>ROUND(J12*I12,2)</f>
        <v>0</v>
      </c>
      <c r="M12" s="130"/>
    </row>
    <row r="13" spans="1:13" ht="57" outlineLevel="1">
      <c r="A13" s="1">
        <f>A12+1</f>
        <v>2</v>
      </c>
      <c r="B13" s="181" t="str">
        <f>B12</f>
        <v>1.1</v>
      </c>
      <c r="C13" s="255" t="s">
        <v>112</v>
      </c>
      <c r="D13" s="72" t="s">
        <v>1169</v>
      </c>
      <c r="E13" s="48" t="s">
        <v>882</v>
      </c>
      <c r="F13" s="49" t="s">
        <v>878</v>
      </c>
      <c r="G13" s="152" t="s">
        <v>877</v>
      </c>
      <c r="I13" s="138">
        <v>6</v>
      </c>
      <c r="J13" s="58"/>
      <c r="K13" s="139">
        <f>ROUND(J13*I13,2)</f>
        <v>0</v>
      </c>
      <c r="M13" s="130"/>
    </row>
    <row r="14" spans="1:13" ht="28.5" outlineLevel="1">
      <c r="A14" s="1">
        <f>A13+1</f>
        <v>3</v>
      </c>
      <c r="B14" s="181" t="str">
        <f>B13</f>
        <v>1.1</v>
      </c>
      <c r="C14" s="255" t="s">
        <v>113</v>
      </c>
      <c r="D14" s="72" t="s">
        <v>1169</v>
      </c>
      <c r="E14" s="48" t="s">
        <v>883</v>
      </c>
      <c r="F14" s="49" t="s">
        <v>885</v>
      </c>
      <c r="G14" s="153" t="s">
        <v>884</v>
      </c>
      <c r="I14" s="138">
        <v>3</v>
      </c>
      <c r="J14" s="58"/>
      <c r="K14" s="139">
        <f>ROUND(J14*I14,2)</f>
        <v>0</v>
      </c>
      <c r="M14" s="130"/>
    </row>
    <row r="15" spans="1:13" ht="30" hidden="1" customHeight="1" outlineLevel="1">
      <c r="A15" s="1">
        <f t="shared" ref="A15:A49" si="0">A14+1</f>
        <v>4</v>
      </c>
      <c r="B15" s="181" t="str">
        <f>B14</f>
        <v>1.1</v>
      </c>
      <c r="C15" s="151" t="s">
        <v>734</v>
      </c>
      <c r="D15" s="72"/>
      <c r="E15" s="48"/>
      <c r="F15" s="57"/>
      <c r="G15" s="152"/>
      <c r="H15" s="5" t="s">
        <v>135</v>
      </c>
      <c r="I15" s="138"/>
      <c r="J15" s="58"/>
      <c r="K15" s="139">
        <f>ROUND(J15*I15,2)</f>
        <v>0</v>
      </c>
      <c r="M15" s="130"/>
    </row>
    <row r="16" spans="1:13" ht="30" customHeight="1" collapsed="1">
      <c r="A16" s="1">
        <f>A15+1</f>
        <v>5</v>
      </c>
      <c r="B16" s="181" t="str">
        <f>B15</f>
        <v>1.1</v>
      </c>
      <c r="C16" s="154"/>
      <c r="D16" s="335">
        <f>C$10</f>
        <v>1</v>
      </c>
      <c r="E16" s="336" t="s">
        <v>726</v>
      </c>
      <c r="F16" s="59" t="s">
        <v>725</v>
      </c>
      <c r="G16" s="155"/>
      <c r="H16" s="44"/>
      <c r="I16" s="140" t="s">
        <v>74</v>
      </c>
      <c r="J16" s="60"/>
      <c r="K16" s="141">
        <f>SUMIF(B$9:B15,B16,K$9:K15)</f>
        <v>0</v>
      </c>
      <c r="L16" s="42"/>
      <c r="M16" s="133"/>
    </row>
    <row r="17" spans="1:13" s="63" customFormat="1" ht="30" customHeight="1">
      <c r="A17" s="1">
        <f t="shared" si="0"/>
        <v>6</v>
      </c>
      <c r="B17" s="183" t="str">
        <f>C17</f>
        <v>1.2</v>
      </c>
      <c r="C17" s="326" t="s">
        <v>727</v>
      </c>
      <c r="D17" s="327" t="s">
        <v>74</v>
      </c>
      <c r="E17" s="328"/>
      <c r="F17" s="329" t="s">
        <v>956</v>
      </c>
      <c r="G17" s="330"/>
      <c r="H17" s="3"/>
      <c r="I17" s="331" t="s">
        <v>74</v>
      </c>
      <c r="J17" s="332"/>
      <c r="K17" s="333"/>
      <c r="L17" s="3"/>
      <c r="M17" s="334"/>
    </row>
    <row r="18" spans="1:13" ht="30" customHeight="1" outlineLevel="1">
      <c r="A18" s="1">
        <f t="shared" si="0"/>
        <v>7</v>
      </c>
      <c r="B18" s="181" t="str">
        <f t="shared" ref="B18:B23" si="1">B17</f>
        <v>1.2</v>
      </c>
      <c r="C18" s="255" t="s">
        <v>735</v>
      </c>
      <c r="D18" s="72" t="s">
        <v>1171</v>
      </c>
      <c r="E18" s="48" t="s">
        <v>1170</v>
      </c>
      <c r="F18" s="49" t="s">
        <v>957</v>
      </c>
      <c r="G18" s="153" t="s">
        <v>879</v>
      </c>
      <c r="I18" s="138">
        <v>10</v>
      </c>
      <c r="J18" s="58"/>
      <c r="K18" s="139">
        <f>ROUND(J18*I18,2)</f>
        <v>0</v>
      </c>
      <c r="M18" s="130"/>
    </row>
    <row r="19" spans="1:13" ht="30" customHeight="1" outlineLevel="1">
      <c r="A19" s="1">
        <f t="shared" si="0"/>
        <v>8</v>
      </c>
      <c r="B19" s="181" t="str">
        <f t="shared" si="1"/>
        <v>1.2</v>
      </c>
      <c r="C19" s="255" t="s">
        <v>736</v>
      </c>
      <c r="D19" s="72" t="s">
        <v>1171</v>
      </c>
      <c r="E19" s="48" t="s">
        <v>960</v>
      </c>
      <c r="F19" s="49" t="s">
        <v>958</v>
      </c>
      <c r="G19" s="153" t="s">
        <v>879</v>
      </c>
      <c r="H19" s="55"/>
      <c r="I19" s="138">
        <v>10</v>
      </c>
      <c r="J19" s="58"/>
      <c r="K19" s="139">
        <f>ROUND(J19*I19,2)</f>
        <v>0</v>
      </c>
      <c r="M19" s="130"/>
    </row>
    <row r="20" spans="1:13" ht="30" customHeight="1" outlineLevel="1">
      <c r="A20" s="1">
        <f t="shared" si="0"/>
        <v>9</v>
      </c>
      <c r="B20" s="181" t="str">
        <f t="shared" si="1"/>
        <v>1.2</v>
      </c>
      <c r="C20" s="255" t="s">
        <v>737</v>
      </c>
      <c r="D20" s="72" t="s">
        <v>1171</v>
      </c>
      <c r="E20" s="48" t="s">
        <v>1170</v>
      </c>
      <c r="F20" s="49" t="s">
        <v>959</v>
      </c>
      <c r="G20" s="153" t="s">
        <v>879</v>
      </c>
      <c r="H20" s="55"/>
      <c r="I20" s="138">
        <v>10</v>
      </c>
      <c r="J20" s="58"/>
      <c r="K20" s="139">
        <f>ROUND(J20*I20,2)</f>
        <v>0</v>
      </c>
      <c r="M20" s="130"/>
    </row>
    <row r="21" spans="1:13" ht="30" customHeight="1" outlineLevel="1">
      <c r="A21" s="1">
        <f t="shared" si="0"/>
        <v>10</v>
      </c>
      <c r="B21" s="181" t="str">
        <f t="shared" si="1"/>
        <v>1.2</v>
      </c>
      <c r="C21" s="255" t="s">
        <v>738</v>
      </c>
      <c r="D21" s="72" t="s">
        <v>1171</v>
      </c>
      <c r="E21" s="48" t="s">
        <v>960</v>
      </c>
      <c r="F21" s="49" t="s">
        <v>107</v>
      </c>
      <c r="G21" s="153" t="s">
        <v>879</v>
      </c>
      <c r="H21" s="55"/>
      <c r="I21" s="138">
        <v>10</v>
      </c>
      <c r="J21" s="58"/>
      <c r="K21" s="139">
        <f>ROUND(J21*I21,2)</f>
        <v>0</v>
      </c>
      <c r="M21" s="130"/>
    </row>
    <row r="22" spans="1:13" ht="30" hidden="1" customHeight="1" outlineLevel="1">
      <c r="A22" s="1">
        <f t="shared" si="0"/>
        <v>11</v>
      </c>
      <c r="B22" s="181" t="str">
        <f t="shared" si="1"/>
        <v>1.2</v>
      </c>
      <c r="C22" s="151" t="s">
        <v>739</v>
      </c>
      <c r="D22" s="72"/>
      <c r="E22" s="48"/>
      <c r="F22" s="49"/>
      <c r="G22" s="152"/>
      <c r="H22" s="55" t="s">
        <v>135</v>
      </c>
      <c r="I22" s="138"/>
      <c r="J22" s="58"/>
      <c r="K22" s="139">
        <f>ROUND(J22*I22,2)</f>
        <v>0</v>
      </c>
      <c r="M22" s="130"/>
    </row>
    <row r="23" spans="1:13" ht="30" customHeight="1" collapsed="1">
      <c r="A23" s="1">
        <f t="shared" si="0"/>
        <v>12</v>
      </c>
      <c r="B23" s="181" t="str">
        <f t="shared" si="1"/>
        <v>1.2</v>
      </c>
      <c r="C23" s="154"/>
      <c r="D23" s="335">
        <f>C$10</f>
        <v>1</v>
      </c>
      <c r="E23" s="336" t="s">
        <v>726</v>
      </c>
      <c r="F23" s="59" t="s">
        <v>725</v>
      </c>
      <c r="G23" s="155"/>
      <c r="H23" s="44"/>
      <c r="I23" s="140" t="s">
        <v>74</v>
      </c>
      <c r="J23" s="60"/>
      <c r="K23" s="141">
        <f>SUMIF(B$9:B22,B23,K$9:K22)</f>
        <v>0</v>
      </c>
      <c r="L23" s="42"/>
      <c r="M23" s="133"/>
    </row>
    <row r="24" spans="1:13" ht="30" customHeight="1" thickBot="1">
      <c r="A24" s="1">
        <f t="shared" si="0"/>
        <v>13</v>
      </c>
      <c r="C24" s="158"/>
      <c r="D24" s="75">
        <f>F24</f>
        <v>1</v>
      </c>
      <c r="E24" s="76" t="s">
        <v>740</v>
      </c>
      <c r="F24" s="74">
        <f>C10</f>
        <v>1</v>
      </c>
      <c r="G24" s="159"/>
      <c r="H24" s="44"/>
      <c r="I24" s="144" t="s">
        <v>74</v>
      </c>
      <c r="J24" s="67"/>
      <c r="K24" s="145">
        <f>SUMIFS(K$9:K23,E$9:E23,"$",D$9:D23,D24)</f>
        <v>0</v>
      </c>
      <c r="L24" s="42"/>
      <c r="M24" s="135"/>
    </row>
    <row r="25" spans="1:13" ht="19.5" customHeight="1">
      <c r="A25" s="1">
        <f t="shared" si="0"/>
        <v>14</v>
      </c>
      <c r="C25" s="317">
        <v>2</v>
      </c>
      <c r="D25" s="318" t="s">
        <v>74</v>
      </c>
      <c r="E25" s="319"/>
      <c r="F25" s="320" t="s">
        <v>718</v>
      </c>
      <c r="G25" s="321"/>
      <c r="H25" s="3"/>
      <c r="I25" s="322" t="s">
        <v>74</v>
      </c>
      <c r="J25" s="323"/>
      <c r="K25" s="324"/>
      <c r="L25" s="3"/>
      <c r="M25" s="325"/>
    </row>
    <row r="26" spans="1:13" s="63" customFormat="1" ht="30" customHeight="1">
      <c r="A26" s="1">
        <f t="shared" si="0"/>
        <v>15</v>
      </c>
      <c r="B26" s="183" t="str">
        <f>C26</f>
        <v>2.1</v>
      </c>
      <c r="C26" s="326" t="s">
        <v>192</v>
      </c>
      <c r="D26" s="327" t="s">
        <v>74</v>
      </c>
      <c r="E26" s="328"/>
      <c r="F26" s="329" t="s">
        <v>721</v>
      </c>
      <c r="G26" s="330"/>
      <c r="H26" s="3"/>
      <c r="I26" s="331" t="s">
        <v>74</v>
      </c>
      <c r="J26" s="332"/>
      <c r="K26" s="333"/>
      <c r="L26" s="3"/>
      <c r="M26" s="334"/>
    </row>
    <row r="27" spans="1:13" ht="30" customHeight="1" outlineLevel="1">
      <c r="A27" s="1">
        <f t="shared" si="0"/>
        <v>16</v>
      </c>
      <c r="B27" s="181" t="str">
        <f>B26</f>
        <v>2.1</v>
      </c>
      <c r="C27" s="255" t="s">
        <v>741</v>
      </c>
      <c r="D27" s="72" t="s">
        <v>1171</v>
      </c>
      <c r="E27" s="48" t="s">
        <v>962</v>
      </c>
      <c r="F27" s="49" t="s">
        <v>961</v>
      </c>
      <c r="G27" s="152" t="s">
        <v>591</v>
      </c>
      <c r="I27" s="138">
        <v>2100</v>
      </c>
      <c r="J27" s="58"/>
      <c r="K27" s="139">
        <f t="shared" ref="K27:K35" si="2">ROUND(J27*I27,2)</f>
        <v>0</v>
      </c>
      <c r="M27" s="130"/>
    </row>
    <row r="28" spans="1:13" ht="30" customHeight="1" outlineLevel="1">
      <c r="A28" s="1">
        <f t="shared" si="0"/>
        <v>17</v>
      </c>
      <c r="B28" s="181" t="str">
        <f t="shared" ref="B28:B76" si="3">B27</f>
        <v>2.1</v>
      </c>
      <c r="C28" s="255" t="s">
        <v>742</v>
      </c>
      <c r="D28" s="72" t="s">
        <v>1171</v>
      </c>
      <c r="E28" s="48" t="s">
        <v>963</v>
      </c>
      <c r="F28" s="49" t="s">
        <v>971</v>
      </c>
      <c r="G28" s="152" t="s">
        <v>879</v>
      </c>
      <c r="I28" s="138">
        <v>78</v>
      </c>
      <c r="J28" s="58"/>
      <c r="K28" s="139">
        <f t="shared" si="2"/>
        <v>0</v>
      </c>
      <c r="M28" s="130"/>
    </row>
    <row r="29" spans="1:13" ht="30" customHeight="1" outlineLevel="1">
      <c r="A29" s="1">
        <f t="shared" si="0"/>
        <v>18</v>
      </c>
      <c r="B29" s="181" t="str">
        <f t="shared" si="3"/>
        <v>2.1</v>
      </c>
      <c r="C29" s="255" t="s">
        <v>743</v>
      </c>
      <c r="D29" s="72" t="s">
        <v>1171</v>
      </c>
      <c r="E29" s="48" t="s">
        <v>964</v>
      </c>
      <c r="F29" s="45" t="s">
        <v>108</v>
      </c>
      <c r="G29" s="152" t="s">
        <v>879</v>
      </c>
      <c r="H29" s="55"/>
      <c r="I29" s="138">
        <v>78</v>
      </c>
      <c r="J29" s="58"/>
      <c r="K29" s="139">
        <f t="shared" si="2"/>
        <v>0</v>
      </c>
      <c r="M29" s="131"/>
    </row>
    <row r="30" spans="1:13" ht="30" customHeight="1" outlineLevel="1">
      <c r="A30" s="1">
        <f t="shared" si="0"/>
        <v>19</v>
      </c>
      <c r="B30" s="181" t="str">
        <f t="shared" si="3"/>
        <v>2.1</v>
      </c>
      <c r="C30" s="255" t="s">
        <v>596</v>
      </c>
      <c r="D30" s="72" t="s">
        <v>1171</v>
      </c>
      <c r="E30" s="48" t="s">
        <v>965</v>
      </c>
      <c r="F30" s="49" t="s">
        <v>972</v>
      </c>
      <c r="G30" s="152" t="s">
        <v>879</v>
      </c>
      <c r="I30" s="138">
        <v>78</v>
      </c>
      <c r="J30" s="58"/>
      <c r="K30" s="139">
        <f t="shared" si="2"/>
        <v>0</v>
      </c>
      <c r="M30" s="130"/>
    </row>
    <row r="31" spans="1:13" ht="30" customHeight="1" outlineLevel="1">
      <c r="A31" s="1">
        <f t="shared" si="0"/>
        <v>20</v>
      </c>
      <c r="B31" s="181" t="str">
        <f t="shared" si="3"/>
        <v>2.1</v>
      </c>
      <c r="C31" s="255" t="s">
        <v>744</v>
      </c>
      <c r="D31" s="72" t="s">
        <v>1171</v>
      </c>
      <c r="E31" s="48" t="s">
        <v>966</v>
      </c>
      <c r="F31" s="49" t="s">
        <v>973</v>
      </c>
      <c r="G31" s="152" t="s">
        <v>879</v>
      </c>
      <c r="I31" s="138">
        <v>78</v>
      </c>
      <c r="J31" s="58"/>
      <c r="K31" s="139">
        <f t="shared" si="2"/>
        <v>0</v>
      </c>
      <c r="M31" s="130"/>
    </row>
    <row r="32" spans="1:13" ht="30" customHeight="1" outlineLevel="1">
      <c r="A32" s="1">
        <f t="shared" si="0"/>
        <v>21</v>
      </c>
      <c r="B32" s="181" t="str">
        <f t="shared" si="3"/>
        <v>2.1</v>
      </c>
      <c r="C32" s="255" t="s">
        <v>114</v>
      </c>
      <c r="D32" s="72" t="s">
        <v>1171</v>
      </c>
      <c r="E32" s="48" t="s">
        <v>968</v>
      </c>
      <c r="F32" s="49" t="s">
        <v>109</v>
      </c>
      <c r="G32" s="153" t="s">
        <v>884</v>
      </c>
      <c r="H32" s="55"/>
      <c r="I32" s="138">
        <v>10</v>
      </c>
      <c r="J32" s="58"/>
      <c r="K32" s="139">
        <f t="shared" si="2"/>
        <v>0</v>
      </c>
      <c r="M32" s="130"/>
    </row>
    <row r="33" spans="1:15" ht="30" customHeight="1" outlineLevel="1">
      <c r="A33" s="1">
        <f t="shared" si="0"/>
        <v>22</v>
      </c>
      <c r="B33" s="181" t="str">
        <f t="shared" si="3"/>
        <v>2.1</v>
      </c>
      <c r="C33" s="255" t="s">
        <v>745</v>
      </c>
      <c r="D33" s="72" t="s">
        <v>1171</v>
      </c>
      <c r="E33" s="48" t="s">
        <v>967</v>
      </c>
      <c r="F33" s="57" t="s">
        <v>974</v>
      </c>
      <c r="G33" s="152" t="s">
        <v>879</v>
      </c>
      <c r="I33" s="138">
        <v>10</v>
      </c>
      <c r="J33" s="58"/>
      <c r="K33" s="139">
        <f t="shared" si="2"/>
        <v>0</v>
      </c>
      <c r="M33" s="132"/>
    </row>
    <row r="34" spans="1:15" ht="30" customHeight="1" outlineLevel="1">
      <c r="A34" s="1">
        <f t="shared" si="0"/>
        <v>23</v>
      </c>
      <c r="B34" s="181" t="str">
        <f t="shared" si="3"/>
        <v>2.1</v>
      </c>
      <c r="C34" s="255" t="s">
        <v>746</v>
      </c>
      <c r="D34" s="72" t="s">
        <v>1169</v>
      </c>
      <c r="E34" s="48" t="s">
        <v>970</v>
      </c>
      <c r="F34" s="57" t="s">
        <v>720</v>
      </c>
      <c r="G34" s="152" t="s">
        <v>879</v>
      </c>
      <c r="I34" s="138">
        <v>10</v>
      </c>
      <c r="J34" s="58"/>
      <c r="K34" s="139">
        <f t="shared" si="2"/>
        <v>0</v>
      </c>
      <c r="M34" s="132"/>
    </row>
    <row r="35" spans="1:15" ht="30" customHeight="1" outlineLevel="1">
      <c r="A35" s="1">
        <f t="shared" si="0"/>
        <v>24</v>
      </c>
      <c r="B35" s="181" t="str">
        <f t="shared" si="3"/>
        <v>2.1</v>
      </c>
      <c r="C35" s="255" t="s">
        <v>747</v>
      </c>
      <c r="D35" s="72" t="s">
        <v>1169</v>
      </c>
      <c r="E35" s="48" t="s">
        <v>1178</v>
      </c>
      <c r="F35" s="57" t="s">
        <v>1179</v>
      </c>
      <c r="G35" s="152" t="s">
        <v>591</v>
      </c>
      <c r="I35" s="138">
        <v>180</v>
      </c>
      <c r="J35" s="58"/>
      <c r="K35" s="139">
        <f t="shared" si="2"/>
        <v>0</v>
      </c>
      <c r="M35" s="132"/>
      <c r="O35" s="1" t="str">
        <f>UPPER(F35)</f>
        <v>TUBO DE AÇO GALVANIZADO COM COSTURA DN= 2 1/2´, INCLUSIVE CONEXÕES RANHURADAS</v>
      </c>
    </row>
    <row r="36" spans="1:15" ht="30" hidden="1" customHeight="1" outlineLevel="1">
      <c r="A36" s="1">
        <f t="shared" si="0"/>
        <v>25</v>
      </c>
      <c r="B36" s="181" t="str">
        <f t="shared" si="3"/>
        <v>2.1</v>
      </c>
      <c r="C36" s="151" t="s">
        <v>748</v>
      </c>
      <c r="D36" s="72"/>
      <c r="E36" s="48"/>
      <c r="F36" s="57"/>
      <c r="G36" s="152"/>
      <c r="H36" s="5" t="s">
        <v>135</v>
      </c>
      <c r="I36" s="138"/>
      <c r="J36" s="58"/>
      <c r="K36" s="139">
        <f>ROUND(J36*I36,2)</f>
        <v>0</v>
      </c>
      <c r="M36" s="132"/>
    </row>
    <row r="37" spans="1:15" ht="30" customHeight="1" collapsed="1">
      <c r="A37" s="1">
        <f t="shared" si="0"/>
        <v>26</v>
      </c>
      <c r="B37" s="181" t="str">
        <f>B36</f>
        <v>2.1</v>
      </c>
      <c r="C37" s="154"/>
      <c r="D37" s="335">
        <f>C$25</f>
        <v>2</v>
      </c>
      <c r="E37" s="336" t="s">
        <v>726</v>
      </c>
      <c r="F37" s="59" t="s">
        <v>725</v>
      </c>
      <c r="G37" s="155"/>
      <c r="H37" s="44"/>
      <c r="I37" s="140" t="s">
        <v>74</v>
      </c>
      <c r="J37" s="60"/>
      <c r="K37" s="141">
        <f>SUMIF(B$9:B36,B37,K$9:K36)</f>
        <v>0</v>
      </c>
      <c r="L37" s="42"/>
      <c r="M37" s="133"/>
    </row>
    <row r="38" spans="1:15" s="63" customFormat="1" ht="30" customHeight="1">
      <c r="A38" s="1">
        <f t="shared" si="0"/>
        <v>27</v>
      </c>
      <c r="B38" s="183" t="str">
        <f>C38</f>
        <v>2.2</v>
      </c>
      <c r="C38" s="326" t="s">
        <v>194</v>
      </c>
      <c r="D38" s="327" t="s">
        <v>74</v>
      </c>
      <c r="E38" s="328"/>
      <c r="F38" s="329" t="s">
        <v>969</v>
      </c>
      <c r="G38" s="330"/>
      <c r="H38" s="3"/>
      <c r="I38" s="331" t="s">
        <v>74</v>
      </c>
      <c r="J38" s="332"/>
      <c r="K38" s="333"/>
      <c r="L38" s="3"/>
      <c r="M38" s="334"/>
    </row>
    <row r="39" spans="1:15" ht="30" customHeight="1" outlineLevel="1">
      <c r="A39" s="1">
        <f t="shared" si="0"/>
        <v>28</v>
      </c>
      <c r="B39" s="181" t="str">
        <f t="shared" si="3"/>
        <v>2.2</v>
      </c>
      <c r="C39" s="151" t="s">
        <v>750</v>
      </c>
      <c r="D39" s="72" t="s">
        <v>1169</v>
      </c>
      <c r="E39" s="48" t="s">
        <v>887</v>
      </c>
      <c r="F39" s="49" t="s">
        <v>886</v>
      </c>
      <c r="G39" s="152" t="s">
        <v>879</v>
      </c>
      <c r="I39" s="138">
        <v>40</v>
      </c>
      <c r="J39" s="58"/>
      <c r="K39" s="139">
        <f t="shared" ref="K39:K48" si="4">ROUND(J39*I39,2)</f>
        <v>0</v>
      </c>
      <c r="M39" s="130"/>
    </row>
    <row r="40" spans="1:15" ht="30" customHeight="1" outlineLevel="1">
      <c r="A40" s="1">
        <f t="shared" si="0"/>
        <v>29</v>
      </c>
      <c r="B40" s="181" t="str">
        <f t="shared" si="3"/>
        <v>2.2</v>
      </c>
      <c r="C40" s="151" t="s">
        <v>751</v>
      </c>
      <c r="D40" s="72" t="s">
        <v>1169</v>
      </c>
      <c r="E40" s="48" t="s">
        <v>889</v>
      </c>
      <c r="F40" s="49" t="s">
        <v>888</v>
      </c>
      <c r="G40" s="152" t="s">
        <v>879</v>
      </c>
      <c r="H40" s="55"/>
      <c r="I40" s="138">
        <v>15</v>
      </c>
      <c r="J40" s="58"/>
      <c r="K40" s="139">
        <f t="shared" si="4"/>
        <v>0</v>
      </c>
      <c r="M40" s="130"/>
    </row>
    <row r="41" spans="1:15" ht="30" customHeight="1" outlineLevel="1">
      <c r="A41" s="1">
        <f t="shared" si="0"/>
        <v>30</v>
      </c>
      <c r="B41" s="181" t="str">
        <f t="shared" si="3"/>
        <v>2.2</v>
      </c>
      <c r="C41" s="151" t="s">
        <v>752</v>
      </c>
      <c r="D41" s="72" t="s">
        <v>1171</v>
      </c>
      <c r="E41" s="48" t="s">
        <v>975</v>
      </c>
      <c r="F41" s="49" t="s">
        <v>110</v>
      </c>
      <c r="G41" s="152" t="s">
        <v>879</v>
      </c>
      <c r="I41" s="138">
        <v>55</v>
      </c>
      <c r="J41" s="58"/>
      <c r="K41" s="139">
        <f t="shared" si="4"/>
        <v>0</v>
      </c>
      <c r="M41" s="130"/>
    </row>
    <row r="42" spans="1:15" ht="30" customHeight="1" outlineLevel="1">
      <c r="A42" s="1">
        <f t="shared" si="0"/>
        <v>31</v>
      </c>
      <c r="B42" s="181" t="str">
        <f t="shared" si="3"/>
        <v>2.2</v>
      </c>
      <c r="C42" s="151" t="s">
        <v>753</v>
      </c>
      <c r="D42" s="72" t="s">
        <v>1171</v>
      </c>
      <c r="E42" s="48" t="s">
        <v>1160</v>
      </c>
      <c r="F42" s="49" t="s">
        <v>1165</v>
      </c>
      <c r="G42" s="152" t="s">
        <v>1163</v>
      </c>
      <c r="I42" s="138">
        <f>20*10</f>
        <v>200</v>
      </c>
      <c r="J42" s="58"/>
      <c r="K42" s="139">
        <f t="shared" ref="K42:K44" si="5">ROUND(J42*I42,2)</f>
        <v>0</v>
      </c>
      <c r="M42" s="130"/>
    </row>
    <row r="43" spans="1:15" ht="30" customHeight="1" outlineLevel="1">
      <c r="A43" s="1">
        <f t="shared" si="0"/>
        <v>32</v>
      </c>
      <c r="B43" s="181" t="str">
        <f t="shared" si="3"/>
        <v>2.2</v>
      </c>
      <c r="C43" s="151" t="s">
        <v>754</v>
      </c>
      <c r="D43" s="72" t="s">
        <v>1171</v>
      </c>
      <c r="E43" s="48" t="s">
        <v>1161</v>
      </c>
      <c r="F43" s="49" t="s">
        <v>1166</v>
      </c>
      <c r="G43" s="152" t="s">
        <v>1164</v>
      </c>
      <c r="H43" s="55"/>
      <c r="I43" s="138">
        <f>5*6</f>
        <v>30</v>
      </c>
      <c r="J43" s="58"/>
      <c r="K43" s="139">
        <f t="shared" si="5"/>
        <v>0</v>
      </c>
      <c r="M43" s="130"/>
    </row>
    <row r="44" spans="1:15" ht="30" customHeight="1" outlineLevel="1">
      <c r="A44" s="1">
        <f t="shared" si="0"/>
        <v>33</v>
      </c>
      <c r="B44" s="181" t="str">
        <f t="shared" si="3"/>
        <v>2.2</v>
      </c>
      <c r="C44" s="151" t="s">
        <v>755</v>
      </c>
      <c r="D44" s="72" t="s">
        <v>1171</v>
      </c>
      <c r="E44" s="48" t="s">
        <v>1162</v>
      </c>
      <c r="F44" s="49" t="s">
        <v>1167</v>
      </c>
      <c r="G44" s="152" t="s">
        <v>1164</v>
      </c>
      <c r="I44" s="138">
        <f>15*20</f>
        <v>300</v>
      </c>
      <c r="J44" s="58"/>
      <c r="K44" s="139">
        <f t="shared" si="5"/>
        <v>0</v>
      </c>
      <c r="M44" s="130"/>
    </row>
    <row r="45" spans="1:15" ht="30" customHeight="1" outlineLevel="1">
      <c r="A45" s="1">
        <f t="shared" si="0"/>
        <v>34</v>
      </c>
      <c r="B45" s="181" t="str">
        <f>B41</f>
        <v>2.2</v>
      </c>
      <c r="C45" s="151" t="s">
        <v>756</v>
      </c>
      <c r="D45" s="72" t="s">
        <v>1171</v>
      </c>
      <c r="E45" s="48" t="s">
        <v>977</v>
      </c>
      <c r="F45" s="49" t="s">
        <v>976</v>
      </c>
      <c r="G45" s="152" t="s">
        <v>879</v>
      </c>
      <c r="I45" s="138">
        <v>70</v>
      </c>
      <c r="J45" s="58"/>
      <c r="K45" s="139">
        <f t="shared" si="4"/>
        <v>0</v>
      </c>
      <c r="M45" s="130"/>
    </row>
    <row r="46" spans="1:15" ht="30" customHeight="1" outlineLevel="1">
      <c r="A46" s="1">
        <f t="shared" si="0"/>
        <v>35</v>
      </c>
      <c r="B46" s="181" t="str">
        <f t="shared" si="3"/>
        <v>2.2</v>
      </c>
      <c r="C46" s="151" t="s">
        <v>1157</v>
      </c>
      <c r="D46" s="72" t="s">
        <v>1171</v>
      </c>
      <c r="E46" s="48" t="s">
        <v>980</v>
      </c>
      <c r="F46" s="49" t="s">
        <v>401</v>
      </c>
      <c r="G46" s="152" t="s">
        <v>879</v>
      </c>
      <c r="H46" s="55"/>
      <c r="I46" s="138">
        <v>70</v>
      </c>
      <c r="J46" s="58"/>
      <c r="K46" s="139">
        <f t="shared" si="4"/>
        <v>0</v>
      </c>
      <c r="M46" s="130"/>
    </row>
    <row r="47" spans="1:15" ht="30" customHeight="1" outlineLevel="1">
      <c r="A47" s="1">
        <f t="shared" si="0"/>
        <v>36</v>
      </c>
      <c r="B47" s="181" t="str">
        <f t="shared" si="3"/>
        <v>2.2</v>
      </c>
      <c r="C47" s="151" t="s">
        <v>1158</v>
      </c>
      <c r="D47" s="72" t="s">
        <v>1171</v>
      </c>
      <c r="E47" s="48" t="s">
        <v>978</v>
      </c>
      <c r="F47" s="49" t="s">
        <v>979</v>
      </c>
      <c r="G47" s="152" t="s">
        <v>879</v>
      </c>
      <c r="I47" s="138">
        <v>90</v>
      </c>
      <c r="J47" s="58"/>
      <c r="K47" s="139">
        <f t="shared" si="4"/>
        <v>0</v>
      </c>
      <c r="M47" s="130"/>
    </row>
    <row r="48" spans="1:15" ht="30" hidden="1" customHeight="1" outlineLevel="1">
      <c r="A48" s="1">
        <f t="shared" si="0"/>
        <v>37</v>
      </c>
      <c r="B48" s="181" t="str">
        <f t="shared" si="3"/>
        <v>2.2</v>
      </c>
      <c r="C48" s="151" t="s">
        <v>1159</v>
      </c>
      <c r="D48" s="72"/>
      <c r="E48" s="48"/>
      <c r="F48" s="49"/>
      <c r="G48" s="152"/>
      <c r="H48" s="5" t="s">
        <v>135</v>
      </c>
      <c r="I48" s="138"/>
      <c r="J48" s="58"/>
      <c r="K48" s="139">
        <f t="shared" si="4"/>
        <v>0</v>
      </c>
      <c r="M48" s="130"/>
    </row>
    <row r="49" spans="1:13" ht="30" customHeight="1" collapsed="1">
      <c r="A49" s="1">
        <f t="shared" si="0"/>
        <v>38</v>
      </c>
      <c r="B49" s="181" t="str">
        <f>B48</f>
        <v>2.2</v>
      </c>
      <c r="C49" s="154"/>
      <c r="D49" s="335">
        <f>C$25</f>
        <v>2</v>
      </c>
      <c r="E49" s="336" t="s">
        <v>726</v>
      </c>
      <c r="F49" s="59" t="s">
        <v>725</v>
      </c>
      <c r="G49" s="155"/>
      <c r="H49" s="44"/>
      <c r="I49" s="140" t="s">
        <v>74</v>
      </c>
      <c r="J49" s="60"/>
      <c r="K49" s="141">
        <f>SUMIF(B$9:B48,B49,K$9:K48)</f>
        <v>0</v>
      </c>
      <c r="L49" s="42"/>
      <c r="M49" s="133"/>
    </row>
    <row r="50" spans="1:13" s="63" customFormat="1" ht="30" customHeight="1">
      <c r="A50" s="1">
        <f t="shared" ref="A50:A98" si="6">A49+1</f>
        <v>39</v>
      </c>
      <c r="B50" s="183" t="str">
        <f>C50</f>
        <v>2.3</v>
      </c>
      <c r="C50" s="326" t="s">
        <v>757</v>
      </c>
      <c r="D50" s="327" t="s">
        <v>74</v>
      </c>
      <c r="E50" s="328"/>
      <c r="F50" s="329" t="s">
        <v>722</v>
      </c>
      <c r="G50" s="330"/>
      <c r="H50" s="3"/>
      <c r="I50" s="331" t="s">
        <v>74</v>
      </c>
      <c r="J50" s="332"/>
      <c r="K50" s="333"/>
      <c r="L50" s="3"/>
      <c r="M50" s="334"/>
    </row>
    <row r="51" spans="1:13" ht="30" customHeight="1" outlineLevel="1">
      <c r="A51" s="1">
        <f t="shared" si="6"/>
        <v>40</v>
      </c>
      <c r="B51" s="181" t="str">
        <f t="shared" si="3"/>
        <v>2.3</v>
      </c>
      <c r="C51" s="151" t="s">
        <v>758</v>
      </c>
      <c r="D51" s="72" t="s">
        <v>1171</v>
      </c>
      <c r="E51" s="48" t="s">
        <v>983</v>
      </c>
      <c r="F51" s="49" t="s">
        <v>984</v>
      </c>
      <c r="G51" s="152" t="s">
        <v>879</v>
      </c>
      <c r="I51" s="138">
        <v>70</v>
      </c>
      <c r="J51" s="58"/>
      <c r="K51" s="139">
        <f t="shared" ref="K51:K59" si="7">ROUND(J51*I51,2)</f>
        <v>0</v>
      </c>
      <c r="M51" s="130"/>
    </row>
    <row r="52" spans="1:13" ht="30" customHeight="1" outlineLevel="1">
      <c r="A52" s="1">
        <f t="shared" si="6"/>
        <v>41</v>
      </c>
      <c r="B52" s="181" t="str">
        <f t="shared" si="3"/>
        <v>2.3</v>
      </c>
      <c r="C52" s="151" t="s">
        <v>759</v>
      </c>
      <c r="D52" s="72" t="s">
        <v>1171</v>
      </c>
      <c r="E52" s="48" t="s">
        <v>983</v>
      </c>
      <c r="F52" s="49" t="s">
        <v>985</v>
      </c>
      <c r="G52" s="152" t="s">
        <v>879</v>
      </c>
      <c r="I52" s="138">
        <v>90</v>
      </c>
      <c r="J52" s="58"/>
      <c r="K52" s="139">
        <f t="shared" si="7"/>
        <v>0</v>
      </c>
      <c r="M52" s="130"/>
    </row>
    <row r="53" spans="1:13" ht="30" customHeight="1" outlineLevel="1">
      <c r="A53" s="1">
        <f t="shared" si="6"/>
        <v>42</v>
      </c>
      <c r="B53" s="181" t="str">
        <f t="shared" si="3"/>
        <v>2.3</v>
      </c>
      <c r="C53" s="151" t="s">
        <v>760</v>
      </c>
      <c r="D53" s="72" t="s">
        <v>1171</v>
      </c>
      <c r="E53" s="48" t="s">
        <v>983</v>
      </c>
      <c r="F53" s="49" t="s">
        <v>986</v>
      </c>
      <c r="G53" s="152" t="s">
        <v>879</v>
      </c>
      <c r="H53" s="55"/>
      <c r="I53" s="138">
        <v>78</v>
      </c>
      <c r="J53" s="58"/>
      <c r="K53" s="139">
        <f t="shared" si="7"/>
        <v>0</v>
      </c>
      <c r="M53" s="130"/>
    </row>
    <row r="54" spans="1:13" ht="30" customHeight="1" outlineLevel="1">
      <c r="A54" s="1">
        <f t="shared" si="6"/>
        <v>43</v>
      </c>
      <c r="B54" s="181" t="str">
        <f t="shared" si="3"/>
        <v>2.3</v>
      </c>
      <c r="C54" s="151" t="s">
        <v>761</v>
      </c>
      <c r="D54" s="72" t="s">
        <v>1171</v>
      </c>
      <c r="E54" s="48" t="s">
        <v>983</v>
      </c>
      <c r="F54" s="49" t="s">
        <v>987</v>
      </c>
      <c r="G54" s="152" t="s">
        <v>879</v>
      </c>
      <c r="I54" s="138">
        <v>150</v>
      </c>
      <c r="J54" s="58"/>
      <c r="K54" s="139">
        <f t="shared" si="7"/>
        <v>0</v>
      </c>
      <c r="M54" s="130"/>
    </row>
    <row r="55" spans="1:13" ht="30" customHeight="1" outlineLevel="1">
      <c r="A55" s="1">
        <f t="shared" si="6"/>
        <v>44</v>
      </c>
      <c r="B55" s="181" t="str">
        <f t="shared" si="3"/>
        <v>2.3</v>
      </c>
      <c r="C55" s="151" t="s">
        <v>762</v>
      </c>
      <c r="D55" s="72" t="s">
        <v>1171</v>
      </c>
      <c r="E55" s="48" t="s">
        <v>983</v>
      </c>
      <c r="F55" s="49" t="s">
        <v>155</v>
      </c>
      <c r="G55" s="152" t="s">
        <v>879</v>
      </c>
      <c r="I55" s="138">
        <v>75</v>
      </c>
      <c r="J55" s="58"/>
      <c r="K55" s="139">
        <f t="shared" si="7"/>
        <v>0</v>
      </c>
      <c r="M55" s="130"/>
    </row>
    <row r="56" spans="1:13" ht="30" customHeight="1" outlineLevel="1">
      <c r="A56" s="1">
        <f t="shared" si="6"/>
        <v>45</v>
      </c>
      <c r="B56" s="181" t="str">
        <f t="shared" si="3"/>
        <v>2.3</v>
      </c>
      <c r="C56" s="151" t="s">
        <v>763</v>
      </c>
      <c r="D56" s="72" t="s">
        <v>1171</v>
      </c>
      <c r="E56" s="48" t="s">
        <v>983</v>
      </c>
      <c r="F56" s="49" t="s">
        <v>156</v>
      </c>
      <c r="G56" s="152" t="s">
        <v>879</v>
      </c>
      <c r="H56" s="55"/>
      <c r="I56" s="138">
        <v>17</v>
      </c>
      <c r="J56" s="58"/>
      <c r="K56" s="139">
        <f t="shared" si="7"/>
        <v>0</v>
      </c>
      <c r="M56" s="130"/>
    </row>
    <row r="57" spans="1:13" ht="30" customHeight="1" outlineLevel="1">
      <c r="A57" s="1">
        <f t="shared" si="6"/>
        <v>46</v>
      </c>
      <c r="B57" s="181" t="str">
        <f t="shared" si="3"/>
        <v>2.3</v>
      </c>
      <c r="C57" s="151" t="s">
        <v>764</v>
      </c>
      <c r="D57" s="72" t="s">
        <v>1171</v>
      </c>
      <c r="E57" s="48" t="s">
        <v>983</v>
      </c>
      <c r="F57" s="49" t="s">
        <v>157</v>
      </c>
      <c r="G57" s="152" t="s">
        <v>879</v>
      </c>
      <c r="I57" s="138">
        <v>65</v>
      </c>
      <c r="J57" s="58"/>
      <c r="K57" s="139">
        <f t="shared" si="7"/>
        <v>0</v>
      </c>
      <c r="M57" s="130"/>
    </row>
    <row r="58" spans="1:13" ht="30" customHeight="1" outlineLevel="1">
      <c r="A58" s="1">
        <f t="shared" si="6"/>
        <v>47</v>
      </c>
      <c r="B58" s="181" t="str">
        <f t="shared" si="3"/>
        <v>2.3</v>
      </c>
      <c r="C58" s="151" t="s">
        <v>765</v>
      </c>
      <c r="D58" s="72" t="s">
        <v>1171</v>
      </c>
      <c r="E58" s="48" t="s">
        <v>983</v>
      </c>
      <c r="F58" s="49" t="s">
        <v>158</v>
      </c>
      <c r="G58" s="152" t="s">
        <v>879</v>
      </c>
      <c r="I58" s="138">
        <v>85</v>
      </c>
      <c r="J58" s="58"/>
      <c r="K58" s="139">
        <f t="shared" si="7"/>
        <v>0</v>
      </c>
      <c r="M58" s="130"/>
    </row>
    <row r="59" spans="1:13" ht="30" customHeight="1" outlineLevel="1">
      <c r="A59" s="1">
        <f t="shared" si="6"/>
        <v>48</v>
      </c>
      <c r="B59" s="181" t="str">
        <f t="shared" si="3"/>
        <v>2.3</v>
      </c>
      <c r="C59" s="151" t="s">
        <v>766</v>
      </c>
      <c r="D59" s="72" t="s">
        <v>1171</v>
      </c>
      <c r="E59" s="48" t="s">
        <v>983</v>
      </c>
      <c r="F59" s="49" t="s">
        <v>159</v>
      </c>
      <c r="G59" s="152" t="s">
        <v>879</v>
      </c>
      <c r="H59" s="55"/>
      <c r="I59" s="138">
        <v>85</v>
      </c>
      <c r="J59" s="58"/>
      <c r="K59" s="139">
        <f t="shared" si="7"/>
        <v>0</v>
      </c>
      <c r="M59" s="130"/>
    </row>
    <row r="60" spans="1:13" ht="30" customHeight="1" outlineLevel="1">
      <c r="A60" s="1">
        <f t="shared" si="6"/>
        <v>49</v>
      </c>
      <c r="B60" s="181" t="str">
        <f t="shared" si="3"/>
        <v>2.3</v>
      </c>
      <c r="C60" s="151" t="s">
        <v>767</v>
      </c>
      <c r="D60" s="72" t="s">
        <v>1171</v>
      </c>
      <c r="E60" s="48" t="s">
        <v>983</v>
      </c>
      <c r="F60" s="49" t="s">
        <v>160</v>
      </c>
      <c r="G60" s="152" t="s">
        <v>879</v>
      </c>
      <c r="I60" s="138">
        <v>11</v>
      </c>
      <c r="J60" s="58"/>
      <c r="K60" s="139">
        <f>ROUND(J60*I60,2)</f>
        <v>0</v>
      </c>
      <c r="M60" s="130"/>
    </row>
    <row r="61" spans="1:13" ht="30" hidden="1" customHeight="1" outlineLevel="1">
      <c r="A61" s="1">
        <f t="shared" si="6"/>
        <v>50</v>
      </c>
      <c r="B61" s="181" t="str">
        <f t="shared" si="3"/>
        <v>2.3</v>
      </c>
      <c r="C61" s="151" t="s">
        <v>768</v>
      </c>
      <c r="D61" s="72"/>
      <c r="E61" s="48"/>
      <c r="F61" s="49"/>
      <c r="G61" s="152"/>
      <c r="H61" s="5" t="s">
        <v>135</v>
      </c>
      <c r="I61" s="138"/>
      <c r="J61" s="58"/>
      <c r="K61" s="139">
        <f>ROUND(J61*I61,2)</f>
        <v>0</v>
      </c>
      <c r="M61" s="130"/>
    </row>
    <row r="62" spans="1:13" ht="30" customHeight="1" collapsed="1">
      <c r="A62" s="1">
        <f t="shared" si="6"/>
        <v>51</v>
      </c>
      <c r="B62" s="181" t="str">
        <f>B61</f>
        <v>2.3</v>
      </c>
      <c r="C62" s="154"/>
      <c r="D62" s="335">
        <f>C$25</f>
        <v>2</v>
      </c>
      <c r="E62" s="336" t="s">
        <v>726</v>
      </c>
      <c r="F62" s="59" t="s">
        <v>725</v>
      </c>
      <c r="G62" s="155"/>
      <c r="H62" s="44"/>
      <c r="I62" s="140" t="s">
        <v>74</v>
      </c>
      <c r="J62" s="60"/>
      <c r="K62" s="141">
        <f>SUMIF(B$9:B61,B62,K$9:K61)</f>
        <v>0</v>
      </c>
      <c r="L62" s="42"/>
      <c r="M62" s="133"/>
    </row>
    <row r="63" spans="1:13" s="63" customFormat="1" ht="30" customHeight="1">
      <c r="A63" s="1">
        <f t="shared" si="6"/>
        <v>52</v>
      </c>
      <c r="B63" s="183" t="str">
        <f>C63</f>
        <v>2.4</v>
      </c>
      <c r="C63" s="326" t="s">
        <v>769</v>
      </c>
      <c r="D63" s="327" t="s">
        <v>74</v>
      </c>
      <c r="E63" s="328"/>
      <c r="F63" s="329" t="s">
        <v>890</v>
      </c>
      <c r="G63" s="330"/>
      <c r="H63" s="3"/>
      <c r="I63" s="331" t="s">
        <v>74</v>
      </c>
      <c r="J63" s="332"/>
      <c r="K63" s="333"/>
      <c r="L63" s="3"/>
      <c r="M63" s="334"/>
    </row>
    <row r="64" spans="1:13" ht="30" customHeight="1" outlineLevel="1">
      <c r="A64" s="1">
        <f t="shared" si="6"/>
        <v>53</v>
      </c>
      <c r="B64" s="181" t="str">
        <f>B63</f>
        <v>2.4</v>
      </c>
      <c r="C64" s="151" t="s">
        <v>770</v>
      </c>
      <c r="D64" s="72" t="s">
        <v>1171</v>
      </c>
      <c r="E64" s="48" t="s">
        <v>101</v>
      </c>
      <c r="F64" s="49" t="s">
        <v>102</v>
      </c>
      <c r="G64" s="152" t="s">
        <v>879</v>
      </c>
      <c r="I64" s="138">
        <v>150</v>
      </c>
      <c r="J64" s="58"/>
      <c r="K64" s="139">
        <f>ROUND(J64*I64,2)</f>
        <v>0</v>
      </c>
      <c r="M64" s="130"/>
    </row>
    <row r="65" spans="1:13" ht="30" hidden="1" customHeight="1" outlineLevel="1">
      <c r="A65" s="1">
        <f t="shared" si="6"/>
        <v>54</v>
      </c>
      <c r="B65" s="181" t="str">
        <f>B64</f>
        <v>2.4</v>
      </c>
      <c r="C65" s="151" t="s">
        <v>771</v>
      </c>
      <c r="D65" s="72"/>
      <c r="E65" s="48"/>
      <c r="F65" s="49"/>
      <c r="G65" s="152"/>
      <c r="H65" s="5" t="s">
        <v>135</v>
      </c>
      <c r="I65" s="138"/>
      <c r="J65" s="58"/>
      <c r="K65" s="139">
        <f>ROUND(J65*I65,2)</f>
        <v>0</v>
      </c>
      <c r="M65" s="130"/>
    </row>
    <row r="66" spans="1:13" ht="30" customHeight="1" collapsed="1">
      <c r="A66" s="1">
        <f t="shared" si="6"/>
        <v>55</v>
      </c>
      <c r="B66" s="181" t="str">
        <f>B65</f>
        <v>2.4</v>
      </c>
      <c r="C66" s="154"/>
      <c r="D66" s="335">
        <f>C$25</f>
        <v>2</v>
      </c>
      <c r="E66" s="336" t="s">
        <v>726</v>
      </c>
      <c r="F66" s="59" t="s">
        <v>725</v>
      </c>
      <c r="G66" s="155"/>
      <c r="H66" s="44"/>
      <c r="I66" s="140" t="s">
        <v>74</v>
      </c>
      <c r="J66" s="60"/>
      <c r="K66" s="141">
        <f>SUMIF(B$9:B65,B66,K$9:K65)</f>
        <v>0</v>
      </c>
      <c r="L66" s="42"/>
      <c r="M66" s="133"/>
    </row>
    <row r="67" spans="1:13" s="63" customFormat="1" ht="30" customHeight="1">
      <c r="A67" s="1">
        <f t="shared" si="6"/>
        <v>56</v>
      </c>
      <c r="B67" s="183" t="str">
        <f>C67</f>
        <v>2.5</v>
      </c>
      <c r="C67" s="326" t="s">
        <v>772</v>
      </c>
      <c r="D67" s="327" t="s">
        <v>74</v>
      </c>
      <c r="E67" s="328"/>
      <c r="F67" s="329" t="s">
        <v>723</v>
      </c>
      <c r="G67" s="330"/>
      <c r="H67" s="3"/>
      <c r="I67" s="331" t="s">
        <v>74</v>
      </c>
      <c r="J67" s="332"/>
      <c r="K67" s="333"/>
      <c r="L67" s="3"/>
      <c r="M67" s="334"/>
    </row>
    <row r="68" spans="1:13" ht="30" customHeight="1" outlineLevel="1">
      <c r="A68" s="1">
        <f t="shared" si="6"/>
        <v>57</v>
      </c>
      <c r="B68" s="181" t="str">
        <f t="shared" si="3"/>
        <v>2.5</v>
      </c>
      <c r="C68" s="151" t="s">
        <v>773</v>
      </c>
      <c r="D68" s="72" t="s">
        <v>72</v>
      </c>
      <c r="E68" s="48" t="s">
        <v>73</v>
      </c>
      <c r="F68" s="30" t="s">
        <v>891</v>
      </c>
      <c r="G68" s="156" t="s">
        <v>591</v>
      </c>
      <c r="H68" s="42"/>
      <c r="I68" s="142">
        <f>620*2.5</f>
        <v>1550</v>
      </c>
      <c r="J68" s="43"/>
      <c r="K68" s="139">
        <f t="shared" ref="K68:K76" si="8">ROUND(J68*I68,2)</f>
        <v>0</v>
      </c>
      <c r="M68" s="130"/>
    </row>
    <row r="69" spans="1:13" ht="30" customHeight="1" outlineLevel="1">
      <c r="A69" s="1">
        <f t="shared" si="6"/>
        <v>58</v>
      </c>
      <c r="B69" s="181" t="str">
        <f t="shared" si="3"/>
        <v>2.5</v>
      </c>
      <c r="C69" s="151" t="s">
        <v>774</v>
      </c>
      <c r="D69" s="72" t="s">
        <v>72</v>
      </c>
      <c r="E69" s="48" t="s">
        <v>115</v>
      </c>
      <c r="F69" s="30" t="s">
        <v>724</v>
      </c>
      <c r="G69" s="157" t="s">
        <v>591</v>
      </c>
      <c r="H69" s="44"/>
      <c r="I69" s="142">
        <v>16000</v>
      </c>
      <c r="J69" s="43"/>
      <c r="K69" s="139">
        <f t="shared" si="8"/>
        <v>0</v>
      </c>
      <c r="M69" s="130"/>
    </row>
    <row r="70" spans="1:13" ht="30" customHeight="1" outlineLevel="1">
      <c r="A70" s="1">
        <f t="shared" si="6"/>
        <v>59</v>
      </c>
      <c r="B70" s="181" t="str">
        <f t="shared" si="3"/>
        <v>2.5</v>
      </c>
      <c r="C70" s="151" t="s">
        <v>775</v>
      </c>
      <c r="D70" s="72" t="s">
        <v>1171</v>
      </c>
      <c r="E70" s="48" t="s">
        <v>161</v>
      </c>
      <c r="F70" s="30" t="s">
        <v>162</v>
      </c>
      <c r="G70" s="152" t="s">
        <v>879</v>
      </c>
      <c r="H70" s="44"/>
      <c r="I70" s="142">
        <v>11</v>
      </c>
      <c r="J70" s="43"/>
      <c r="K70" s="139">
        <f t="shared" si="8"/>
        <v>0</v>
      </c>
      <c r="M70" s="130"/>
    </row>
    <row r="71" spans="1:13" ht="30" customHeight="1" outlineLevel="1">
      <c r="A71" s="1">
        <f t="shared" si="6"/>
        <v>60</v>
      </c>
      <c r="B71" s="181" t="str">
        <f t="shared" si="3"/>
        <v>2.5</v>
      </c>
      <c r="C71" s="151" t="s">
        <v>776</v>
      </c>
      <c r="D71" s="72" t="s">
        <v>1171</v>
      </c>
      <c r="E71" s="48" t="s">
        <v>141</v>
      </c>
      <c r="F71" s="30" t="s">
        <v>142</v>
      </c>
      <c r="G71" s="152" t="s">
        <v>879</v>
      </c>
      <c r="H71" s="44"/>
      <c r="I71" s="142">
        <v>1</v>
      </c>
      <c r="J71" s="43"/>
      <c r="K71" s="143">
        <f t="shared" si="8"/>
        <v>0</v>
      </c>
      <c r="L71" s="42"/>
      <c r="M71" s="134"/>
    </row>
    <row r="72" spans="1:13" ht="30" customHeight="1" outlineLevel="1">
      <c r="A72" s="1">
        <f t="shared" si="6"/>
        <v>61</v>
      </c>
      <c r="B72" s="181" t="str">
        <f t="shared" si="3"/>
        <v>2.5</v>
      </c>
      <c r="C72" s="151" t="s">
        <v>777</v>
      </c>
      <c r="D72" s="72" t="s">
        <v>1171</v>
      </c>
      <c r="E72" s="48" t="s">
        <v>165</v>
      </c>
      <c r="F72" s="30" t="s">
        <v>116</v>
      </c>
      <c r="G72" s="152" t="s">
        <v>879</v>
      </c>
      <c r="H72" s="44"/>
      <c r="I72" s="142">
        <v>1</v>
      </c>
      <c r="J72" s="43"/>
      <c r="K72" s="143">
        <f t="shared" si="8"/>
        <v>0</v>
      </c>
      <c r="L72" s="42"/>
      <c r="M72" s="134"/>
    </row>
    <row r="73" spans="1:13" ht="30" customHeight="1" outlineLevel="1">
      <c r="A73" s="1">
        <f t="shared" si="6"/>
        <v>62</v>
      </c>
      <c r="B73" s="181" t="str">
        <f t="shared" si="3"/>
        <v>2.5</v>
      </c>
      <c r="C73" s="151" t="s">
        <v>778</v>
      </c>
      <c r="D73" s="72" t="s">
        <v>1171</v>
      </c>
      <c r="E73" s="48" t="s">
        <v>982</v>
      </c>
      <c r="F73" s="30" t="s">
        <v>981</v>
      </c>
      <c r="G73" s="152" t="s">
        <v>879</v>
      </c>
      <c r="H73" s="42"/>
      <c r="I73" s="142">
        <f>I40+I41</f>
        <v>70</v>
      </c>
      <c r="J73" s="43"/>
      <c r="K73" s="143">
        <f t="shared" si="8"/>
        <v>0</v>
      </c>
      <c r="L73" s="42"/>
      <c r="M73" s="134"/>
    </row>
    <row r="74" spans="1:13" ht="30" customHeight="1" outlineLevel="1">
      <c r="A74" s="1">
        <f t="shared" si="6"/>
        <v>63</v>
      </c>
      <c r="B74" s="181" t="str">
        <f t="shared" si="3"/>
        <v>2.5</v>
      </c>
      <c r="C74" s="151" t="s">
        <v>779</v>
      </c>
      <c r="D74" s="72" t="s">
        <v>1171</v>
      </c>
      <c r="E74" s="48" t="s">
        <v>123</v>
      </c>
      <c r="F74" s="30" t="s">
        <v>122</v>
      </c>
      <c r="G74" s="152" t="s">
        <v>879</v>
      </c>
      <c r="H74" s="42"/>
      <c r="I74" s="142">
        <v>3</v>
      </c>
      <c r="J74" s="43"/>
      <c r="K74" s="143">
        <f t="shared" si="8"/>
        <v>0</v>
      </c>
      <c r="L74" s="42"/>
      <c r="M74" s="134"/>
    </row>
    <row r="75" spans="1:13" ht="30" customHeight="1" outlineLevel="1">
      <c r="A75" s="1">
        <f t="shared" si="6"/>
        <v>64</v>
      </c>
      <c r="B75" s="181" t="str">
        <f t="shared" si="3"/>
        <v>2.5</v>
      </c>
      <c r="C75" s="151" t="s">
        <v>780</v>
      </c>
      <c r="D75" s="72" t="s">
        <v>1171</v>
      </c>
      <c r="E75" s="48" t="s">
        <v>146</v>
      </c>
      <c r="F75" s="30" t="s">
        <v>143</v>
      </c>
      <c r="G75" s="152" t="s">
        <v>879</v>
      </c>
      <c r="H75" s="42"/>
      <c r="I75" s="142">
        <v>2</v>
      </c>
      <c r="J75" s="43"/>
      <c r="K75" s="143">
        <f t="shared" si="8"/>
        <v>0</v>
      </c>
      <c r="L75" s="42"/>
      <c r="M75" s="134"/>
    </row>
    <row r="76" spans="1:13" ht="30" customHeight="1" outlineLevel="1">
      <c r="A76" s="1">
        <f t="shared" si="6"/>
        <v>65</v>
      </c>
      <c r="B76" s="181" t="str">
        <f t="shared" si="3"/>
        <v>2.5</v>
      </c>
      <c r="C76" s="151" t="s">
        <v>781</v>
      </c>
      <c r="D76" s="72" t="s">
        <v>1171</v>
      </c>
      <c r="E76" s="48" t="s">
        <v>145</v>
      </c>
      <c r="F76" s="30" t="s">
        <v>144</v>
      </c>
      <c r="G76" s="152" t="s">
        <v>879</v>
      </c>
      <c r="H76" s="42"/>
      <c r="I76" s="142">
        <v>3</v>
      </c>
      <c r="J76" s="43"/>
      <c r="K76" s="143">
        <f t="shared" si="8"/>
        <v>0</v>
      </c>
      <c r="L76" s="42"/>
      <c r="M76" s="134"/>
    </row>
    <row r="77" spans="1:13" ht="30" customHeight="1">
      <c r="A77" s="1">
        <f t="shared" si="6"/>
        <v>66</v>
      </c>
      <c r="B77" s="181" t="str">
        <f>B76</f>
        <v>2.5</v>
      </c>
      <c r="C77" s="154"/>
      <c r="D77" s="335">
        <f>C$25</f>
        <v>2</v>
      </c>
      <c r="E77" s="336" t="s">
        <v>726</v>
      </c>
      <c r="F77" s="59" t="s">
        <v>725</v>
      </c>
      <c r="G77" s="155"/>
      <c r="H77" s="44"/>
      <c r="I77" s="140" t="s">
        <v>74</v>
      </c>
      <c r="J77" s="60"/>
      <c r="K77" s="141">
        <f>SUMIF(B$9:B76,B77,K$9:K76)</f>
        <v>0</v>
      </c>
      <c r="L77" s="42"/>
      <c r="M77" s="133"/>
    </row>
    <row r="78" spans="1:13" ht="30" customHeight="1" thickBot="1">
      <c r="A78" s="1">
        <f t="shared" si="6"/>
        <v>67</v>
      </c>
      <c r="C78" s="158"/>
      <c r="D78" s="75">
        <f>F78</f>
        <v>2</v>
      </c>
      <c r="E78" s="76" t="s">
        <v>740</v>
      </c>
      <c r="F78" s="74">
        <f>C25</f>
        <v>2</v>
      </c>
      <c r="G78" s="159"/>
      <c r="H78" s="44"/>
      <c r="I78" s="144" t="s">
        <v>74</v>
      </c>
      <c r="J78" s="67"/>
      <c r="K78" s="145">
        <f>SUMIFS(K$9:K77,E$9:E77,"$",D$9:D77,D78)</f>
        <v>0</v>
      </c>
      <c r="L78" s="42"/>
      <c r="M78" s="135"/>
    </row>
    <row r="79" spans="1:13" ht="19.5" customHeight="1">
      <c r="A79" s="1">
        <f t="shared" si="6"/>
        <v>68</v>
      </c>
      <c r="C79" s="317">
        <v>3</v>
      </c>
      <c r="D79" s="318" t="s">
        <v>74</v>
      </c>
      <c r="E79" s="319"/>
      <c r="F79" s="320" t="s">
        <v>749</v>
      </c>
      <c r="G79" s="321"/>
      <c r="H79" s="3"/>
      <c r="I79" s="322" t="s">
        <v>74</v>
      </c>
      <c r="J79" s="323"/>
      <c r="K79" s="324"/>
      <c r="L79" s="3"/>
      <c r="M79" s="325"/>
    </row>
    <row r="80" spans="1:13" s="63" customFormat="1" ht="30" customHeight="1">
      <c r="A80" s="1">
        <f t="shared" si="6"/>
        <v>69</v>
      </c>
      <c r="B80" s="183" t="str">
        <f>C80</f>
        <v>3.1</v>
      </c>
      <c r="C80" s="326" t="s">
        <v>196</v>
      </c>
      <c r="D80" s="327" t="s">
        <v>74</v>
      </c>
      <c r="E80" s="328"/>
      <c r="F80" s="329" t="s">
        <v>988</v>
      </c>
      <c r="G80" s="330"/>
      <c r="H80" s="3"/>
      <c r="I80" s="331" t="s">
        <v>74</v>
      </c>
      <c r="J80" s="332"/>
      <c r="K80" s="333"/>
      <c r="L80" s="3"/>
      <c r="M80" s="334"/>
    </row>
    <row r="81" spans="1:13" ht="30" customHeight="1" outlineLevel="1">
      <c r="A81" s="1">
        <f t="shared" si="6"/>
        <v>70</v>
      </c>
      <c r="B81" s="181" t="str">
        <f>B80</f>
        <v>3.1</v>
      </c>
      <c r="C81" s="151" t="s">
        <v>782</v>
      </c>
      <c r="D81" s="72" t="s">
        <v>1169</v>
      </c>
      <c r="E81" s="48" t="s">
        <v>893</v>
      </c>
      <c r="F81" s="30" t="s">
        <v>892</v>
      </c>
      <c r="G81" s="157" t="s">
        <v>879</v>
      </c>
      <c r="H81" s="44"/>
      <c r="I81" s="142">
        <v>18</v>
      </c>
      <c r="J81" s="43"/>
      <c r="K81" s="143">
        <f t="shared" ref="K81:K106" si="9">ROUND(J81*I81,2)</f>
        <v>0</v>
      </c>
      <c r="L81" s="42"/>
      <c r="M81" s="134"/>
    </row>
    <row r="82" spans="1:13" ht="30" hidden="1" customHeight="1" outlineLevel="1">
      <c r="A82" s="1">
        <f t="shared" si="6"/>
        <v>71</v>
      </c>
      <c r="B82" s="181" t="str">
        <f t="shared" ref="B82:B106" si="10">B81</f>
        <v>3.1</v>
      </c>
      <c r="C82" s="151" t="s">
        <v>783</v>
      </c>
      <c r="D82" s="72" t="s">
        <v>100</v>
      </c>
      <c r="E82" s="48" t="s">
        <v>117</v>
      </c>
      <c r="F82" s="30" t="s">
        <v>118</v>
      </c>
      <c r="G82" s="156" t="s">
        <v>591</v>
      </c>
      <c r="H82" s="44" t="s">
        <v>135</v>
      </c>
      <c r="I82" s="142">
        <v>0</v>
      </c>
      <c r="J82" s="43">
        <v>46.56</v>
      </c>
      <c r="K82" s="143">
        <f t="shared" si="9"/>
        <v>0</v>
      </c>
      <c r="L82" s="42"/>
      <c r="M82" s="134"/>
    </row>
    <row r="83" spans="1:13" ht="30" hidden="1" customHeight="1" outlineLevel="1">
      <c r="A83" s="1">
        <f t="shared" si="6"/>
        <v>72</v>
      </c>
      <c r="B83" s="181" t="str">
        <f t="shared" si="10"/>
        <v>3.1</v>
      </c>
      <c r="C83" s="151" t="s">
        <v>784</v>
      </c>
      <c r="D83" s="72" t="s">
        <v>880</v>
      </c>
      <c r="E83" s="48" t="s">
        <v>894</v>
      </c>
      <c r="F83" s="30" t="s">
        <v>895</v>
      </c>
      <c r="G83" s="156" t="s">
        <v>591</v>
      </c>
      <c r="H83" s="44" t="s">
        <v>135</v>
      </c>
      <c r="I83" s="142"/>
      <c r="J83" s="43">
        <v>37.14</v>
      </c>
      <c r="K83" s="143">
        <f t="shared" si="9"/>
        <v>0</v>
      </c>
      <c r="L83" s="42"/>
      <c r="M83" s="134"/>
    </row>
    <row r="84" spans="1:13" ht="30" customHeight="1" outlineLevel="1">
      <c r="A84" s="1">
        <f t="shared" si="6"/>
        <v>73</v>
      </c>
      <c r="B84" s="181" t="str">
        <f t="shared" si="10"/>
        <v>3.1</v>
      </c>
      <c r="C84" s="151" t="s">
        <v>785</v>
      </c>
      <c r="D84" s="72" t="s">
        <v>1169</v>
      </c>
      <c r="E84" s="48" t="s">
        <v>896</v>
      </c>
      <c r="F84" s="30" t="s">
        <v>897</v>
      </c>
      <c r="G84" s="156" t="s">
        <v>591</v>
      </c>
      <c r="H84" s="44"/>
      <c r="I84" s="142">
        <v>310</v>
      </c>
      <c r="J84" s="43"/>
      <c r="K84" s="143">
        <f t="shared" si="9"/>
        <v>0</v>
      </c>
      <c r="L84" s="42"/>
      <c r="M84" s="134"/>
    </row>
    <row r="85" spans="1:13" ht="30" hidden="1" customHeight="1" outlineLevel="1">
      <c r="A85" s="1">
        <f t="shared" si="6"/>
        <v>74</v>
      </c>
      <c r="B85" s="181" t="str">
        <f t="shared" si="10"/>
        <v>3.1</v>
      </c>
      <c r="C85" s="151" t="s">
        <v>786</v>
      </c>
      <c r="D85" s="72" t="s">
        <v>880</v>
      </c>
      <c r="E85" s="48" t="s">
        <v>899</v>
      </c>
      <c r="F85" s="30" t="s">
        <v>898</v>
      </c>
      <c r="G85" s="156" t="s">
        <v>591</v>
      </c>
      <c r="H85" s="42" t="s">
        <v>135</v>
      </c>
      <c r="I85" s="142"/>
      <c r="J85" s="43">
        <v>53.37</v>
      </c>
      <c r="K85" s="143">
        <f t="shared" si="9"/>
        <v>0</v>
      </c>
      <c r="L85" s="42"/>
      <c r="M85" s="134"/>
    </row>
    <row r="86" spans="1:13" ht="30" hidden="1" customHeight="1" outlineLevel="1">
      <c r="A86" s="1">
        <f t="shared" si="6"/>
        <v>75</v>
      </c>
      <c r="B86" s="181" t="str">
        <f t="shared" si="10"/>
        <v>3.1</v>
      </c>
      <c r="C86" s="151" t="s">
        <v>787</v>
      </c>
      <c r="D86" s="72" t="s">
        <v>880</v>
      </c>
      <c r="E86" s="48" t="s">
        <v>900</v>
      </c>
      <c r="F86" s="30" t="s">
        <v>901</v>
      </c>
      <c r="G86" s="156" t="s">
        <v>591</v>
      </c>
      <c r="H86" s="42" t="s">
        <v>135</v>
      </c>
      <c r="I86" s="142"/>
      <c r="J86" s="43">
        <v>64.069999999999993</v>
      </c>
      <c r="K86" s="143">
        <f t="shared" si="9"/>
        <v>0</v>
      </c>
      <c r="L86" s="42"/>
      <c r="M86" s="134"/>
    </row>
    <row r="87" spans="1:13" ht="30" hidden="1" customHeight="1" outlineLevel="1">
      <c r="A87" s="1">
        <f t="shared" si="6"/>
        <v>76</v>
      </c>
      <c r="B87" s="181" t="str">
        <f t="shared" si="10"/>
        <v>3.1</v>
      </c>
      <c r="C87" s="151" t="s">
        <v>788</v>
      </c>
      <c r="D87" s="72" t="s">
        <v>880</v>
      </c>
      <c r="E87" s="48" t="s">
        <v>902</v>
      </c>
      <c r="F87" s="30" t="s">
        <v>903</v>
      </c>
      <c r="G87" s="157" t="s">
        <v>879</v>
      </c>
      <c r="H87" s="42" t="s">
        <v>135</v>
      </c>
      <c r="I87" s="142"/>
      <c r="J87" s="43">
        <v>51.81</v>
      </c>
      <c r="K87" s="143">
        <f t="shared" si="9"/>
        <v>0</v>
      </c>
      <c r="L87" s="42"/>
      <c r="M87" s="134"/>
    </row>
    <row r="88" spans="1:13" ht="30" hidden="1" customHeight="1" outlineLevel="1">
      <c r="A88" s="1">
        <f t="shared" si="6"/>
        <v>77</v>
      </c>
      <c r="B88" s="181" t="str">
        <f t="shared" si="10"/>
        <v>3.1</v>
      </c>
      <c r="C88" s="151" t="s">
        <v>789</v>
      </c>
      <c r="D88" s="72" t="s">
        <v>880</v>
      </c>
      <c r="E88" s="48" t="s">
        <v>905</v>
      </c>
      <c r="F88" s="30" t="s">
        <v>904</v>
      </c>
      <c r="G88" s="157" t="s">
        <v>879</v>
      </c>
      <c r="H88" s="42" t="s">
        <v>135</v>
      </c>
      <c r="I88" s="142"/>
      <c r="J88" s="43">
        <v>35.020000000000003</v>
      </c>
      <c r="K88" s="143">
        <f t="shared" si="9"/>
        <v>0</v>
      </c>
      <c r="L88" s="42"/>
      <c r="M88" s="134"/>
    </row>
    <row r="89" spans="1:13" ht="30" hidden="1" customHeight="1" outlineLevel="1">
      <c r="A89" s="1">
        <f t="shared" si="6"/>
        <v>78</v>
      </c>
      <c r="B89" s="181" t="str">
        <f t="shared" si="10"/>
        <v>3.1</v>
      </c>
      <c r="C89" s="151" t="s">
        <v>790</v>
      </c>
      <c r="D89" s="72" t="s">
        <v>880</v>
      </c>
      <c r="E89" s="48" t="s">
        <v>906</v>
      </c>
      <c r="F89" s="30" t="s">
        <v>907</v>
      </c>
      <c r="G89" s="157" t="s">
        <v>879</v>
      </c>
      <c r="H89" s="42" t="s">
        <v>135</v>
      </c>
      <c r="I89" s="142">
        <v>0</v>
      </c>
      <c r="J89" s="43">
        <v>325.38</v>
      </c>
      <c r="K89" s="143">
        <f t="shared" si="9"/>
        <v>0</v>
      </c>
      <c r="L89" s="42"/>
      <c r="M89" s="134"/>
    </row>
    <row r="90" spans="1:13" ht="30" hidden="1" customHeight="1" outlineLevel="1">
      <c r="A90" s="1">
        <f t="shared" si="6"/>
        <v>79</v>
      </c>
      <c r="B90" s="181" t="str">
        <f t="shared" si="10"/>
        <v>3.1</v>
      </c>
      <c r="C90" s="151" t="s">
        <v>791</v>
      </c>
      <c r="D90" s="72" t="s">
        <v>880</v>
      </c>
      <c r="E90" s="48" t="s">
        <v>908</v>
      </c>
      <c r="F90" s="30" t="s">
        <v>909</v>
      </c>
      <c r="G90" s="157" t="s">
        <v>879</v>
      </c>
      <c r="H90" s="42" t="s">
        <v>135</v>
      </c>
      <c r="I90" s="142"/>
      <c r="J90" s="43">
        <v>379.72</v>
      </c>
      <c r="K90" s="143">
        <f t="shared" si="9"/>
        <v>0</v>
      </c>
      <c r="L90" s="42"/>
      <c r="M90" s="134"/>
    </row>
    <row r="91" spans="1:13" ht="30" hidden="1" customHeight="1" outlineLevel="1">
      <c r="A91" s="1">
        <f t="shared" si="6"/>
        <v>80</v>
      </c>
      <c r="B91" s="181" t="str">
        <f t="shared" si="10"/>
        <v>3.1</v>
      </c>
      <c r="C91" s="151" t="s">
        <v>792</v>
      </c>
      <c r="D91" s="185"/>
      <c r="E91" s="186"/>
      <c r="F91" s="30" t="s">
        <v>910</v>
      </c>
      <c r="G91" s="157" t="s">
        <v>879</v>
      </c>
      <c r="H91" s="42" t="s">
        <v>135</v>
      </c>
      <c r="I91" s="142"/>
      <c r="J91" s="43"/>
      <c r="K91" s="143">
        <f t="shared" si="9"/>
        <v>0</v>
      </c>
      <c r="L91" s="42"/>
      <c r="M91" s="134"/>
    </row>
    <row r="92" spans="1:13" ht="30" hidden="1" customHeight="1" outlineLevel="1">
      <c r="A92" s="1">
        <f t="shared" si="6"/>
        <v>81</v>
      </c>
      <c r="B92" s="181" t="str">
        <f t="shared" si="10"/>
        <v>3.1</v>
      </c>
      <c r="C92" s="151" t="s">
        <v>793</v>
      </c>
      <c r="D92" s="185"/>
      <c r="E92" s="186"/>
      <c r="F92" s="30" t="s">
        <v>911</v>
      </c>
      <c r="G92" s="157" t="s">
        <v>879</v>
      </c>
      <c r="H92" s="42" t="s">
        <v>135</v>
      </c>
      <c r="I92" s="142"/>
      <c r="J92" s="43"/>
      <c r="K92" s="143">
        <f t="shared" si="9"/>
        <v>0</v>
      </c>
      <c r="L92" s="42"/>
      <c r="M92" s="134"/>
    </row>
    <row r="93" spans="1:13" ht="30" customHeight="1" outlineLevel="1">
      <c r="A93" s="1">
        <f t="shared" si="6"/>
        <v>82</v>
      </c>
      <c r="B93" s="181" t="str">
        <f t="shared" si="10"/>
        <v>3.1</v>
      </c>
      <c r="C93" s="151" t="s">
        <v>794</v>
      </c>
      <c r="D93" s="72" t="s">
        <v>1171</v>
      </c>
      <c r="E93" s="48" t="s">
        <v>167</v>
      </c>
      <c r="F93" s="30" t="s">
        <v>443</v>
      </c>
      <c r="G93" s="156" t="s">
        <v>591</v>
      </c>
      <c r="H93" s="42"/>
      <c r="I93" s="142">
        <v>540</v>
      </c>
      <c r="J93" s="43"/>
      <c r="K93" s="143">
        <f t="shared" si="9"/>
        <v>0</v>
      </c>
      <c r="L93" s="42"/>
      <c r="M93" s="134"/>
    </row>
    <row r="94" spans="1:13" ht="30" hidden="1" customHeight="1" outlineLevel="1">
      <c r="A94" s="1">
        <f t="shared" si="6"/>
        <v>83</v>
      </c>
      <c r="B94" s="181" t="str">
        <f t="shared" si="10"/>
        <v>3.1</v>
      </c>
      <c r="C94" s="151" t="s">
        <v>795</v>
      </c>
      <c r="D94" s="72" t="s">
        <v>880</v>
      </c>
      <c r="E94" s="48" t="s">
        <v>913</v>
      </c>
      <c r="F94" s="30" t="s">
        <v>912</v>
      </c>
      <c r="G94" s="157" t="s">
        <v>879</v>
      </c>
      <c r="H94" s="42" t="s">
        <v>135</v>
      </c>
      <c r="I94" s="142"/>
      <c r="J94" s="43">
        <v>13.43</v>
      </c>
      <c r="K94" s="143">
        <f t="shared" si="9"/>
        <v>0</v>
      </c>
      <c r="L94" s="42"/>
      <c r="M94" s="134"/>
    </row>
    <row r="95" spans="1:13" ht="30" customHeight="1" outlineLevel="1">
      <c r="A95" s="1">
        <f t="shared" si="6"/>
        <v>84</v>
      </c>
      <c r="B95" s="181" t="str">
        <f t="shared" si="10"/>
        <v>3.1</v>
      </c>
      <c r="C95" s="151" t="s">
        <v>796</v>
      </c>
      <c r="D95" s="72" t="s">
        <v>1169</v>
      </c>
      <c r="E95" s="48" t="s">
        <v>914</v>
      </c>
      <c r="F95" s="30" t="s">
        <v>915</v>
      </c>
      <c r="G95" s="157" t="s">
        <v>879</v>
      </c>
      <c r="H95" s="42"/>
      <c r="I95" s="142">
        <v>80</v>
      </c>
      <c r="J95" s="43"/>
      <c r="K95" s="143">
        <f t="shared" si="9"/>
        <v>0</v>
      </c>
      <c r="L95" s="42"/>
      <c r="M95" s="134"/>
    </row>
    <row r="96" spans="1:13" ht="30" hidden="1" customHeight="1" outlineLevel="1">
      <c r="A96" s="1">
        <f t="shared" si="6"/>
        <v>85</v>
      </c>
      <c r="B96" s="181" t="str">
        <f t="shared" si="10"/>
        <v>3.1</v>
      </c>
      <c r="C96" s="151" t="s">
        <v>797</v>
      </c>
      <c r="D96" s="72" t="s">
        <v>880</v>
      </c>
      <c r="E96" s="48" t="s">
        <v>917</v>
      </c>
      <c r="F96" s="30" t="s">
        <v>916</v>
      </c>
      <c r="G96" s="157" t="s">
        <v>879</v>
      </c>
      <c r="H96" s="42" t="s">
        <v>135</v>
      </c>
      <c r="I96" s="142"/>
      <c r="J96" s="43">
        <v>17.78</v>
      </c>
      <c r="K96" s="143">
        <f t="shared" si="9"/>
        <v>0</v>
      </c>
      <c r="L96" s="42"/>
      <c r="M96" s="134"/>
    </row>
    <row r="97" spans="1:13" ht="30" hidden="1" customHeight="1" outlineLevel="1">
      <c r="A97" s="1">
        <f t="shared" si="6"/>
        <v>86</v>
      </c>
      <c r="B97" s="181" t="str">
        <f t="shared" si="10"/>
        <v>3.1</v>
      </c>
      <c r="C97" s="151" t="s">
        <v>798</v>
      </c>
      <c r="D97" s="72" t="s">
        <v>880</v>
      </c>
      <c r="E97" s="48" t="s">
        <v>918</v>
      </c>
      <c r="F97" s="30" t="s">
        <v>919</v>
      </c>
      <c r="G97" s="157" t="s">
        <v>879</v>
      </c>
      <c r="H97" s="42" t="s">
        <v>135</v>
      </c>
      <c r="I97" s="142"/>
      <c r="J97" s="43">
        <v>19.7</v>
      </c>
      <c r="K97" s="143">
        <f t="shared" si="9"/>
        <v>0</v>
      </c>
      <c r="L97" s="42"/>
      <c r="M97" s="134"/>
    </row>
    <row r="98" spans="1:13" s="368" customFormat="1" ht="30" customHeight="1" outlineLevel="1">
      <c r="A98" s="368">
        <f t="shared" si="6"/>
        <v>87</v>
      </c>
      <c r="B98" s="369" t="str">
        <f t="shared" si="10"/>
        <v>3.1</v>
      </c>
      <c r="C98" s="370" t="s">
        <v>799</v>
      </c>
      <c r="D98" s="371" t="s">
        <v>1171</v>
      </c>
      <c r="E98" s="372" t="s">
        <v>168</v>
      </c>
      <c r="F98" s="373" t="s">
        <v>78</v>
      </c>
      <c r="G98" s="374" t="s">
        <v>879</v>
      </c>
      <c r="H98" s="375"/>
      <c r="I98" s="376">
        <v>18</v>
      </c>
      <c r="J98" s="377"/>
      <c r="K98" s="378">
        <f t="shared" si="9"/>
        <v>0</v>
      </c>
      <c r="L98" s="375"/>
      <c r="M98" s="134"/>
    </row>
    <row r="99" spans="1:13" ht="30" customHeight="1" outlineLevel="1">
      <c r="A99" s="1">
        <f t="shared" ref="A99:A162" si="11">A98+1</f>
        <v>88</v>
      </c>
      <c r="B99" s="181" t="str">
        <f t="shared" si="10"/>
        <v>3.1</v>
      </c>
      <c r="C99" s="151" t="s">
        <v>800</v>
      </c>
      <c r="D99" s="72" t="s">
        <v>1171</v>
      </c>
      <c r="E99" s="48" t="s">
        <v>169</v>
      </c>
      <c r="F99" s="30" t="s">
        <v>79</v>
      </c>
      <c r="G99" s="157" t="s">
        <v>879</v>
      </c>
      <c r="H99" s="42"/>
      <c r="I99" s="142">
        <v>20</v>
      </c>
      <c r="J99" s="43"/>
      <c r="K99" s="143">
        <f t="shared" si="9"/>
        <v>0</v>
      </c>
      <c r="L99" s="42"/>
      <c r="M99" s="134"/>
    </row>
    <row r="100" spans="1:13" ht="30" customHeight="1" outlineLevel="1">
      <c r="A100" s="1">
        <f t="shared" si="11"/>
        <v>89</v>
      </c>
      <c r="B100" s="181" t="str">
        <f t="shared" si="10"/>
        <v>3.1</v>
      </c>
      <c r="C100" s="151" t="s">
        <v>801</v>
      </c>
      <c r="D100" s="72" t="s">
        <v>1171</v>
      </c>
      <c r="E100" s="48" t="s">
        <v>170</v>
      </c>
      <c r="F100" s="30" t="s">
        <v>80</v>
      </c>
      <c r="G100" s="157" t="s">
        <v>879</v>
      </c>
      <c r="H100" s="42"/>
      <c r="I100" s="142">
        <v>22</v>
      </c>
      <c r="J100" s="43"/>
      <c r="K100" s="143">
        <f t="shared" si="9"/>
        <v>0</v>
      </c>
      <c r="L100" s="42"/>
      <c r="M100" s="134"/>
    </row>
    <row r="101" spans="1:13" ht="30" customHeight="1" outlineLevel="1">
      <c r="A101" s="1">
        <f t="shared" si="11"/>
        <v>90</v>
      </c>
      <c r="B101" s="181" t="str">
        <f t="shared" si="10"/>
        <v>3.1</v>
      </c>
      <c r="C101" s="151" t="s">
        <v>802</v>
      </c>
      <c r="D101" s="72" t="s">
        <v>1171</v>
      </c>
      <c r="E101" s="48" t="s">
        <v>171</v>
      </c>
      <c r="F101" s="30" t="s">
        <v>81</v>
      </c>
      <c r="G101" s="157" t="s">
        <v>879</v>
      </c>
      <c r="H101" s="42"/>
      <c r="I101" s="142">
        <v>22</v>
      </c>
      <c r="J101" s="43"/>
      <c r="K101" s="143">
        <f t="shared" si="9"/>
        <v>0</v>
      </c>
      <c r="L101" s="42"/>
      <c r="M101" s="134"/>
    </row>
    <row r="102" spans="1:13" ht="30" customHeight="1" outlineLevel="1">
      <c r="A102" s="1">
        <f t="shared" si="11"/>
        <v>91</v>
      </c>
      <c r="B102" s="181" t="str">
        <f t="shared" si="10"/>
        <v>3.1</v>
      </c>
      <c r="C102" s="151" t="s">
        <v>803</v>
      </c>
      <c r="D102" s="72" t="s">
        <v>1171</v>
      </c>
      <c r="E102" s="48" t="s">
        <v>172</v>
      </c>
      <c r="F102" s="30" t="s">
        <v>82</v>
      </c>
      <c r="G102" s="157" t="s">
        <v>879</v>
      </c>
      <c r="H102" s="42"/>
      <c r="I102" s="142">
        <v>18</v>
      </c>
      <c r="J102" s="43"/>
      <c r="K102" s="143">
        <f t="shared" si="9"/>
        <v>0</v>
      </c>
      <c r="L102" s="42"/>
      <c r="M102" s="134"/>
    </row>
    <row r="103" spans="1:13" ht="30" customHeight="1" outlineLevel="1">
      <c r="A103" s="1">
        <f t="shared" si="11"/>
        <v>92</v>
      </c>
      <c r="B103" s="181" t="str">
        <f t="shared" si="10"/>
        <v>3.1</v>
      </c>
      <c r="C103" s="151" t="s">
        <v>804</v>
      </c>
      <c r="D103" s="72" t="s">
        <v>1171</v>
      </c>
      <c r="E103" s="48" t="s">
        <v>173</v>
      </c>
      <c r="F103" s="30" t="s">
        <v>83</v>
      </c>
      <c r="G103" s="157" t="s">
        <v>879</v>
      </c>
      <c r="H103" s="42"/>
      <c r="I103" s="142">
        <v>18</v>
      </c>
      <c r="J103" s="43"/>
      <c r="K103" s="143">
        <f t="shared" si="9"/>
        <v>0</v>
      </c>
      <c r="L103" s="42"/>
      <c r="M103" s="134"/>
    </row>
    <row r="104" spans="1:13" ht="30" hidden="1" customHeight="1" outlineLevel="1">
      <c r="A104" s="1">
        <f t="shared" si="11"/>
        <v>93</v>
      </c>
      <c r="B104" s="181" t="str">
        <f t="shared" si="10"/>
        <v>3.1</v>
      </c>
      <c r="C104" s="359" t="s">
        <v>805</v>
      </c>
      <c r="D104" s="360" t="str">
        <f>D98</f>
        <v>CPOS - B.166</v>
      </c>
      <c r="E104" s="361" t="s">
        <v>168</v>
      </c>
      <c r="F104" s="362" t="s">
        <v>84</v>
      </c>
      <c r="G104" s="363" t="s">
        <v>879</v>
      </c>
      <c r="H104" s="364"/>
      <c r="I104" s="365"/>
      <c r="J104" s="366">
        <f>J98</f>
        <v>0</v>
      </c>
      <c r="K104" s="367">
        <f t="shared" si="9"/>
        <v>0</v>
      </c>
      <c r="L104" s="42"/>
      <c r="M104" s="134"/>
    </row>
    <row r="105" spans="1:13" ht="24.75" customHeight="1" outlineLevel="1">
      <c r="A105" s="1">
        <f t="shared" si="11"/>
        <v>94</v>
      </c>
      <c r="B105" s="181" t="str">
        <f t="shared" si="10"/>
        <v>3.1</v>
      </c>
      <c r="C105" s="151" t="s">
        <v>806</v>
      </c>
      <c r="D105" s="72" t="s">
        <v>1171</v>
      </c>
      <c r="E105" s="48" t="s">
        <v>174</v>
      </c>
      <c r="F105" s="30" t="s">
        <v>85</v>
      </c>
      <c r="G105" s="157" t="s">
        <v>879</v>
      </c>
      <c r="H105" s="42"/>
      <c r="I105" s="142">
        <v>18</v>
      </c>
      <c r="J105" s="43"/>
      <c r="K105" s="143">
        <f t="shared" si="9"/>
        <v>0</v>
      </c>
      <c r="L105" s="42"/>
      <c r="M105" s="134"/>
    </row>
    <row r="106" spans="1:13" ht="30" outlineLevel="1">
      <c r="A106" s="1">
        <f t="shared" si="11"/>
        <v>95</v>
      </c>
      <c r="B106" s="181" t="str">
        <f t="shared" si="10"/>
        <v>3.1</v>
      </c>
      <c r="C106" s="151" t="s">
        <v>86</v>
      </c>
      <c r="D106" s="72" t="s">
        <v>72</v>
      </c>
      <c r="E106" s="48" t="s">
        <v>87</v>
      </c>
      <c r="F106" s="30" t="s">
        <v>88</v>
      </c>
      <c r="G106" s="157" t="s">
        <v>89</v>
      </c>
      <c r="H106" s="42"/>
      <c r="I106" s="142">
        <v>1</v>
      </c>
      <c r="J106" s="43"/>
      <c r="K106" s="143">
        <f t="shared" si="9"/>
        <v>0</v>
      </c>
      <c r="L106" s="42"/>
      <c r="M106" s="134"/>
    </row>
    <row r="107" spans="1:13" ht="30" customHeight="1">
      <c r="A107" s="1">
        <f t="shared" si="11"/>
        <v>96</v>
      </c>
      <c r="B107" s="181" t="str">
        <f>B105</f>
        <v>3.1</v>
      </c>
      <c r="C107" s="154"/>
      <c r="D107" s="335">
        <f>C$79</f>
        <v>3</v>
      </c>
      <c r="E107" s="336" t="s">
        <v>726</v>
      </c>
      <c r="F107" s="59" t="s">
        <v>725</v>
      </c>
      <c r="G107" s="155"/>
      <c r="H107" s="44"/>
      <c r="I107" s="140" t="s">
        <v>74</v>
      </c>
      <c r="J107" s="60"/>
      <c r="K107" s="141">
        <f>SUMIF(B$9:B106,B107,K$9:K106)</f>
        <v>0</v>
      </c>
      <c r="L107" s="42"/>
      <c r="M107" s="133"/>
    </row>
    <row r="108" spans="1:13" s="63" customFormat="1" ht="30" customHeight="1">
      <c r="A108" s="1">
        <f t="shared" si="11"/>
        <v>97</v>
      </c>
      <c r="B108" s="64" t="str">
        <f>C108</f>
        <v>3.2</v>
      </c>
      <c r="C108" s="326" t="s">
        <v>198</v>
      </c>
      <c r="D108" s="327" t="s">
        <v>74</v>
      </c>
      <c r="E108" s="328"/>
      <c r="F108" s="329" t="s">
        <v>989</v>
      </c>
      <c r="G108" s="330"/>
      <c r="H108" s="3"/>
      <c r="I108" s="331" t="s">
        <v>74</v>
      </c>
      <c r="J108" s="332"/>
      <c r="K108" s="333"/>
      <c r="L108" s="3"/>
      <c r="M108" s="334"/>
    </row>
    <row r="109" spans="1:13" ht="30" customHeight="1" outlineLevel="1">
      <c r="A109" s="1">
        <f t="shared" si="11"/>
        <v>98</v>
      </c>
      <c r="B109" s="86" t="str">
        <f>B108</f>
        <v>3.2</v>
      </c>
      <c r="C109" s="151" t="s">
        <v>807</v>
      </c>
      <c r="D109" s="72" t="str">
        <f>D81</f>
        <v>SINAPI - 01/2016</v>
      </c>
      <c r="E109" s="48" t="s">
        <v>893</v>
      </c>
      <c r="F109" s="30" t="s">
        <v>892</v>
      </c>
      <c r="G109" s="157" t="s">
        <v>879</v>
      </c>
      <c r="H109" s="44"/>
      <c r="I109" s="142">
        <v>11</v>
      </c>
      <c r="J109" s="43"/>
      <c r="K109" s="143">
        <f t="shared" ref="K109:K134" si="12">ROUND(J109*I109,2)</f>
        <v>0</v>
      </c>
      <c r="L109" s="42"/>
      <c r="M109" s="134"/>
    </row>
    <row r="110" spans="1:13" ht="30" hidden="1" customHeight="1" outlineLevel="1">
      <c r="A110" s="1">
        <f t="shared" si="11"/>
        <v>99</v>
      </c>
      <c r="B110" s="86" t="str">
        <f t="shared" ref="B110:B134" si="13">B109</f>
        <v>3.2</v>
      </c>
      <c r="C110" s="151" t="s">
        <v>808</v>
      </c>
      <c r="D110" s="72" t="s">
        <v>100</v>
      </c>
      <c r="E110" s="48" t="s">
        <v>117</v>
      </c>
      <c r="F110" s="30" t="s">
        <v>118</v>
      </c>
      <c r="G110" s="156" t="s">
        <v>591</v>
      </c>
      <c r="H110" s="44" t="s">
        <v>135</v>
      </c>
      <c r="I110" s="142"/>
      <c r="J110" s="43">
        <v>46.56</v>
      </c>
      <c r="K110" s="143">
        <f t="shared" si="12"/>
        <v>0</v>
      </c>
      <c r="L110" s="42"/>
      <c r="M110" s="134"/>
    </row>
    <row r="111" spans="1:13" ht="30" hidden="1" customHeight="1" outlineLevel="1">
      <c r="A111" s="1">
        <f t="shared" si="11"/>
        <v>100</v>
      </c>
      <c r="B111" s="86" t="str">
        <f t="shared" si="13"/>
        <v>3.2</v>
      </c>
      <c r="C111" s="151" t="s">
        <v>809</v>
      </c>
      <c r="D111" s="72" t="s">
        <v>880</v>
      </c>
      <c r="E111" s="48" t="s">
        <v>894</v>
      </c>
      <c r="F111" s="30" t="s">
        <v>895</v>
      </c>
      <c r="G111" s="156" t="s">
        <v>591</v>
      </c>
      <c r="H111" s="44" t="s">
        <v>135</v>
      </c>
      <c r="I111" s="142"/>
      <c r="J111" s="43">
        <v>37.14</v>
      </c>
      <c r="K111" s="143">
        <f t="shared" si="12"/>
        <v>0</v>
      </c>
      <c r="L111" s="42"/>
      <c r="M111" s="134"/>
    </row>
    <row r="112" spans="1:13" ht="30" customHeight="1" outlineLevel="1">
      <c r="A112" s="1">
        <f t="shared" si="11"/>
        <v>101</v>
      </c>
      <c r="B112" s="86" t="str">
        <f t="shared" si="13"/>
        <v>3.2</v>
      </c>
      <c r="C112" s="151" t="s">
        <v>810</v>
      </c>
      <c r="D112" s="72" t="str">
        <f>D84</f>
        <v>SINAPI - 01/2016</v>
      </c>
      <c r="E112" s="48" t="s">
        <v>896</v>
      </c>
      <c r="F112" s="30" t="s">
        <v>897</v>
      </c>
      <c r="G112" s="156" t="s">
        <v>591</v>
      </c>
      <c r="H112" s="44"/>
      <c r="I112" s="142">
        <v>385</v>
      </c>
      <c r="J112" s="43"/>
      <c r="K112" s="143">
        <f t="shared" si="12"/>
        <v>0</v>
      </c>
      <c r="L112" s="42"/>
      <c r="M112" s="134"/>
    </row>
    <row r="113" spans="1:13" ht="30" hidden="1" customHeight="1" outlineLevel="1">
      <c r="A113" s="1">
        <f t="shared" si="11"/>
        <v>102</v>
      </c>
      <c r="B113" s="86" t="str">
        <f t="shared" si="13"/>
        <v>3.2</v>
      </c>
      <c r="C113" s="151" t="s">
        <v>811</v>
      </c>
      <c r="D113" s="72" t="s">
        <v>880</v>
      </c>
      <c r="E113" s="48" t="s">
        <v>899</v>
      </c>
      <c r="F113" s="30" t="s">
        <v>898</v>
      </c>
      <c r="G113" s="156" t="s">
        <v>591</v>
      </c>
      <c r="H113" s="42" t="s">
        <v>135</v>
      </c>
      <c r="I113" s="142"/>
      <c r="J113" s="43">
        <v>53.37</v>
      </c>
      <c r="K113" s="143">
        <f t="shared" si="12"/>
        <v>0</v>
      </c>
      <c r="L113" s="42"/>
      <c r="M113" s="134"/>
    </row>
    <row r="114" spans="1:13" ht="30" hidden="1" customHeight="1" outlineLevel="1">
      <c r="A114" s="1">
        <f t="shared" si="11"/>
        <v>103</v>
      </c>
      <c r="B114" s="86" t="str">
        <f t="shared" si="13"/>
        <v>3.2</v>
      </c>
      <c r="C114" s="151" t="s">
        <v>812</v>
      </c>
      <c r="D114" s="72" t="s">
        <v>880</v>
      </c>
      <c r="E114" s="48" t="s">
        <v>900</v>
      </c>
      <c r="F114" s="30" t="s">
        <v>901</v>
      </c>
      <c r="G114" s="156" t="s">
        <v>591</v>
      </c>
      <c r="H114" s="42" t="s">
        <v>135</v>
      </c>
      <c r="I114" s="142"/>
      <c r="J114" s="43">
        <v>64.069999999999993</v>
      </c>
      <c r="K114" s="143">
        <f t="shared" si="12"/>
        <v>0</v>
      </c>
      <c r="L114" s="42"/>
      <c r="M114" s="134"/>
    </row>
    <row r="115" spans="1:13" ht="30" hidden="1" customHeight="1" outlineLevel="1">
      <c r="A115" s="1">
        <f t="shared" si="11"/>
        <v>104</v>
      </c>
      <c r="B115" s="86" t="str">
        <f t="shared" si="13"/>
        <v>3.2</v>
      </c>
      <c r="C115" s="151" t="s">
        <v>813</v>
      </c>
      <c r="D115" s="72" t="s">
        <v>880</v>
      </c>
      <c r="E115" s="48" t="s">
        <v>902</v>
      </c>
      <c r="F115" s="30" t="s">
        <v>903</v>
      </c>
      <c r="G115" s="157" t="s">
        <v>879</v>
      </c>
      <c r="H115" s="42" t="s">
        <v>135</v>
      </c>
      <c r="I115" s="142"/>
      <c r="J115" s="43">
        <v>51.81</v>
      </c>
      <c r="K115" s="143">
        <f t="shared" si="12"/>
        <v>0</v>
      </c>
      <c r="L115" s="42"/>
      <c r="M115" s="134"/>
    </row>
    <row r="116" spans="1:13" ht="30" hidden="1" customHeight="1" outlineLevel="1">
      <c r="A116" s="1">
        <f t="shared" si="11"/>
        <v>105</v>
      </c>
      <c r="B116" s="86" t="str">
        <f t="shared" si="13"/>
        <v>3.2</v>
      </c>
      <c r="C116" s="151" t="s">
        <v>814</v>
      </c>
      <c r="D116" s="72" t="s">
        <v>880</v>
      </c>
      <c r="E116" s="48" t="s">
        <v>905</v>
      </c>
      <c r="F116" s="30" t="s">
        <v>904</v>
      </c>
      <c r="G116" s="157" t="s">
        <v>879</v>
      </c>
      <c r="H116" s="42" t="s">
        <v>135</v>
      </c>
      <c r="I116" s="142"/>
      <c r="J116" s="43">
        <v>35.020000000000003</v>
      </c>
      <c r="K116" s="143">
        <f t="shared" si="12"/>
        <v>0</v>
      </c>
      <c r="L116" s="42"/>
      <c r="M116" s="134"/>
    </row>
    <row r="117" spans="1:13" ht="30" hidden="1" customHeight="1" outlineLevel="1">
      <c r="A117" s="1">
        <f t="shared" si="11"/>
        <v>106</v>
      </c>
      <c r="B117" s="86" t="str">
        <f t="shared" si="13"/>
        <v>3.2</v>
      </c>
      <c r="C117" s="151" t="s">
        <v>815</v>
      </c>
      <c r="D117" s="72" t="s">
        <v>880</v>
      </c>
      <c r="E117" s="48" t="s">
        <v>906</v>
      </c>
      <c r="F117" s="30" t="s">
        <v>907</v>
      </c>
      <c r="G117" s="157" t="s">
        <v>879</v>
      </c>
      <c r="H117" s="42" t="s">
        <v>135</v>
      </c>
      <c r="I117" s="142"/>
      <c r="J117" s="43">
        <v>325.38</v>
      </c>
      <c r="K117" s="143">
        <f t="shared" si="12"/>
        <v>0</v>
      </c>
      <c r="L117" s="42"/>
      <c r="M117" s="134"/>
    </row>
    <row r="118" spans="1:13" ht="30" hidden="1" customHeight="1" outlineLevel="1">
      <c r="A118" s="1">
        <f t="shared" si="11"/>
        <v>107</v>
      </c>
      <c r="B118" s="86" t="str">
        <f t="shared" si="13"/>
        <v>3.2</v>
      </c>
      <c r="C118" s="151" t="s">
        <v>816</v>
      </c>
      <c r="D118" s="72" t="s">
        <v>880</v>
      </c>
      <c r="E118" s="48" t="s">
        <v>908</v>
      </c>
      <c r="F118" s="30" t="s">
        <v>909</v>
      </c>
      <c r="G118" s="157" t="s">
        <v>879</v>
      </c>
      <c r="H118" s="42" t="s">
        <v>135</v>
      </c>
      <c r="I118" s="142"/>
      <c r="J118" s="43">
        <v>379.72</v>
      </c>
      <c r="K118" s="143">
        <f t="shared" si="12"/>
        <v>0</v>
      </c>
      <c r="L118" s="42"/>
      <c r="M118" s="134"/>
    </row>
    <row r="119" spans="1:13" ht="30" hidden="1" customHeight="1" outlineLevel="1">
      <c r="A119" s="1">
        <f t="shared" si="11"/>
        <v>108</v>
      </c>
      <c r="B119" s="86" t="str">
        <f t="shared" si="13"/>
        <v>3.2</v>
      </c>
      <c r="C119" s="151" t="s">
        <v>990</v>
      </c>
      <c r="D119" s="185"/>
      <c r="E119" s="186"/>
      <c r="F119" s="30" t="s">
        <v>910</v>
      </c>
      <c r="G119" s="157" t="s">
        <v>879</v>
      </c>
      <c r="H119" s="42" t="s">
        <v>135</v>
      </c>
      <c r="I119" s="142"/>
      <c r="J119" s="43"/>
      <c r="K119" s="143">
        <f t="shared" si="12"/>
        <v>0</v>
      </c>
      <c r="L119" s="42"/>
      <c r="M119" s="134"/>
    </row>
    <row r="120" spans="1:13" ht="30" hidden="1" customHeight="1" outlineLevel="1">
      <c r="A120" s="1">
        <f t="shared" si="11"/>
        <v>109</v>
      </c>
      <c r="B120" s="86" t="str">
        <f t="shared" si="13"/>
        <v>3.2</v>
      </c>
      <c r="C120" s="151" t="s">
        <v>991</v>
      </c>
      <c r="D120" s="185"/>
      <c r="E120" s="186"/>
      <c r="F120" s="30" t="s">
        <v>911</v>
      </c>
      <c r="G120" s="157" t="s">
        <v>879</v>
      </c>
      <c r="H120" s="42" t="s">
        <v>135</v>
      </c>
      <c r="I120" s="142"/>
      <c r="J120" s="43"/>
      <c r="K120" s="143">
        <f t="shared" si="12"/>
        <v>0</v>
      </c>
      <c r="L120" s="42"/>
      <c r="M120" s="134"/>
    </row>
    <row r="121" spans="1:13" ht="30" customHeight="1" outlineLevel="1">
      <c r="A121" s="1">
        <f t="shared" si="11"/>
        <v>110</v>
      </c>
      <c r="B121" s="86" t="str">
        <f t="shared" si="13"/>
        <v>3.2</v>
      </c>
      <c r="C121" s="151" t="s">
        <v>992</v>
      </c>
      <c r="D121" s="72" t="str">
        <f>D93</f>
        <v>CPOS - B.166</v>
      </c>
      <c r="E121" s="48" t="s">
        <v>167</v>
      </c>
      <c r="F121" s="30" t="s">
        <v>443</v>
      </c>
      <c r="G121" s="156" t="s">
        <v>591</v>
      </c>
      <c r="H121" s="42"/>
      <c r="I121" s="142">
        <v>540</v>
      </c>
      <c r="J121" s="43"/>
      <c r="K121" s="143">
        <f t="shared" si="12"/>
        <v>0</v>
      </c>
      <c r="L121" s="42"/>
      <c r="M121" s="134"/>
    </row>
    <row r="122" spans="1:13" ht="30" hidden="1" customHeight="1" outlineLevel="1">
      <c r="A122" s="1">
        <f t="shared" si="11"/>
        <v>111</v>
      </c>
      <c r="B122" s="86" t="str">
        <f t="shared" si="13"/>
        <v>3.2</v>
      </c>
      <c r="C122" s="151" t="s">
        <v>993</v>
      </c>
      <c r="D122" s="72" t="s">
        <v>880</v>
      </c>
      <c r="E122" s="48" t="s">
        <v>913</v>
      </c>
      <c r="F122" s="30" t="s">
        <v>912</v>
      </c>
      <c r="G122" s="157" t="s">
        <v>879</v>
      </c>
      <c r="H122" s="42" t="s">
        <v>135</v>
      </c>
      <c r="I122" s="142"/>
      <c r="J122" s="43">
        <v>13.43</v>
      </c>
      <c r="K122" s="143">
        <f t="shared" si="12"/>
        <v>0</v>
      </c>
      <c r="L122" s="42"/>
      <c r="M122" s="134"/>
    </row>
    <row r="123" spans="1:13" ht="30" customHeight="1" outlineLevel="1">
      <c r="A123" s="1">
        <f t="shared" si="11"/>
        <v>112</v>
      </c>
      <c r="B123" s="86" t="str">
        <f t="shared" si="13"/>
        <v>3.2</v>
      </c>
      <c r="C123" s="151" t="s">
        <v>994</v>
      </c>
      <c r="D123" s="72" t="str">
        <f>D95</f>
        <v>SINAPI - 01/2016</v>
      </c>
      <c r="E123" s="48" t="s">
        <v>914</v>
      </c>
      <c r="F123" s="30" t="s">
        <v>915</v>
      </c>
      <c r="G123" s="157" t="s">
        <v>879</v>
      </c>
      <c r="H123" s="42"/>
      <c r="I123" s="142">
        <v>45</v>
      </c>
      <c r="J123" s="43"/>
      <c r="K123" s="143">
        <f t="shared" si="12"/>
        <v>0</v>
      </c>
      <c r="L123" s="42"/>
      <c r="M123" s="134"/>
    </row>
    <row r="124" spans="1:13" ht="30" hidden="1" customHeight="1" outlineLevel="1">
      <c r="A124" s="1">
        <f t="shared" si="11"/>
        <v>113</v>
      </c>
      <c r="B124" s="86" t="str">
        <f t="shared" si="13"/>
        <v>3.2</v>
      </c>
      <c r="C124" s="151" t="s">
        <v>995</v>
      </c>
      <c r="D124" s="72" t="s">
        <v>880</v>
      </c>
      <c r="E124" s="48" t="s">
        <v>917</v>
      </c>
      <c r="F124" s="30" t="s">
        <v>916</v>
      </c>
      <c r="G124" s="157" t="s">
        <v>879</v>
      </c>
      <c r="H124" s="42" t="s">
        <v>135</v>
      </c>
      <c r="I124" s="142"/>
      <c r="J124" s="43">
        <v>17.78</v>
      </c>
      <c r="K124" s="143">
        <f t="shared" si="12"/>
        <v>0</v>
      </c>
      <c r="L124" s="42"/>
      <c r="M124" s="134"/>
    </row>
    <row r="125" spans="1:13" ht="30" hidden="1" customHeight="1" outlineLevel="1">
      <c r="A125" s="1">
        <f t="shared" si="11"/>
        <v>114</v>
      </c>
      <c r="B125" s="86" t="str">
        <f t="shared" si="13"/>
        <v>3.2</v>
      </c>
      <c r="C125" s="151" t="s">
        <v>996</v>
      </c>
      <c r="D125" s="72" t="s">
        <v>880</v>
      </c>
      <c r="E125" s="48" t="s">
        <v>918</v>
      </c>
      <c r="F125" s="30" t="s">
        <v>919</v>
      </c>
      <c r="G125" s="157" t="s">
        <v>879</v>
      </c>
      <c r="H125" s="42" t="s">
        <v>135</v>
      </c>
      <c r="I125" s="142"/>
      <c r="J125" s="43">
        <v>19.7</v>
      </c>
      <c r="K125" s="143">
        <f t="shared" si="12"/>
        <v>0</v>
      </c>
      <c r="L125" s="42"/>
      <c r="M125" s="134"/>
    </row>
    <row r="126" spans="1:13" ht="30" customHeight="1" outlineLevel="1">
      <c r="A126" s="1">
        <f t="shared" si="11"/>
        <v>115</v>
      </c>
      <c r="B126" s="86" t="str">
        <f t="shared" si="13"/>
        <v>3.2</v>
      </c>
      <c r="C126" s="151" t="s">
        <v>997</v>
      </c>
      <c r="D126" s="72" t="str">
        <f>D98</f>
        <v>CPOS - B.166</v>
      </c>
      <c r="E126" s="48" t="s">
        <v>168</v>
      </c>
      <c r="F126" s="30" t="s">
        <v>78</v>
      </c>
      <c r="G126" s="157" t="s">
        <v>879</v>
      </c>
      <c r="H126" s="42"/>
      <c r="I126" s="142">
        <v>11</v>
      </c>
      <c r="J126" s="43"/>
      <c r="K126" s="143">
        <f t="shared" si="12"/>
        <v>0</v>
      </c>
      <c r="L126" s="42"/>
      <c r="M126" s="134"/>
    </row>
    <row r="127" spans="1:13" ht="30" customHeight="1" outlineLevel="1">
      <c r="A127" s="1">
        <f t="shared" si="11"/>
        <v>116</v>
      </c>
      <c r="B127" s="86" t="str">
        <f t="shared" si="13"/>
        <v>3.2</v>
      </c>
      <c r="C127" s="151" t="s">
        <v>998</v>
      </c>
      <c r="D127" s="72" t="str">
        <f t="shared" ref="D127:D133" si="14">D126</f>
        <v>CPOS - B.166</v>
      </c>
      <c r="E127" s="48" t="s">
        <v>169</v>
      </c>
      <c r="F127" s="30" t="s">
        <v>79</v>
      </c>
      <c r="G127" s="157" t="s">
        <v>879</v>
      </c>
      <c r="H127" s="42"/>
      <c r="I127" s="142">
        <v>12</v>
      </c>
      <c r="J127" s="43"/>
      <c r="K127" s="143">
        <f t="shared" si="12"/>
        <v>0</v>
      </c>
      <c r="L127" s="42"/>
      <c r="M127" s="134"/>
    </row>
    <row r="128" spans="1:13" ht="30" customHeight="1" outlineLevel="1">
      <c r="A128" s="1">
        <f t="shared" si="11"/>
        <v>117</v>
      </c>
      <c r="B128" s="86" t="str">
        <f t="shared" si="13"/>
        <v>3.2</v>
      </c>
      <c r="C128" s="151" t="s">
        <v>999</v>
      </c>
      <c r="D128" s="72" t="str">
        <f t="shared" si="14"/>
        <v>CPOS - B.166</v>
      </c>
      <c r="E128" s="48" t="s">
        <v>170</v>
      </c>
      <c r="F128" s="30" t="s">
        <v>80</v>
      </c>
      <c r="G128" s="157" t="s">
        <v>879</v>
      </c>
      <c r="H128" s="42"/>
      <c r="I128" s="142">
        <v>12</v>
      </c>
      <c r="J128" s="43"/>
      <c r="K128" s="143">
        <f t="shared" si="12"/>
        <v>0</v>
      </c>
      <c r="L128" s="42"/>
      <c r="M128" s="134"/>
    </row>
    <row r="129" spans="1:13" ht="30" customHeight="1" outlineLevel="1">
      <c r="A129" s="1">
        <f t="shared" si="11"/>
        <v>118</v>
      </c>
      <c r="B129" s="86" t="str">
        <f t="shared" si="13"/>
        <v>3.2</v>
      </c>
      <c r="C129" s="151" t="s">
        <v>1000</v>
      </c>
      <c r="D129" s="72" t="str">
        <f t="shared" si="14"/>
        <v>CPOS - B.166</v>
      </c>
      <c r="E129" s="48" t="s">
        <v>171</v>
      </c>
      <c r="F129" s="30" t="s">
        <v>81</v>
      </c>
      <c r="G129" s="157" t="s">
        <v>879</v>
      </c>
      <c r="H129" s="42"/>
      <c r="I129" s="142">
        <v>30</v>
      </c>
      <c r="J129" s="43"/>
      <c r="K129" s="143">
        <f t="shared" si="12"/>
        <v>0</v>
      </c>
      <c r="L129" s="42"/>
      <c r="M129" s="134"/>
    </row>
    <row r="130" spans="1:13" ht="30" customHeight="1" outlineLevel="1">
      <c r="A130" s="1">
        <f t="shared" si="11"/>
        <v>119</v>
      </c>
      <c r="B130" s="86" t="str">
        <f t="shared" si="13"/>
        <v>3.2</v>
      </c>
      <c r="C130" s="151" t="s">
        <v>1001</v>
      </c>
      <c r="D130" s="72" t="str">
        <f t="shared" si="14"/>
        <v>CPOS - B.166</v>
      </c>
      <c r="E130" s="48" t="s">
        <v>172</v>
      </c>
      <c r="F130" s="30" t="s">
        <v>82</v>
      </c>
      <c r="G130" s="157" t="s">
        <v>879</v>
      </c>
      <c r="H130" s="42"/>
      <c r="I130" s="142">
        <v>11</v>
      </c>
      <c r="J130" s="43"/>
      <c r="K130" s="143">
        <f t="shared" si="12"/>
        <v>0</v>
      </c>
      <c r="L130" s="42"/>
      <c r="M130" s="134"/>
    </row>
    <row r="131" spans="1:13" ht="30" customHeight="1" outlineLevel="1">
      <c r="A131" s="1">
        <f t="shared" si="11"/>
        <v>120</v>
      </c>
      <c r="B131" s="86" t="str">
        <f t="shared" si="13"/>
        <v>3.2</v>
      </c>
      <c r="C131" s="151" t="s">
        <v>1002</v>
      </c>
      <c r="D131" s="72" t="str">
        <f t="shared" si="14"/>
        <v>CPOS - B.166</v>
      </c>
      <c r="E131" s="48" t="s">
        <v>173</v>
      </c>
      <c r="F131" s="30" t="s">
        <v>83</v>
      </c>
      <c r="G131" s="157" t="s">
        <v>879</v>
      </c>
      <c r="H131" s="42"/>
      <c r="I131" s="142">
        <v>11</v>
      </c>
      <c r="J131" s="43"/>
      <c r="K131" s="143">
        <f t="shared" si="12"/>
        <v>0</v>
      </c>
      <c r="L131" s="42"/>
      <c r="M131" s="134"/>
    </row>
    <row r="132" spans="1:13" ht="30" hidden="1" customHeight="1" outlineLevel="1">
      <c r="A132" s="1">
        <f t="shared" si="11"/>
        <v>121</v>
      </c>
      <c r="B132" s="86" t="str">
        <f t="shared" si="13"/>
        <v>3.2</v>
      </c>
      <c r="C132" s="151" t="s">
        <v>1003</v>
      </c>
      <c r="D132" s="72" t="str">
        <f t="shared" si="14"/>
        <v>CPOS - B.166</v>
      </c>
      <c r="E132" s="48" t="s">
        <v>168</v>
      </c>
      <c r="F132" s="30" t="s">
        <v>84</v>
      </c>
      <c r="G132" s="157" t="s">
        <v>879</v>
      </c>
      <c r="H132" s="42"/>
      <c r="I132" s="142"/>
      <c r="J132" s="43">
        <f>J126</f>
        <v>0</v>
      </c>
      <c r="K132" s="143">
        <f t="shared" si="12"/>
        <v>0</v>
      </c>
      <c r="L132" s="42"/>
      <c r="M132" s="134"/>
    </row>
    <row r="133" spans="1:13" ht="24.75" customHeight="1" outlineLevel="1">
      <c r="A133" s="1">
        <f t="shared" si="11"/>
        <v>122</v>
      </c>
      <c r="B133" s="86" t="str">
        <f t="shared" si="13"/>
        <v>3.2</v>
      </c>
      <c r="C133" s="151" t="s">
        <v>1004</v>
      </c>
      <c r="D133" s="72" t="str">
        <f t="shared" si="14"/>
        <v>CPOS - B.166</v>
      </c>
      <c r="E133" s="48" t="s">
        <v>174</v>
      </c>
      <c r="F133" s="30" t="s">
        <v>85</v>
      </c>
      <c r="G133" s="157" t="s">
        <v>879</v>
      </c>
      <c r="H133" s="42"/>
      <c r="I133" s="142">
        <v>11</v>
      </c>
      <c r="J133" s="43"/>
      <c r="K133" s="143">
        <f t="shared" si="12"/>
        <v>0</v>
      </c>
      <c r="L133" s="42"/>
      <c r="M133" s="134"/>
    </row>
    <row r="134" spans="1:13" ht="30" outlineLevel="1">
      <c r="A134" s="1">
        <f t="shared" si="11"/>
        <v>123</v>
      </c>
      <c r="B134" s="181" t="str">
        <f t="shared" si="13"/>
        <v>3.2</v>
      </c>
      <c r="C134" s="151" t="s">
        <v>90</v>
      </c>
      <c r="D134" s="72" t="s">
        <v>72</v>
      </c>
      <c r="E134" s="48" t="s">
        <v>87</v>
      </c>
      <c r="F134" s="30" t="s">
        <v>88</v>
      </c>
      <c r="G134" s="157" t="s">
        <v>89</v>
      </c>
      <c r="H134" s="42"/>
      <c r="I134" s="142">
        <v>1</v>
      </c>
      <c r="J134" s="43"/>
      <c r="K134" s="143">
        <f t="shared" si="12"/>
        <v>0</v>
      </c>
      <c r="L134" s="42"/>
      <c r="M134" s="134"/>
    </row>
    <row r="135" spans="1:13" ht="30" customHeight="1">
      <c r="A135" s="1">
        <f t="shared" si="11"/>
        <v>124</v>
      </c>
      <c r="B135" s="181" t="str">
        <f>B133</f>
        <v>3.2</v>
      </c>
      <c r="C135" s="154"/>
      <c r="D135" s="335">
        <f>C$79</f>
        <v>3</v>
      </c>
      <c r="E135" s="336" t="s">
        <v>726</v>
      </c>
      <c r="F135" s="59" t="s">
        <v>725</v>
      </c>
      <c r="G135" s="155"/>
      <c r="H135" s="44"/>
      <c r="I135" s="140" t="s">
        <v>74</v>
      </c>
      <c r="J135" s="60"/>
      <c r="K135" s="141">
        <f>SUMIF(B$9:B134,B135,K$9:K134)</f>
        <v>0</v>
      </c>
      <c r="L135" s="42"/>
      <c r="M135" s="133"/>
    </row>
    <row r="136" spans="1:13" s="63" customFormat="1" ht="30" customHeight="1">
      <c r="A136" s="1">
        <f t="shared" si="11"/>
        <v>125</v>
      </c>
      <c r="B136" s="64" t="str">
        <f>C136</f>
        <v>3.3</v>
      </c>
      <c r="C136" s="326" t="s">
        <v>199</v>
      </c>
      <c r="D136" s="327" t="s">
        <v>74</v>
      </c>
      <c r="E136" s="328"/>
      <c r="F136" s="329" t="s">
        <v>587</v>
      </c>
      <c r="G136" s="330"/>
      <c r="H136" s="3"/>
      <c r="I136" s="331" t="s">
        <v>74</v>
      </c>
      <c r="J136" s="332"/>
      <c r="K136" s="333"/>
      <c r="L136" s="3"/>
      <c r="M136" s="334"/>
    </row>
    <row r="137" spans="1:13" ht="30" customHeight="1" outlineLevel="1">
      <c r="A137" s="1">
        <f t="shared" si="11"/>
        <v>126</v>
      </c>
      <c r="B137" s="86" t="str">
        <f>B136</f>
        <v>3.3</v>
      </c>
      <c r="C137" s="151" t="s">
        <v>817</v>
      </c>
      <c r="D137" s="72" t="str">
        <f>D123</f>
        <v>SINAPI - 01/2016</v>
      </c>
      <c r="E137" s="48" t="s">
        <v>893</v>
      </c>
      <c r="F137" s="30" t="s">
        <v>892</v>
      </c>
      <c r="G137" s="157" t="s">
        <v>879</v>
      </c>
      <c r="H137" s="44"/>
      <c r="I137" s="142">
        <v>13</v>
      </c>
      <c r="J137" s="43"/>
      <c r="K137" s="143">
        <f t="shared" ref="K137:K162" si="15">ROUND(J137*I137,2)</f>
        <v>0</v>
      </c>
      <c r="L137" s="42"/>
      <c r="M137" s="134"/>
    </row>
    <row r="138" spans="1:13" ht="30" hidden="1" customHeight="1" outlineLevel="1">
      <c r="A138" s="1">
        <f t="shared" si="11"/>
        <v>127</v>
      </c>
      <c r="B138" s="86" t="str">
        <f t="shared" ref="B138:B162" si="16">B137</f>
        <v>3.3</v>
      </c>
      <c r="C138" s="151" t="s">
        <v>818</v>
      </c>
      <c r="D138" s="72" t="s">
        <v>100</v>
      </c>
      <c r="E138" s="48" t="s">
        <v>117</v>
      </c>
      <c r="F138" s="30" t="s">
        <v>118</v>
      </c>
      <c r="G138" s="156" t="s">
        <v>591</v>
      </c>
      <c r="H138" s="44" t="s">
        <v>135</v>
      </c>
      <c r="I138" s="142"/>
      <c r="J138" s="43">
        <v>46.56</v>
      </c>
      <c r="K138" s="143">
        <f t="shared" si="15"/>
        <v>0</v>
      </c>
      <c r="L138" s="42"/>
      <c r="M138" s="134"/>
    </row>
    <row r="139" spans="1:13" ht="30" hidden="1" customHeight="1" outlineLevel="1">
      <c r="A139" s="1">
        <f t="shared" si="11"/>
        <v>128</v>
      </c>
      <c r="B139" s="86" t="str">
        <f t="shared" si="16"/>
        <v>3.3</v>
      </c>
      <c r="C139" s="151" t="s">
        <v>819</v>
      </c>
      <c r="D139" s="72" t="s">
        <v>880</v>
      </c>
      <c r="E139" s="48" t="s">
        <v>894</v>
      </c>
      <c r="F139" s="30" t="s">
        <v>895</v>
      </c>
      <c r="G139" s="156" t="s">
        <v>591</v>
      </c>
      <c r="H139" s="44" t="s">
        <v>135</v>
      </c>
      <c r="I139" s="142"/>
      <c r="J139" s="43">
        <v>37.14</v>
      </c>
      <c r="K139" s="143">
        <f t="shared" si="15"/>
        <v>0</v>
      </c>
      <c r="L139" s="42"/>
      <c r="M139" s="134"/>
    </row>
    <row r="140" spans="1:13" ht="30" customHeight="1" outlineLevel="1">
      <c r="A140" s="1">
        <f t="shared" si="11"/>
        <v>129</v>
      </c>
      <c r="B140" s="86" t="str">
        <f t="shared" si="16"/>
        <v>3.3</v>
      </c>
      <c r="C140" s="151" t="s">
        <v>820</v>
      </c>
      <c r="D140" s="72" t="str">
        <f>D137</f>
        <v>SINAPI - 01/2016</v>
      </c>
      <c r="E140" s="48" t="s">
        <v>896</v>
      </c>
      <c r="F140" s="30" t="s">
        <v>897</v>
      </c>
      <c r="G140" s="156" t="s">
        <v>591</v>
      </c>
      <c r="H140" s="44"/>
      <c r="I140" s="142">
        <v>160</v>
      </c>
      <c r="J140" s="43"/>
      <c r="K140" s="143">
        <f t="shared" si="15"/>
        <v>0</v>
      </c>
      <c r="L140" s="42"/>
      <c r="M140" s="134"/>
    </row>
    <row r="141" spans="1:13" ht="30" hidden="1" customHeight="1" outlineLevel="1">
      <c r="A141" s="1">
        <f t="shared" si="11"/>
        <v>130</v>
      </c>
      <c r="B141" s="86" t="str">
        <f t="shared" si="16"/>
        <v>3.3</v>
      </c>
      <c r="C141" s="151" t="s">
        <v>821</v>
      </c>
      <c r="D141" s="72" t="s">
        <v>880</v>
      </c>
      <c r="E141" s="48" t="s">
        <v>899</v>
      </c>
      <c r="F141" s="30" t="s">
        <v>898</v>
      </c>
      <c r="G141" s="156" t="s">
        <v>591</v>
      </c>
      <c r="H141" s="42" t="s">
        <v>135</v>
      </c>
      <c r="I141" s="142"/>
      <c r="J141" s="43">
        <v>53.37</v>
      </c>
      <c r="K141" s="143">
        <f t="shared" si="15"/>
        <v>0</v>
      </c>
      <c r="L141" s="42"/>
      <c r="M141" s="134"/>
    </row>
    <row r="142" spans="1:13" ht="30" hidden="1" customHeight="1" outlineLevel="1">
      <c r="A142" s="1">
        <f t="shared" si="11"/>
        <v>131</v>
      </c>
      <c r="B142" s="86" t="str">
        <f t="shared" si="16"/>
        <v>3.3</v>
      </c>
      <c r="C142" s="151" t="s">
        <v>822</v>
      </c>
      <c r="D142" s="72" t="s">
        <v>880</v>
      </c>
      <c r="E142" s="48" t="s">
        <v>900</v>
      </c>
      <c r="F142" s="30" t="s">
        <v>901</v>
      </c>
      <c r="G142" s="156" t="s">
        <v>591</v>
      </c>
      <c r="H142" s="42" t="s">
        <v>135</v>
      </c>
      <c r="I142" s="142"/>
      <c r="J142" s="43">
        <v>64.069999999999993</v>
      </c>
      <c r="K142" s="143">
        <f t="shared" si="15"/>
        <v>0</v>
      </c>
      <c r="L142" s="42"/>
      <c r="M142" s="134"/>
    </row>
    <row r="143" spans="1:13" ht="30" hidden="1" customHeight="1" outlineLevel="1">
      <c r="A143" s="1">
        <f t="shared" si="11"/>
        <v>132</v>
      </c>
      <c r="B143" s="86" t="str">
        <f t="shared" si="16"/>
        <v>3.3</v>
      </c>
      <c r="C143" s="151" t="s">
        <v>823</v>
      </c>
      <c r="D143" s="72" t="s">
        <v>880</v>
      </c>
      <c r="E143" s="48" t="s">
        <v>902</v>
      </c>
      <c r="F143" s="30" t="s">
        <v>903</v>
      </c>
      <c r="G143" s="157" t="s">
        <v>879</v>
      </c>
      <c r="H143" s="42" t="s">
        <v>135</v>
      </c>
      <c r="I143" s="142"/>
      <c r="J143" s="43">
        <v>51.81</v>
      </c>
      <c r="K143" s="143">
        <f t="shared" si="15"/>
        <v>0</v>
      </c>
      <c r="L143" s="42"/>
      <c r="M143" s="134"/>
    </row>
    <row r="144" spans="1:13" ht="30" hidden="1" customHeight="1" outlineLevel="1">
      <c r="A144" s="1">
        <f t="shared" si="11"/>
        <v>133</v>
      </c>
      <c r="B144" s="86" t="str">
        <f t="shared" si="16"/>
        <v>3.3</v>
      </c>
      <c r="C144" s="151" t="s">
        <v>824</v>
      </c>
      <c r="D144" s="72" t="s">
        <v>880</v>
      </c>
      <c r="E144" s="48" t="s">
        <v>905</v>
      </c>
      <c r="F144" s="30" t="s">
        <v>904</v>
      </c>
      <c r="G144" s="157" t="s">
        <v>879</v>
      </c>
      <c r="H144" s="42" t="s">
        <v>135</v>
      </c>
      <c r="I144" s="142"/>
      <c r="J144" s="43">
        <v>35.020000000000003</v>
      </c>
      <c r="K144" s="143">
        <f t="shared" si="15"/>
        <v>0</v>
      </c>
      <c r="L144" s="42"/>
      <c r="M144" s="134"/>
    </row>
    <row r="145" spans="1:13" ht="30" hidden="1" customHeight="1" outlineLevel="1">
      <c r="A145" s="1">
        <f t="shared" si="11"/>
        <v>134</v>
      </c>
      <c r="B145" s="86" t="str">
        <f t="shared" si="16"/>
        <v>3.3</v>
      </c>
      <c r="C145" s="151" t="s">
        <v>825</v>
      </c>
      <c r="D145" s="72" t="s">
        <v>880</v>
      </c>
      <c r="E145" s="48" t="s">
        <v>906</v>
      </c>
      <c r="F145" s="30" t="s">
        <v>907</v>
      </c>
      <c r="G145" s="157" t="s">
        <v>879</v>
      </c>
      <c r="H145" s="42" t="s">
        <v>135</v>
      </c>
      <c r="I145" s="142"/>
      <c r="J145" s="43">
        <v>325.38</v>
      </c>
      <c r="K145" s="143">
        <f t="shared" si="15"/>
        <v>0</v>
      </c>
      <c r="L145" s="42"/>
      <c r="M145" s="134"/>
    </row>
    <row r="146" spans="1:13" ht="30" hidden="1" customHeight="1" outlineLevel="1">
      <c r="A146" s="1">
        <f t="shared" si="11"/>
        <v>135</v>
      </c>
      <c r="B146" s="86" t="str">
        <f t="shared" si="16"/>
        <v>3.3</v>
      </c>
      <c r="C146" s="151" t="s">
        <v>826</v>
      </c>
      <c r="D146" s="72" t="s">
        <v>880</v>
      </c>
      <c r="E146" s="48" t="s">
        <v>908</v>
      </c>
      <c r="F146" s="30" t="s">
        <v>909</v>
      </c>
      <c r="G146" s="157" t="s">
        <v>879</v>
      </c>
      <c r="H146" s="42" t="s">
        <v>135</v>
      </c>
      <c r="I146" s="142"/>
      <c r="J146" s="43">
        <v>379.72</v>
      </c>
      <c r="K146" s="143">
        <f t="shared" si="15"/>
        <v>0</v>
      </c>
      <c r="L146" s="42"/>
      <c r="M146" s="134"/>
    </row>
    <row r="147" spans="1:13" ht="30" hidden="1" customHeight="1" outlineLevel="1">
      <c r="A147" s="1">
        <f t="shared" si="11"/>
        <v>136</v>
      </c>
      <c r="B147" s="86" t="str">
        <f t="shared" si="16"/>
        <v>3.3</v>
      </c>
      <c r="C147" s="151" t="s">
        <v>1005</v>
      </c>
      <c r="D147" s="185"/>
      <c r="E147" s="186"/>
      <c r="F147" s="30" t="s">
        <v>910</v>
      </c>
      <c r="G147" s="157" t="s">
        <v>879</v>
      </c>
      <c r="H147" s="42" t="s">
        <v>135</v>
      </c>
      <c r="I147" s="142"/>
      <c r="J147" s="43"/>
      <c r="K147" s="143">
        <f t="shared" si="15"/>
        <v>0</v>
      </c>
      <c r="L147" s="42"/>
      <c r="M147" s="134"/>
    </row>
    <row r="148" spans="1:13" ht="30" hidden="1" customHeight="1" outlineLevel="1">
      <c r="A148" s="1">
        <f t="shared" si="11"/>
        <v>137</v>
      </c>
      <c r="B148" s="86" t="str">
        <f t="shared" si="16"/>
        <v>3.3</v>
      </c>
      <c r="C148" s="151" t="s">
        <v>1006</v>
      </c>
      <c r="D148" s="185"/>
      <c r="E148" s="186"/>
      <c r="F148" s="30" t="s">
        <v>911</v>
      </c>
      <c r="G148" s="157" t="s">
        <v>879</v>
      </c>
      <c r="H148" s="42" t="s">
        <v>135</v>
      </c>
      <c r="I148" s="142"/>
      <c r="J148" s="43"/>
      <c r="K148" s="143">
        <f t="shared" si="15"/>
        <v>0</v>
      </c>
      <c r="L148" s="42"/>
      <c r="M148" s="134"/>
    </row>
    <row r="149" spans="1:13" ht="30" customHeight="1" outlineLevel="1">
      <c r="A149" s="1">
        <f t="shared" si="11"/>
        <v>138</v>
      </c>
      <c r="B149" s="86" t="str">
        <f t="shared" si="16"/>
        <v>3.3</v>
      </c>
      <c r="C149" s="151" t="s">
        <v>1007</v>
      </c>
      <c r="D149" s="72" t="str">
        <f>D133</f>
        <v>CPOS - B.166</v>
      </c>
      <c r="E149" s="48" t="s">
        <v>167</v>
      </c>
      <c r="F149" s="30" t="s">
        <v>443</v>
      </c>
      <c r="G149" s="156" t="s">
        <v>591</v>
      </c>
      <c r="H149" s="42"/>
      <c r="I149" s="142">
        <v>216</v>
      </c>
      <c r="J149" s="43"/>
      <c r="K149" s="143">
        <f t="shared" si="15"/>
        <v>0</v>
      </c>
      <c r="L149" s="42"/>
      <c r="M149" s="134"/>
    </row>
    <row r="150" spans="1:13" ht="30" hidden="1" customHeight="1" outlineLevel="1">
      <c r="A150" s="1">
        <f t="shared" si="11"/>
        <v>139</v>
      </c>
      <c r="B150" s="86" t="str">
        <f t="shared" si="16"/>
        <v>3.3</v>
      </c>
      <c r="C150" s="151" t="s">
        <v>1008</v>
      </c>
      <c r="D150" s="72" t="s">
        <v>880</v>
      </c>
      <c r="E150" s="48" t="s">
        <v>913</v>
      </c>
      <c r="F150" s="30" t="s">
        <v>912</v>
      </c>
      <c r="G150" s="157" t="s">
        <v>879</v>
      </c>
      <c r="H150" s="42" t="s">
        <v>135</v>
      </c>
      <c r="I150" s="142"/>
      <c r="J150" s="43">
        <v>13.43</v>
      </c>
      <c r="K150" s="143">
        <f t="shared" si="15"/>
        <v>0</v>
      </c>
      <c r="L150" s="42"/>
      <c r="M150" s="134"/>
    </row>
    <row r="151" spans="1:13" ht="30" customHeight="1" outlineLevel="1">
      <c r="A151" s="1">
        <f t="shared" si="11"/>
        <v>140</v>
      </c>
      <c r="B151" s="86" t="str">
        <f t="shared" si="16"/>
        <v>3.3</v>
      </c>
      <c r="C151" s="151" t="s">
        <v>1009</v>
      </c>
      <c r="D151" s="72" t="str">
        <f>D140</f>
        <v>SINAPI - 01/2016</v>
      </c>
      <c r="E151" s="48" t="s">
        <v>914</v>
      </c>
      <c r="F151" s="30" t="s">
        <v>915</v>
      </c>
      <c r="G151" s="157" t="s">
        <v>879</v>
      </c>
      <c r="H151" s="42"/>
      <c r="I151" s="142">
        <v>45</v>
      </c>
      <c r="J151" s="43"/>
      <c r="K151" s="143">
        <f t="shared" si="15"/>
        <v>0</v>
      </c>
      <c r="L151" s="42"/>
      <c r="M151" s="134"/>
    </row>
    <row r="152" spans="1:13" ht="30" hidden="1" customHeight="1" outlineLevel="1">
      <c r="A152" s="1">
        <f t="shared" si="11"/>
        <v>141</v>
      </c>
      <c r="B152" s="86" t="str">
        <f t="shared" si="16"/>
        <v>3.3</v>
      </c>
      <c r="C152" s="151" t="s">
        <v>1010</v>
      </c>
      <c r="D152" s="72" t="s">
        <v>880</v>
      </c>
      <c r="E152" s="48" t="s">
        <v>917</v>
      </c>
      <c r="F152" s="30" t="s">
        <v>916</v>
      </c>
      <c r="G152" s="157" t="s">
        <v>879</v>
      </c>
      <c r="H152" s="42" t="s">
        <v>135</v>
      </c>
      <c r="I152" s="142"/>
      <c r="J152" s="43">
        <v>17.78</v>
      </c>
      <c r="K152" s="143">
        <f t="shared" si="15"/>
        <v>0</v>
      </c>
      <c r="L152" s="42"/>
      <c r="M152" s="134"/>
    </row>
    <row r="153" spans="1:13" ht="30" hidden="1" customHeight="1" outlineLevel="1">
      <c r="A153" s="1">
        <f t="shared" si="11"/>
        <v>142</v>
      </c>
      <c r="B153" s="86" t="str">
        <f t="shared" si="16"/>
        <v>3.3</v>
      </c>
      <c r="C153" s="151" t="s">
        <v>1011</v>
      </c>
      <c r="D153" s="72" t="s">
        <v>880</v>
      </c>
      <c r="E153" s="48" t="s">
        <v>918</v>
      </c>
      <c r="F153" s="30" t="s">
        <v>919</v>
      </c>
      <c r="G153" s="157" t="s">
        <v>879</v>
      </c>
      <c r="H153" s="42" t="s">
        <v>135</v>
      </c>
      <c r="I153" s="142"/>
      <c r="J153" s="43">
        <v>19.7</v>
      </c>
      <c r="K153" s="143">
        <f t="shared" si="15"/>
        <v>0</v>
      </c>
      <c r="L153" s="42"/>
      <c r="M153" s="134"/>
    </row>
    <row r="154" spans="1:13" ht="30" customHeight="1" outlineLevel="1">
      <c r="A154" s="1">
        <f t="shared" si="11"/>
        <v>143</v>
      </c>
      <c r="B154" s="86" t="str">
        <f t="shared" si="16"/>
        <v>3.3</v>
      </c>
      <c r="C154" s="151" t="s">
        <v>1012</v>
      </c>
      <c r="D154" s="72" t="str">
        <f>D149</f>
        <v>CPOS - B.166</v>
      </c>
      <c r="E154" s="48" t="s">
        <v>168</v>
      </c>
      <c r="F154" s="30" t="s">
        <v>78</v>
      </c>
      <c r="G154" s="157" t="s">
        <v>879</v>
      </c>
      <c r="H154" s="42"/>
      <c r="I154" s="142">
        <v>13</v>
      </c>
      <c r="J154" s="43"/>
      <c r="K154" s="143">
        <f t="shared" si="15"/>
        <v>0</v>
      </c>
      <c r="L154" s="42"/>
      <c r="M154" s="134"/>
    </row>
    <row r="155" spans="1:13" ht="30" customHeight="1" outlineLevel="1">
      <c r="A155" s="1">
        <f t="shared" si="11"/>
        <v>144</v>
      </c>
      <c r="B155" s="86" t="str">
        <f t="shared" si="16"/>
        <v>3.3</v>
      </c>
      <c r="C155" s="151" t="s">
        <v>1013</v>
      </c>
      <c r="D155" s="72" t="str">
        <f t="shared" ref="D155:D161" si="17">D154</f>
        <v>CPOS - B.166</v>
      </c>
      <c r="E155" s="48" t="s">
        <v>169</v>
      </c>
      <c r="F155" s="30" t="s">
        <v>79</v>
      </c>
      <c r="G155" s="157" t="s">
        <v>879</v>
      </c>
      <c r="H155" s="42"/>
      <c r="I155" s="142">
        <v>13</v>
      </c>
      <c r="J155" s="43"/>
      <c r="K155" s="143">
        <f t="shared" si="15"/>
        <v>0</v>
      </c>
      <c r="L155" s="42"/>
      <c r="M155" s="134"/>
    </row>
    <row r="156" spans="1:13" ht="30" customHeight="1" outlineLevel="1">
      <c r="A156" s="1">
        <f t="shared" si="11"/>
        <v>145</v>
      </c>
      <c r="B156" s="86" t="str">
        <f t="shared" si="16"/>
        <v>3.3</v>
      </c>
      <c r="C156" s="151" t="s">
        <v>1014</v>
      </c>
      <c r="D156" s="72" t="str">
        <f t="shared" si="17"/>
        <v>CPOS - B.166</v>
      </c>
      <c r="E156" s="48" t="s">
        <v>170</v>
      </c>
      <c r="F156" s="30" t="s">
        <v>80</v>
      </c>
      <c r="G156" s="157" t="s">
        <v>879</v>
      </c>
      <c r="H156" s="42"/>
      <c r="I156" s="142">
        <v>18</v>
      </c>
      <c r="J156" s="43"/>
      <c r="K156" s="143">
        <f t="shared" si="15"/>
        <v>0</v>
      </c>
      <c r="L156" s="42"/>
      <c r="M156" s="134"/>
    </row>
    <row r="157" spans="1:13" ht="30" customHeight="1" outlineLevel="1">
      <c r="A157" s="1">
        <f t="shared" si="11"/>
        <v>146</v>
      </c>
      <c r="B157" s="86" t="str">
        <f t="shared" si="16"/>
        <v>3.3</v>
      </c>
      <c r="C157" s="151" t="s">
        <v>1015</v>
      </c>
      <c r="D157" s="72" t="str">
        <f t="shared" si="17"/>
        <v>CPOS - B.166</v>
      </c>
      <c r="E157" s="48" t="s">
        <v>171</v>
      </c>
      <c r="F157" s="30" t="s">
        <v>81</v>
      </c>
      <c r="G157" s="157" t="s">
        <v>879</v>
      </c>
      <c r="H157" s="42"/>
      <c r="I157" s="142">
        <v>18</v>
      </c>
      <c r="J157" s="43"/>
      <c r="K157" s="143">
        <f t="shared" si="15"/>
        <v>0</v>
      </c>
      <c r="L157" s="42"/>
      <c r="M157" s="134"/>
    </row>
    <row r="158" spans="1:13" ht="30" customHeight="1" outlineLevel="1">
      <c r="A158" s="1">
        <f t="shared" si="11"/>
        <v>147</v>
      </c>
      <c r="B158" s="86" t="str">
        <f t="shared" si="16"/>
        <v>3.3</v>
      </c>
      <c r="C158" s="151" t="s">
        <v>1016</v>
      </c>
      <c r="D158" s="72" t="str">
        <f t="shared" si="17"/>
        <v>CPOS - B.166</v>
      </c>
      <c r="E158" s="48" t="s">
        <v>172</v>
      </c>
      <c r="F158" s="30" t="s">
        <v>82</v>
      </c>
      <c r="G158" s="157" t="s">
        <v>879</v>
      </c>
      <c r="H158" s="42"/>
      <c r="I158" s="142">
        <v>13</v>
      </c>
      <c r="J158" s="43"/>
      <c r="K158" s="143">
        <f t="shared" si="15"/>
        <v>0</v>
      </c>
      <c r="L158" s="42"/>
      <c r="M158" s="134"/>
    </row>
    <row r="159" spans="1:13" ht="30" customHeight="1" outlineLevel="1">
      <c r="A159" s="1">
        <f t="shared" si="11"/>
        <v>148</v>
      </c>
      <c r="B159" s="86" t="str">
        <f t="shared" si="16"/>
        <v>3.3</v>
      </c>
      <c r="C159" s="151" t="s">
        <v>1017</v>
      </c>
      <c r="D159" s="72" t="str">
        <f t="shared" si="17"/>
        <v>CPOS - B.166</v>
      </c>
      <c r="E159" s="48" t="s">
        <v>173</v>
      </c>
      <c r="F159" s="30" t="s">
        <v>83</v>
      </c>
      <c r="G159" s="157" t="s">
        <v>879</v>
      </c>
      <c r="H159" s="42"/>
      <c r="I159" s="142">
        <v>13</v>
      </c>
      <c r="J159" s="43"/>
      <c r="K159" s="143">
        <f t="shared" si="15"/>
        <v>0</v>
      </c>
      <c r="L159" s="42"/>
      <c r="M159" s="134"/>
    </row>
    <row r="160" spans="1:13" ht="30" hidden="1" customHeight="1" outlineLevel="1">
      <c r="A160" s="1">
        <f t="shared" si="11"/>
        <v>149</v>
      </c>
      <c r="B160" s="86" t="str">
        <f t="shared" si="16"/>
        <v>3.3</v>
      </c>
      <c r="C160" s="151" t="s">
        <v>1018</v>
      </c>
      <c r="D160" s="72" t="str">
        <f t="shared" si="17"/>
        <v>CPOS - B.166</v>
      </c>
      <c r="E160" s="48" t="s">
        <v>168</v>
      </c>
      <c r="F160" s="30" t="s">
        <v>84</v>
      </c>
      <c r="G160" s="157" t="s">
        <v>879</v>
      </c>
      <c r="H160" s="42"/>
      <c r="I160" s="142"/>
      <c r="J160" s="43">
        <f>J154</f>
        <v>0</v>
      </c>
      <c r="K160" s="143">
        <f t="shared" si="15"/>
        <v>0</v>
      </c>
      <c r="L160" s="42"/>
      <c r="M160" s="134"/>
    </row>
    <row r="161" spans="1:13" ht="24.75" customHeight="1" outlineLevel="1">
      <c r="A161" s="1">
        <f t="shared" si="11"/>
        <v>150</v>
      </c>
      <c r="B161" s="86" t="str">
        <f t="shared" si="16"/>
        <v>3.3</v>
      </c>
      <c r="C161" s="151" t="s">
        <v>1019</v>
      </c>
      <c r="D161" s="72" t="str">
        <f t="shared" si="17"/>
        <v>CPOS - B.166</v>
      </c>
      <c r="E161" s="48" t="s">
        <v>174</v>
      </c>
      <c r="F161" s="30" t="s">
        <v>85</v>
      </c>
      <c r="G161" s="157" t="s">
        <v>879</v>
      </c>
      <c r="H161" s="42"/>
      <c r="I161" s="142">
        <v>13</v>
      </c>
      <c r="J161" s="43"/>
      <c r="K161" s="143">
        <f t="shared" si="15"/>
        <v>0</v>
      </c>
      <c r="L161" s="42"/>
      <c r="M161" s="134"/>
    </row>
    <row r="162" spans="1:13" ht="30" outlineLevel="1">
      <c r="A162" s="1">
        <f t="shared" si="11"/>
        <v>151</v>
      </c>
      <c r="B162" s="86" t="str">
        <f t="shared" si="16"/>
        <v>3.3</v>
      </c>
      <c r="C162" s="151" t="s">
        <v>91</v>
      </c>
      <c r="D162" s="72" t="s">
        <v>72</v>
      </c>
      <c r="E162" s="48" t="s">
        <v>87</v>
      </c>
      <c r="F162" s="30" t="s">
        <v>88</v>
      </c>
      <c r="G162" s="157" t="s">
        <v>89</v>
      </c>
      <c r="H162" s="42"/>
      <c r="I162" s="142">
        <v>1</v>
      </c>
      <c r="J162" s="43"/>
      <c r="K162" s="143">
        <f t="shared" si="15"/>
        <v>0</v>
      </c>
      <c r="L162" s="42"/>
      <c r="M162" s="134"/>
    </row>
    <row r="163" spans="1:13" ht="30" customHeight="1">
      <c r="A163" s="1">
        <f t="shared" ref="A163:A226" si="18">A162+1</f>
        <v>152</v>
      </c>
      <c r="B163" s="181" t="str">
        <f>B161</f>
        <v>3.3</v>
      </c>
      <c r="C163" s="154"/>
      <c r="D163" s="335">
        <f>C$79</f>
        <v>3</v>
      </c>
      <c r="E163" s="336" t="s">
        <v>726</v>
      </c>
      <c r="F163" s="59" t="s">
        <v>725</v>
      </c>
      <c r="G163" s="155"/>
      <c r="H163" s="44"/>
      <c r="I163" s="140" t="s">
        <v>74</v>
      </c>
      <c r="J163" s="60"/>
      <c r="K163" s="141">
        <f>SUMIF(B$9:B162,B163,K$9:K162)</f>
        <v>0</v>
      </c>
      <c r="L163" s="42"/>
      <c r="M163" s="133"/>
    </row>
    <row r="164" spans="1:13" s="63" customFormat="1" ht="30" customHeight="1">
      <c r="A164" s="1">
        <f t="shared" si="18"/>
        <v>153</v>
      </c>
      <c r="B164" s="64" t="str">
        <f>C164</f>
        <v>3.4</v>
      </c>
      <c r="C164" s="326" t="s">
        <v>1020</v>
      </c>
      <c r="D164" s="327" t="s">
        <v>74</v>
      </c>
      <c r="E164" s="328"/>
      <c r="F164" s="329" t="s">
        <v>138</v>
      </c>
      <c r="G164" s="330"/>
      <c r="H164" s="3"/>
      <c r="I164" s="331" t="s">
        <v>74</v>
      </c>
      <c r="J164" s="332"/>
      <c r="K164" s="333"/>
      <c r="L164" s="3"/>
      <c r="M164" s="334"/>
    </row>
    <row r="165" spans="1:13" ht="30" customHeight="1" outlineLevel="1">
      <c r="A165" s="1">
        <f t="shared" si="18"/>
        <v>154</v>
      </c>
      <c r="B165" s="86" t="str">
        <f>B164</f>
        <v>3.4</v>
      </c>
      <c r="C165" s="151" t="s">
        <v>1021</v>
      </c>
      <c r="D165" s="72" t="str">
        <f>D151</f>
        <v>SINAPI - 01/2016</v>
      </c>
      <c r="E165" s="48" t="s">
        <v>893</v>
      </c>
      <c r="F165" s="30" t="s">
        <v>892</v>
      </c>
      <c r="G165" s="157" t="s">
        <v>879</v>
      </c>
      <c r="H165" s="44"/>
      <c r="I165" s="142">
        <v>18</v>
      </c>
      <c r="J165" s="43"/>
      <c r="K165" s="143">
        <f t="shared" ref="K165:K190" si="19">ROUND(J165*I165,2)</f>
        <v>0</v>
      </c>
      <c r="L165" s="42"/>
      <c r="M165" s="134"/>
    </row>
    <row r="166" spans="1:13" ht="30" hidden="1" customHeight="1" outlineLevel="1">
      <c r="A166" s="1">
        <f t="shared" si="18"/>
        <v>155</v>
      </c>
      <c r="B166" s="181" t="str">
        <f t="shared" ref="B166:B190" si="20">B165</f>
        <v>3.4</v>
      </c>
      <c r="C166" s="151" t="s">
        <v>1022</v>
      </c>
      <c r="D166" s="72" t="s">
        <v>100</v>
      </c>
      <c r="E166" s="48" t="s">
        <v>117</v>
      </c>
      <c r="F166" s="30" t="s">
        <v>118</v>
      </c>
      <c r="G166" s="156" t="s">
        <v>591</v>
      </c>
      <c r="H166" s="44" t="s">
        <v>135</v>
      </c>
      <c r="I166" s="142"/>
      <c r="J166" s="43">
        <v>46.56</v>
      </c>
      <c r="K166" s="143">
        <f t="shared" si="19"/>
        <v>0</v>
      </c>
      <c r="L166" s="42"/>
      <c r="M166" s="134"/>
    </row>
    <row r="167" spans="1:13" ht="30" hidden="1" customHeight="1" outlineLevel="1">
      <c r="A167" s="1">
        <f t="shared" si="18"/>
        <v>156</v>
      </c>
      <c r="B167" s="181" t="str">
        <f t="shared" si="20"/>
        <v>3.4</v>
      </c>
      <c r="C167" s="151" t="s">
        <v>1023</v>
      </c>
      <c r="D167" s="72" t="s">
        <v>880</v>
      </c>
      <c r="E167" s="48" t="s">
        <v>894</v>
      </c>
      <c r="F167" s="30" t="s">
        <v>895</v>
      </c>
      <c r="G167" s="156" t="s">
        <v>591</v>
      </c>
      <c r="H167" s="44" t="s">
        <v>135</v>
      </c>
      <c r="I167" s="142"/>
      <c r="J167" s="43">
        <v>37.14</v>
      </c>
      <c r="K167" s="143">
        <f t="shared" si="19"/>
        <v>0</v>
      </c>
      <c r="L167" s="42"/>
      <c r="M167" s="134"/>
    </row>
    <row r="168" spans="1:13" ht="30" customHeight="1" outlineLevel="1">
      <c r="A168" s="1">
        <f t="shared" si="18"/>
        <v>157</v>
      </c>
      <c r="B168" s="181" t="str">
        <f t="shared" si="20"/>
        <v>3.4</v>
      </c>
      <c r="C168" s="151" t="s">
        <v>1024</v>
      </c>
      <c r="D168" s="72" t="str">
        <f>D165</f>
        <v>SINAPI - 01/2016</v>
      </c>
      <c r="E168" s="48" t="s">
        <v>896</v>
      </c>
      <c r="F168" s="30" t="s">
        <v>897</v>
      </c>
      <c r="G168" s="156" t="s">
        <v>591</v>
      </c>
      <c r="H168" s="44"/>
      <c r="I168" s="142">
        <v>276</v>
      </c>
      <c r="J168" s="43"/>
      <c r="K168" s="143">
        <f t="shared" si="19"/>
        <v>0</v>
      </c>
      <c r="L168" s="42"/>
      <c r="M168" s="134"/>
    </row>
    <row r="169" spans="1:13" ht="30" hidden="1" customHeight="1" outlineLevel="1">
      <c r="A169" s="1">
        <f t="shared" si="18"/>
        <v>158</v>
      </c>
      <c r="B169" s="181" t="str">
        <f t="shared" si="20"/>
        <v>3.4</v>
      </c>
      <c r="C169" s="151" t="s">
        <v>1025</v>
      </c>
      <c r="D169" s="72" t="s">
        <v>880</v>
      </c>
      <c r="E169" s="48" t="s">
        <v>899</v>
      </c>
      <c r="F169" s="30" t="s">
        <v>898</v>
      </c>
      <c r="G169" s="156" t="s">
        <v>591</v>
      </c>
      <c r="H169" s="42" t="s">
        <v>135</v>
      </c>
      <c r="I169" s="142"/>
      <c r="J169" s="43">
        <v>53.37</v>
      </c>
      <c r="K169" s="143">
        <f t="shared" si="19"/>
        <v>0</v>
      </c>
      <c r="L169" s="42"/>
      <c r="M169" s="134"/>
    </row>
    <row r="170" spans="1:13" ht="30" hidden="1" customHeight="1" outlineLevel="1">
      <c r="A170" s="1">
        <f t="shared" si="18"/>
        <v>159</v>
      </c>
      <c r="B170" s="181" t="str">
        <f t="shared" si="20"/>
        <v>3.4</v>
      </c>
      <c r="C170" s="151" t="s">
        <v>1026</v>
      </c>
      <c r="D170" s="72" t="s">
        <v>880</v>
      </c>
      <c r="E170" s="48" t="s">
        <v>900</v>
      </c>
      <c r="F170" s="30" t="s">
        <v>901</v>
      </c>
      <c r="G170" s="156" t="s">
        <v>591</v>
      </c>
      <c r="H170" s="42" t="s">
        <v>135</v>
      </c>
      <c r="I170" s="142"/>
      <c r="J170" s="43">
        <v>64.069999999999993</v>
      </c>
      <c r="K170" s="143">
        <f t="shared" si="19"/>
        <v>0</v>
      </c>
      <c r="L170" s="42"/>
      <c r="M170" s="134"/>
    </row>
    <row r="171" spans="1:13" ht="30" hidden="1" customHeight="1" outlineLevel="1">
      <c r="A171" s="1">
        <f t="shared" si="18"/>
        <v>160</v>
      </c>
      <c r="B171" s="181" t="str">
        <f t="shared" si="20"/>
        <v>3.4</v>
      </c>
      <c r="C171" s="151" t="s">
        <v>1027</v>
      </c>
      <c r="D171" s="72" t="s">
        <v>880</v>
      </c>
      <c r="E171" s="48" t="s">
        <v>902</v>
      </c>
      <c r="F171" s="30" t="s">
        <v>903</v>
      </c>
      <c r="G171" s="157" t="s">
        <v>879</v>
      </c>
      <c r="H171" s="42" t="s">
        <v>135</v>
      </c>
      <c r="I171" s="142"/>
      <c r="J171" s="43">
        <v>51.81</v>
      </c>
      <c r="K171" s="143">
        <f t="shared" si="19"/>
        <v>0</v>
      </c>
      <c r="L171" s="42"/>
      <c r="M171" s="134"/>
    </row>
    <row r="172" spans="1:13" ht="30" hidden="1" customHeight="1" outlineLevel="1">
      <c r="A172" s="1">
        <f t="shared" si="18"/>
        <v>161</v>
      </c>
      <c r="B172" s="181" t="str">
        <f t="shared" si="20"/>
        <v>3.4</v>
      </c>
      <c r="C172" s="151" t="s">
        <v>1028</v>
      </c>
      <c r="D172" s="72" t="s">
        <v>880</v>
      </c>
      <c r="E172" s="48" t="s">
        <v>905</v>
      </c>
      <c r="F172" s="30" t="s">
        <v>904</v>
      </c>
      <c r="G172" s="157" t="s">
        <v>879</v>
      </c>
      <c r="H172" s="42" t="s">
        <v>135</v>
      </c>
      <c r="I172" s="142"/>
      <c r="J172" s="43">
        <v>35.020000000000003</v>
      </c>
      <c r="K172" s="143">
        <f t="shared" si="19"/>
        <v>0</v>
      </c>
      <c r="L172" s="42"/>
      <c r="M172" s="134"/>
    </row>
    <row r="173" spans="1:13" ht="30" hidden="1" customHeight="1" outlineLevel="1">
      <c r="A173" s="1">
        <f t="shared" si="18"/>
        <v>162</v>
      </c>
      <c r="B173" s="181" t="str">
        <f t="shared" si="20"/>
        <v>3.4</v>
      </c>
      <c r="C173" s="151" t="s">
        <v>1029</v>
      </c>
      <c r="D173" s="72" t="s">
        <v>880</v>
      </c>
      <c r="E173" s="48" t="s">
        <v>906</v>
      </c>
      <c r="F173" s="30" t="s">
        <v>907</v>
      </c>
      <c r="G173" s="157" t="s">
        <v>879</v>
      </c>
      <c r="H173" s="42" t="s">
        <v>135</v>
      </c>
      <c r="I173" s="142"/>
      <c r="J173" s="43">
        <v>325.38</v>
      </c>
      <c r="K173" s="143">
        <f t="shared" si="19"/>
        <v>0</v>
      </c>
      <c r="L173" s="42"/>
      <c r="M173" s="134"/>
    </row>
    <row r="174" spans="1:13" ht="30" hidden="1" customHeight="1" outlineLevel="1">
      <c r="A174" s="1">
        <f t="shared" si="18"/>
        <v>163</v>
      </c>
      <c r="B174" s="181" t="str">
        <f t="shared" si="20"/>
        <v>3.4</v>
      </c>
      <c r="C174" s="151" t="s">
        <v>1030</v>
      </c>
      <c r="D174" s="72" t="s">
        <v>880</v>
      </c>
      <c r="E174" s="48" t="s">
        <v>908</v>
      </c>
      <c r="F174" s="30" t="s">
        <v>909</v>
      </c>
      <c r="G174" s="157" t="s">
        <v>879</v>
      </c>
      <c r="H174" s="42" t="s">
        <v>135</v>
      </c>
      <c r="I174" s="142"/>
      <c r="J174" s="43">
        <v>379.72</v>
      </c>
      <c r="K174" s="143">
        <f t="shared" si="19"/>
        <v>0</v>
      </c>
      <c r="L174" s="42"/>
      <c r="M174" s="134"/>
    </row>
    <row r="175" spans="1:13" ht="30" hidden="1" customHeight="1" outlineLevel="1">
      <c r="A175" s="1">
        <f t="shared" si="18"/>
        <v>164</v>
      </c>
      <c r="B175" s="181" t="str">
        <f t="shared" si="20"/>
        <v>3.4</v>
      </c>
      <c r="C175" s="151" t="s">
        <v>1031</v>
      </c>
      <c r="D175" s="185"/>
      <c r="E175" s="186"/>
      <c r="F175" s="30" t="s">
        <v>910</v>
      </c>
      <c r="G175" s="157" t="s">
        <v>879</v>
      </c>
      <c r="H175" s="42" t="s">
        <v>135</v>
      </c>
      <c r="I175" s="142"/>
      <c r="J175" s="43"/>
      <c r="K175" s="143">
        <f t="shared" si="19"/>
        <v>0</v>
      </c>
      <c r="L175" s="42"/>
      <c r="M175" s="134"/>
    </row>
    <row r="176" spans="1:13" ht="30" hidden="1" customHeight="1" outlineLevel="1">
      <c r="A176" s="1">
        <f t="shared" si="18"/>
        <v>165</v>
      </c>
      <c r="B176" s="181" t="str">
        <f t="shared" si="20"/>
        <v>3.4</v>
      </c>
      <c r="C176" s="151" t="s">
        <v>1032</v>
      </c>
      <c r="D176" s="185"/>
      <c r="E176" s="186"/>
      <c r="F176" s="30" t="s">
        <v>911</v>
      </c>
      <c r="G176" s="157" t="s">
        <v>879</v>
      </c>
      <c r="H176" s="42" t="s">
        <v>135</v>
      </c>
      <c r="I176" s="142"/>
      <c r="J176" s="43"/>
      <c r="K176" s="143">
        <f t="shared" si="19"/>
        <v>0</v>
      </c>
      <c r="L176" s="42"/>
      <c r="M176" s="134"/>
    </row>
    <row r="177" spans="1:13" ht="30" customHeight="1" outlineLevel="1">
      <c r="A177" s="1">
        <f t="shared" si="18"/>
        <v>166</v>
      </c>
      <c r="B177" s="181" t="str">
        <f t="shared" si="20"/>
        <v>3.4</v>
      </c>
      <c r="C177" s="151" t="s">
        <v>1033</v>
      </c>
      <c r="D177" s="72" t="str">
        <f>D161</f>
        <v>CPOS - B.166</v>
      </c>
      <c r="E177" s="48" t="s">
        <v>167</v>
      </c>
      <c r="F177" s="30" t="s">
        <v>443</v>
      </c>
      <c r="G177" s="156" t="s">
        <v>591</v>
      </c>
      <c r="H177" s="42"/>
      <c r="I177" s="142">
        <v>260</v>
      </c>
      <c r="J177" s="43"/>
      <c r="K177" s="143">
        <f t="shared" si="19"/>
        <v>0</v>
      </c>
      <c r="L177" s="42"/>
      <c r="M177" s="134"/>
    </row>
    <row r="178" spans="1:13" ht="30" hidden="1" customHeight="1" outlineLevel="1">
      <c r="A178" s="1">
        <f t="shared" si="18"/>
        <v>167</v>
      </c>
      <c r="B178" s="181" t="str">
        <f t="shared" si="20"/>
        <v>3.4</v>
      </c>
      <c r="C178" s="151" t="s">
        <v>1034</v>
      </c>
      <c r="D178" s="72" t="s">
        <v>880</v>
      </c>
      <c r="E178" s="48" t="s">
        <v>913</v>
      </c>
      <c r="F178" s="30" t="s">
        <v>912</v>
      </c>
      <c r="G178" s="157" t="s">
        <v>879</v>
      </c>
      <c r="H178" s="42" t="s">
        <v>135</v>
      </c>
      <c r="I178" s="142"/>
      <c r="J178" s="43">
        <v>13.43</v>
      </c>
      <c r="K178" s="143">
        <f t="shared" si="19"/>
        <v>0</v>
      </c>
      <c r="L178" s="42"/>
      <c r="M178" s="134"/>
    </row>
    <row r="179" spans="1:13" ht="30" customHeight="1" outlineLevel="1">
      <c r="A179" s="1">
        <f t="shared" si="18"/>
        <v>168</v>
      </c>
      <c r="B179" s="181" t="str">
        <f t="shared" si="20"/>
        <v>3.4</v>
      </c>
      <c r="C179" s="151" t="s">
        <v>1035</v>
      </c>
      <c r="D179" s="72" t="str">
        <f>D168</f>
        <v>SINAPI - 01/2016</v>
      </c>
      <c r="E179" s="48" t="s">
        <v>914</v>
      </c>
      <c r="F179" s="30" t="s">
        <v>915</v>
      </c>
      <c r="G179" s="157" t="s">
        <v>879</v>
      </c>
      <c r="H179" s="42"/>
      <c r="I179" s="142">
        <v>80</v>
      </c>
      <c r="J179" s="43"/>
      <c r="K179" s="143">
        <f t="shared" si="19"/>
        <v>0</v>
      </c>
      <c r="L179" s="42"/>
      <c r="M179" s="134"/>
    </row>
    <row r="180" spans="1:13" ht="30" hidden="1" customHeight="1" outlineLevel="1">
      <c r="A180" s="1">
        <f t="shared" si="18"/>
        <v>169</v>
      </c>
      <c r="B180" s="181" t="str">
        <f t="shared" si="20"/>
        <v>3.4</v>
      </c>
      <c r="C180" s="151" t="s">
        <v>1036</v>
      </c>
      <c r="D180" s="72" t="s">
        <v>880</v>
      </c>
      <c r="E180" s="48" t="s">
        <v>917</v>
      </c>
      <c r="F180" s="30" t="s">
        <v>916</v>
      </c>
      <c r="G180" s="157" t="s">
        <v>879</v>
      </c>
      <c r="H180" s="42" t="s">
        <v>135</v>
      </c>
      <c r="I180" s="142"/>
      <c r="J180" s="43">
        <v>17.78</v>
      </c>
      <c r="K180" s="143">
        <f t="shared" si="19"/>
        <v>0</v>
      </c>
      <c r="L180" s="42"/>
      <c r="M180" s="134"/>
    </row>
    <row r="181" spans="1:13" ht="30" hidden="1" customHeight="1" outlineLevel="1">
      <c r="A181" s="1">
        <f t="shared" si="18"/>
        <v>170</v>
      </c>
      <c r="B181" s="181" t="str">
        <f t="shared" si="20"/>
        <v>3.4</v>
      </c>
      <c r="C181" s="151" t="s">
        <v>1037</v>
      </c>
      <c r="D181" s="72" t="s">
        <v>880</v>
      </c>
      <c r="E181" s="48" t="s">
        <v>918</v>
      </c>
      <c r="F181" s="30" t="s">
        <v>919</v>
      </c>
      <c r="G181" s="157" t="s">
        <v>879</v>
      </c>
      <c r="H181" s="42" t="s">
        <v>135</v>
      </c>
      <c r="I181" s="142"/>
      <c r="J181" s="43">
        <v>19.7</v>
      </c>
      <c r="K181" s="143">
        <f t="shared" si="19"/>
        <v>0</v>
      </c>
      <c r="L181" s="42"/>
      <c r="M181" s="134"/>
    </row>
    <row r="182" spans="1:13" ht="30" customHeight="1" outlineLevel="1">
      <c r="A182" s="1">
        <f t="shared" si="18"/>
        <v>171</v>
      </c>
      <c r="B182" s="181" t="str">
        <f t="shared" si="20"/>
        <v>3.4</v>
      </c>
      <c r="C182" s="151" t="s">
        <v>1038</v>
      </c>
      <c r="D182" s="72" t="str">
        <f>D177</f>
        <v>CPOS - B.166</v>
      </c>
      <c r="E182" s="48" t="s">
        <v>168</v>
      </c>
      <c r="F182" s="30" t="s">
        <v>78</v>
      </c>
      <c r="G182" s="157" t="s">
        <v>879</v>
      </c>
      <c r="H182" s="42"/>
      <c r="I182" s="142">
        <v>18</v>
      </c>
      <c r="J182" s="43"/>
      <c r="K182" s="143">
        <f t="shared" si="19"/>
        <v>0</v>
      </c>
      <c r="L182" s="42"/>
      <c r="M182" s="134"/>
    </row>
    <row r="183" spans="1:13" ht="30" customHeight="1" outlineLevel="1">
      <c r="A183" s="1">
        <f t="shared" si="18"/>
        <v>172</v>
      </c>
      <c r="B183" s="181" t="str">
        <f t="shared" si="20"/>
        <v>3.4</v>
      </c>
      <c r="C183" s="151" t="s">
        <v>1039</v>
      </c>
      <c r="D183" s="72" t="str">
        <f t="shared" ref="D183:D189" si="21">D182</f>
        <v>CPOS - B.166</v>
      </c>
      <c r="E183" s="48" t="s">
        <v>169</v>
      </c>
      <c r="F183" s="30" t="s">
        <v>79</v>
      </c>
      <c r="G183" s="157" t="s">
        <v>879</v>
      </c>
      <c r="H183" s="42"/>
      <c r="I183" s="142">
        <v>20</v>
      </c>
      <c r="J183" s="43"/>
      <c r="K183" s="143">
        <f t="shared" si="19"/>
        <v>0</v>
      </c>
      <c r="L183" s="42"/>
      <c r="M183" s="134"/>
    </row>
    <row r="184" spans="1:13" ht="30" customHeight="1" outlineLevel="1">
      <c r="A184" s="1">
        <f t="shared" si="18"/>
        <v>173</v>
      </c>
      <c r="B184" s="181" t="str">
        <f t="shared" si="20"/>
        <v>3.4</v>
      </c>
      <c r="C184" s="151" t="s">
        <v>1040</v>
      </c>
      <c r="D184" s="72" t="str">
        <f t="shared" si="21"/>
        <v>CPOS - B.166</v>
      </c>
      <c r="E184" s="48" t="s">
        <v>170</v>
      </c>
      <c r="F184" s="30" t="s">
        <v>80</v>
      </c>
      <c r="G184" s="157" t="s">
        <v>879</v>
      </c>
      <c r="H184" s="42"/>
      <c r="I184" s="142">
        <v>22</v>
      </c>
      <c r="J184" s="43"/>
      <c r="K184" s="143">
        <f t="shared" si="19"/>
        <v>0</v>
      </c>
      <c r="L184" s="42"/>
      <c r="M184" s="134"/>
    </row>
    <row r="185" spans="1:13" ht="30" customHeight="1" outlineLevel="1">
      <c r="A185" s="1">
        <f t="shared" si="18"/>
        <v>174</v>
      </c>
      <c r="B185" s="181" t="str">
        <f t="shared" si="20"/>
        <v>3.4</v>
      </c>
      <c r="C185" s="151" t="s">
        <v>1041</v>
      </c>
      <c r="D185" s="72" t="str">
        <f t="shared" si="21"/>
        <v>CPOS - B.166</v>
      </c>
      <c r="E185" s="48" t="s">
        <v>171</v>
      </c>
      <c r="F185" s="30" t="s">
        <v>81</v>
      </c>
      <c r="G185" s="157" t="s">
        <v>879</v>
      </c>
      <c r="H185" s="42"/>
      <c r="I185" s="142">
        <v>22</v>
      </c>
      <c r="J185" s="43"/>
      <c r="K185" s="143">
        <f t="shared" si="19"/>
        <v>0</v>
      </c>
      <c r="L185" s="42"/>
      <c r="M185" s="134"/>
    </row>
    <row r="186" spans="1:13" ht="30" customHeight="1" outlineLevel="1">
      <c r="A186" s="1">
        <f t="shared" si="18"/>
        <v>175</v>
      </c>
      <c r="B186" s="181" t="str">
        <f t="shared" si="20"/>
        <v>3.4</v>
      </c>
      <c r="C186" s="151" t="s">
        <v>1042</v>
      </c>
      <c r="D186" s="72" t="str">
        <f t="shared" si="21"/>
        <v>CPOS - B.166</v>
      </c>
      <c r="E186" s="48" t="s">
        <v>172</v>
      </c>
      <c r="F186" s="30" t="s">
        <v>82</v>
      </c>
      <c r="G186" s="157" t="s">
        <v>879</v>
      </c>
      <c r="H186" s="42"/>
      <c r="I186" s="142">
        <v>18</v>
      </c>
      <c r="J186" s="43"/>
      <c r="K186" s="143">
        <f t="shared" si="19"/>
        <v>0</v>
      </c>
      <c r="L186" s="42"/>
      <c r="M186" s="134"/>
    </row>
    <row r="187" spans="1:13" ht="30" customHeight="1" outlineLevel="1">
      <c r="A187" s="1">
        <f t="shared" si="18"/>
        <v>176</v>
      </c>
      <c r="B187" s="181" t="str">
        <f t="shared" si="20"/>
        <v>3.4</v>
      </c>
      <c r="C187" s="151" t="s">
        <v>1043</v>
      </c>
      <c r="D187" s="72" t="str">
        <f t="shared" si="21"/>
        <v>CPOS - B.166</v>
      </c>
      <c r="E187" s="48" t="s">
        <v>173</v>
      </c>
      <c r="F187" s="30" t="s">
        <v>83</v>
      </c>
      <c r="G187" s="157" t="s">
        <v>879</v>
      </c>
      <c r="H187" s="42"/>
      <c r="I187" s="142">
        <v>18</v>
      </c>
      <c r="J187" s="43"/>
      <c r="K187" s="143">
        <f t="shared" si="19"/>
        <v>0</v>
      </c>
      <c r="L187" s="42"/>
      <c r="M187" s="134"/>
    </row>
    <row r="188" spans="1:13" ht="30" hidden="1" customHeight="1" outlineLevel="1">
      <c r="A188" s="1">
        <f t="shared" si="18"/>
        <v>177</v>
      </c>
      <c r="B188" s="181" t="str">
        <f t="shared" si="20"/>
        <v>3.4</v>
      </c>
      <c r="C188" s="151" t="s">
        <v>1044</v>
      </c>
      <c r="D188" s="72" t="str">
        <f t="shared" si="21"/>
        <v>CPOS - B.166</v>
      </c>
      <c r="E188" s="48" t="s">
        <v>168</v>
      </c>
      <c r="F188" s="30" t="s">
        <v>84</v>
      </c>
      <c r="G188" s="157" t="s">
        <v>879</v>
      </c>
      <c r="H188" s="42"/>
      <c r="I188" s="142"/>
      <c r="J188" s="43">
        <f>J182</f>
        <v>0</v>
      </c>
      <c r="K188" s="143">
        <f t="shared" si="19"/>
        <v>0</v>
      </c>
      <c r="L188" s="42"/>
      <c r="M188" s="134"/>
    </row>
    <row r="189" spans="1:13" ht="24.75" customHeight="1" outlineLevel="1">
      <c r="A189" s="1">
        <f t="shared" si="18"/>
        <v>178</v>
      </c>
      <c r="B189" s="181" t="str">
        <f t="shared" si="20"/>
        <v>3.4</v>
      </c>
      <c r="C189" s="151" t="s">
        <v>1045</v>
      </c>
      <c r="D189" s="72" t="str">
        <f t="shared" si="21"/>
        <v>CPOS - B.166</v>
      </c>
      <c r="E189" s="48" t="s">
        <v>174</v>
      </c>
      <c r="F189" s="30" t="s">
        <v>85</v>
      </c>
      <c r="G189" s="157" t="s">
        <v>879</v>
      </c>
      <c r="H189" s="42"/>
      <c r="I189" s="142">
        <v>18</v>
      </c>
      <c r="J189" s="43"/>
      <c r="K189" s="143">
        <f t="shared" si="19"/>
        <v>0</v>
      </c>
      <c r="L189" s="42"/>
      <c r="M189" s="134"/>
    </row>
    <row r="190" spans="1:13" ht="30" outlineLevel="1">
      <c r="A190" s="1">
        <f t="shared" si="18"/>
        <v>179</v>
      </c>
      <c r="B190" s="181" t="str">
        <f t="shared" si="20"/>
        <v>3.4</v>
      </c>
      <c r="C190" s="151" t="s">
        <v>92</v>
      </c>
      <c r="D190" s="72" t="s">
        <v>72</v>
      </c>
      <c r="E190" s="48" t="s">
        <v>87</v>
      </c>
      <c r="F190" s="30" t="s">
        <v>88</v>
      </c>
      <c r="G190" s="157" t="s">
        <v>89</v>
      </c>
      <c r="H190" s="42"/>
      <c r="I190" s="142">
        <v>1</v>
      </c>
      <c r="J190" s="43"/>
      <c r="K190" s="143">
        <f t="shared" si="19"/>
        <v>0</v>
      </c>
      <c r="L190" s="42"/>
      <c r="M190" s="134"/>
    </row>
    <row r="191" spans="1:13" ht="30" customHeight="1">
      <c r="A191" s="1">
        <f t="shared" si="18"/>
        <v>180</v>
      </c>
      <c r="B191" s="181" t="str">
        <f>B189</f>
        <v>3.4</v>
      </c>
      <c r="C191" s="154"/>
      <c r="D191" s="335">
        <f>C$79</f>
        <v>3</v>
      </c>
      <c r="E191" s="336" t="s">
        <v>726</v>
      </c>
      <c r="F191" s="59" t="s">
        <v>725</v>
      </c>
      <c r="G191" s="155"/>
      <c r="H191" s="44"/>
      <c r="I191" s="140" t="s">
        <v>74</v>
      </c>
      <c r="J191" s="60"/>
      <c r="K191" s="141">
        <f>SUMIF(B$9:B190,B191,K$9:K190)</f>
        <v>0</v>
      </c>
      <c r="L191" s="42"/>
      <c r="M191" s="133"/>
    </row>
    <row r="192" spans="1:13" s="63" customFormat="1" ht="30" customHeight="1">
      <c r="A192" s="1">
        <f t="shared" si="18"/>
        <v>181</v>
      </c>
      <c r="B192" s="64" t="str">
        <f>C192</f>
        <v>3.5</v>
      </c>
      <c r="C192" s="326" t="s">
        <v>200</v>
      </c>
      <c r="D192" s="327" t="s">
        <v>74</v>
      </c>
      <c r="E192" s="328"/>
      <c r="F192" s="329" t="s">
        <v>588</v>
      </c>
      <c r="G192" s="330"/>
      <c r="H192" s="3"/>
      <c r="I192" s="331" t="s">
        <v>74</v>
      </c>
      <c r="J192" s="332"/>
      <c r="K192" s="333"/>
      <c r="L192" s="3"/>
      <c r="M192" s="334"/>
    </row>
    <row r="193" spans="1:15" ht="30" customHeight="1" outlineLevel="1">
      <c r="A193" s="1">
        <f t="shared" si="18"/>
        <v>182</v>
      </c>
      <c r="B193" s="86" t="str">
        <f>B192</f>
        <v>3.5</v>
      </c>
      <c r="C193" s="151" t="s">
        <v>1046</v>
      </c>
      <c r="D193" s="72" t="str">
        <f>D168</f>
        <v>SINAPI - 01/2016</v>
      </c>
      <c r="E193" s="48" t="s">
        <v>893</v>
      </c>
      <c r="F193" s="30" t="s">
        <v>892</v>
      </c>
      <c r="G193" s="157" t="s">
        <v>879</v>
      </c>
      <c r="H193" s="44"/>
      <c r="I193" s="142">
        <v>4</v>
      </c>
      <c r="J193" s="43"/>
      <c r="K193" s="143">
        <f t="shared" ref="K193:K218" si="22">ROUND(J193*I193,2)</f>
        <v>0</v>
      </c>
      <c r="L193" s="42"/>
      <c r="M193" s="134"/>
    </row>
    <row r="194" spans="1:15" ht="30" hidden="1" customHeight="1" outlineLevel="1">
      <c r="A194" s="1">
        <f t="shared" si="18"/>
        <v>183</v>
      </c>
      <c r="B194" s="181" t="str">
        <f t="shared" ref="B194:B218" si="23">B193</f>
        <v>3.5</v>
      </c>
      <c r="C194" s="151" t="s">
        <v>1047</v>
      </c>
      <c r="D194" s="72" t="s">
        <v>100</v>
      </c>
      <c r="E194" s="48" t="s">
        <v>117</v>
      </c>
      <c r="F194" s="30" t="s">
        <v>118</v>
      </c>
      <c r="G194" s="156" t="s">
        <v>591</v>
      </c>
      <c r="H194" s="44" t="s">
        <v>135</v>
      </c>
      <c r="I194" s="142"/>
      <c r="J194" s="43">
        <v>46.56</v>
      </c>
      <c r="K194" s="143">
        <f t="shared" si="22"/>
        <v>0</v>
      </c>
      <c r="L194" s="42"/>
      <c r="M194" s="134"/>
    </row>
    <row r="195" spans="1:15" ht="30" hidden="1" customHeight="1" outlineLevel="1">
      <c r="A195" s="1">
        <f t="shared" si="18"/>
        <v>184</v>
      </c>
      <c r="B195" s="181" t="str">
        <f t="shared" si="23"/>
        <v>3.5</v>
      </c>
      <c r="C195" s="151" t="s">
        <v>1048</v>
      </c>
      <c r="D195" s="72" t="s">
        <v>880</v>
      </c>
      <c r="E195" s="48" t="s">
        <v>894</v>
      </c>
      <c r="F195" s="30" t="s">
        <v>895</v>
      </c>
      <c r="G195" s="156" t="s">
        <v>591</v>
      </c>
      <c r="H195" s="44" t="s">
        <v>135</v>
      </c>
      <c r="I195" s="142"/>
      <c r="J195" s="43">
        <v>37.14</v>
      </c>
      <c r="K195" s="143">
        <f t="shared" si="22"/>
        <v>0</v>
      </c>
      <c r="L195" s="42"/>
      <c r="M195" s="134"/>
    </row>
    <row r="196" spans="1:15" ht="30" customHeight="1" outlineLevel="1">
      <c r="A196" s="1">
        <f t="shared" si="18"/>
        <v>185</v>
      </c>
      <c r="B196" s="181" t="str">
        <f t="shared" si="23"/>
        <v>3.5</v>
      </c>
      <c r="C196" s="151" t="s">
        <v>1049</v>
      </c>
      <c r="D196" s="72" t="str">
        <f>D193</f>
        <v>SINAPI - 01/2016</v>
      </c>
      <c r="E196" s="48" t="s">
        <v>896</v>
      </c>
      <c r="F196" s="30" t="s">
        <v>897</v>
      </c>
      <c r="G196" s="156" t="s">
        <v>591</v>
      </c>
      <c r="H196" s="44"/>
      <c r="I196" s="142">
        <v>70</v>
      </c>
      <c r="J196" s="43"/>
      <c r="K196" s="143">
        <f t="shared" si="22"/>
        <v>0</v>
      </c>
      <c r="L196" s="42"/>
      <c r="M196" s="134"/>
      <c r="O196" s="43"/>
    </row>
    <row r="197" spans="1:15" ht="30" hidden="1" customHeight="1" outlineLevel="1">
      <c r="A197" s="1">
        <f t="shared" si="18"/>
        <v>186</v>
      </c>
      <c r="B197" s="181" t="str">
        <f t="shared" si="23"/>
        <v>3.5</v>
      </c>
      <c r="C197" s="151" t="s">
        <v>1050</v>
      </c>
      <c r="D197" s="72" t="s">
        <v>880</v>
      </c>
      <c r="E197" s="48" t="s">
        <v>899</v>
      </c>
      <c r="F197" s="30" t="s">
        <v>898</v>
      </c>
      <c r="G197" s="156" t="s">
        <v>591</v>
      </c>
      <c r="H197" s="42" t="s">
        <v>135</v>
      </c>
      <c r="I197" s="142"/>
      <c r="J197" s="43">
        <v>53.37</v>
      </c>
      <c r="K197" s="143">
        <f t="shared" si="22"/>
        <v>0</v>
      </c>
      <c r="L197" s="42"/>
      <c r="M197" s="134"/>
      <c r="O197" s="43">
        <v>19.23</v>
      </c>
    </row>
    <row r="198" spans="1:15" ht="30" hidden="1" customHeight="1" outlineLevel="1">
      <c r="A198" s="1">
        <f t="shared" si="18"/>
        <v>187</v>
      </c>
      <c r="B198" s="181" t="str">
        <f t="shared" si="23"/>
        <v>3.5</v>
      </c>
      <c r="C198" s="151" t="s">
        <v>1051</v>
      </c>
      <c r="D198" s="72" t="s">
        <v>880</v>
      </c>
      <c r="E198" s="48" t="s">
        <v>900</v>
      </c>
      <c r="F198" s="30" t="s">
        <v>901</v>
      </c>
      <c r="G198" s="156" t="s">
        <v>591</v>
      </c>
      <c r="H198" s="42" t="s">
        <v>135</v>
      </c>
      <c r="I198" s="142"/>
      <c r="J198" s="43">
        <v>64.069999999999993</v>
      </c>
      <c r="K198" s="143">
        <f t="shared" si="22"/>
        <v>0</v>
      </c>
      <c r="L198" s="42"/>
      <c r="M198" s="134"/>
      <c r="O198" s="43">
        <v>17.91</v>
      </c>
    </row>
    <row r="199" spans="1:15" ht="30" hidden="1" customHeight="1" outlineLevel="1">
      <c r="A199" s="1">
        <f t="shared" si="18"/>
        <v>188</v>
      </c>
      <c r="B199" s="181" t="str">
        <f t="shared" si="23"/>
        <v>3.5</v>
      </c>
      <c r="C199" s="151" t="s">
        <v>1052</v>
      </c>
      <c r="D199" s="72" t="s">
        <v>880</v>
      </c>
      <c r="E199" s="48" t="s">
        <v>902</v>
      </c>
      <c r="F199" s="30" t="s">
        <v>903</v>
      </c>
      <c r="G199" s="157" t="s">
        <v>879</v>
      </c>
      <c r="H199" s="42" t="s">
        <v>135</v>
      </c>
      <c r="I199" s="142"/>
      <c r="J199" s="43">
        <v>51.81</v>
      </c>
      <c r="K199" s="143">
        <f t="shared" si="22"/>
        <v>0</v>
      </c>
      <c r="L199" s="42"/>
      <c r="M199" s="134"/>
      <c r="O199" s="43">
        <v>18.12</v>
      </c>
    </row>
    <row r="200" spans="1:15" ht="30" hidden="1" customHeight="1" outlineLevel="1">
      <c r="A200" s="1">
        <f t="shared" si="18"/>
        <v>189</v>
      </c>
      <c r="B200" s="181" t="str">
        <f t="shared" si="23"/>
        <v>3.5</v>
      </c>
      <c r="C200" s="151" t="s">
        <v>1053</v>
      </c>
      <c r="D200" s="72" t="s">
        <v>880</v>
      </c>
      <c r="E200" s="48" t="s">
        <v>905</v>
      </c>
      <c r="F200" s="30" t="s">
        <v>904</v>
      </c>
      <c r="G200" s="157" t="s">
        <v>879</v>
      </c>
      <c r="H200" s="42" t="s">
        <v>135</v>
      </c>
      <c r="I200" s="142"/>
      <c r="J200" s="43">
        <v>35.020000000000003</v>
      </c>
      <c r="K200" s="143">
        <f t="shared" si="22"/>
        <v>0</v>
      </c>
      <c r="L200" s="42"/>
      <c r="M200" s="134"/>
      <c r="O200" s="43">
        <v>32.19</v>
      </c>
    </row>
    <row r="201" spans="1:15" ht="30" hidden="1" customHeight="1" outlineLevel="1">
      <c r="A201" s="1">
        <f t="shared" si="18"/>
        <v>190</v>
      </c>
      <c r="B201" s="181" t="str">
        <f t="shared" si="23"/>
        <v>3.5</v>
      </c>
      <c r="C201" s="151" t="s">
        <v>1054</v>
      </c>
      <c r="D201" s="72" t="s">
        <v>880</v>
      </c>
      <c r="E201" s="48" t="s">
        <v>906</v>
      </c>
      <c r="F201" s="30" t="s">
        <v>907</v>
      </c>
      <c r="G201" s="157" t="s">
        <v>879</v>
      </c>
      <c r="H201" s="42" t="s">
        <v>135</v>
      </c>
      <c r="I201" s="142"/>
      <c r="J201" s="43">
        <v>325.38</v>
      </c>
      <c r="K201" s="143">
        <f t="shared" si="22"/>
        <v>0</v>
      </c>
      <c r="L201" s="42"/>
      <c r="M201" s="134"/>
      <c r="O201" s="43">
        <v>24.3</v>
      </c>
    </row>
    <row r="202" spans="1:15" ht="30" hidden="1" customHeight="1" outlineLevel="1">
      <c r="A202" s="1">
        <f t="shared" si="18"/>
        <v>191</v>
      </c>
      <c r="B202" s="181" t="str">
        <f t="shared" si="23"/>
        <v>3.5</v>
      </c>
      <c r="C202" s="151" t="s">
        <v>1055</v>
      </c>
      <c r="D202" s="72" t="s">
        <v>880</v>
      </c>
      <c r="E202" s="48" t="s">
        <v>908</v>
      </c>
      <c r="F202" s="30" t="s">
        <v>909</v>
      </c>
      <c r="G202" s="157" t="s">
        <v>879</v>
      </c>
      <c r="H202" s="42" t="s">
        <v>135</v>
      </c>
      <c r="I202" s="142"/>
      <c r="J202" s="43">
        <v>379.72</v>
      </c>
      <c r="K202" s="143">
        <f t="shared" si="22"/>
        <v>0</v>
      </c>
      <c r="L202" s="42"/>
      <c r="M202" s="134"/>
      <c r="O202" s="43">
        <v>19.59</v>
      </c>
    </row>
    <row r="203" spans="1:15" ht="30" hidden="1" customHeight="1" outlineLevel="1">
      <c r="A203" s="1">
        <f t="shared" si="18"/>
        <v>192</v>
      </c>
      <c r="B203" s="181" t="str">
        <f t="shared" si="23"/>
        <v>3.5</v>
      </c>
      <c r="C203" s="151" t="s">
        <v>1056</v>
      </c>
      <c r="D203" s="185"/>
      <c r="E203" s="186"/>
      <c r="F203" s="30" t="s">
        <v>910</v>
      </c>
      <c r="G203" s="157" t="s">
        <v>879</v>
      </c>
      <c r="H203" s="42" t="s">
        <v>135</v>
      </c>
      <c r="I203" s="142"/>
      <c r="J203" s="43"/>
      <c r="K203" s="143">
        <f t="shared" si="22"/>
        <v>0</v>
      </c>
      <c r="L203" s="42"/>
      <c r="M203" s="134"/>
      <c r="O203" s="43">
        <v>16.170000000000002</v>
      </c>
    </row>
    <row r="204" spans="1:15" ht="30" hidden="1" customHeight="1" outlineLevel="1">
      <c r="A204" s="1">
        <f t="shared" si="18"/>
        <v>193</v>
      </c>
      <c r="B204" s="181" t="str">
        <f t="shared" si="23"/>
        <v>3.5</v>
      </c>
      <c r="C204" s="151" t="s">
        <v>1057</v>
      </c>
      <c r="D204" s="185"/>
      <c r="E204" s="186"/>
      <c r="F204" s="30" t="s">
        <v>911</v>
      </c>
      <c r="G204" s="157" t="s">
        <v>879</v>
      </c>
      <c r="H204" s="42" t="s">
        <v>135</v>
      </c>
      <c r="I204" s="142"/>
      <c r="J204" s="43"/>
      <c r="K204" s="143">
        <f t="shared" si="22"/>
        <v>0</v>
      </c>
      <c r="L204" s="42"/>
      <c r="M204" s="134"/>
      <c r="O204" s="43">
        <v>37.08</v>
      </c>
    </row>
    <row r="205" spans="1:15" ht="30" customHeight="1" outlineLevel="1">
      <c r="A205" s="1">
        <f t="shared" si="18"/>
        <v>194</v>
      </c>
      <c r="B205" s="181" t="str">
        <f t="shared" si="23"/>
        <v>3.5</v>
      </c>
      <c r="C205" s="151" t="s">
        <v>1058</v>
      </c>
      <c r="D205" s="72" t="str">
        <f>D189</f>
        <v>CPOS - B.166</v>
      </c>
      <c r="E205" s="48" t="s">
        <v>167</v>
      </c>
      <c r="F205" s="30" t="s">
        <v>443</v>
      </c>
      <c r="G205" s="156" t="s">
        <v>591</v>
      </c>
      <c r="H205" s="42"/>
      <c r="I205" s="142">
        <v>90</v>
      </c>
      <c r="J205" s="43"/>
      <c r="K205" s="143">
        <f t="shared" si="22"/>
        <v>0</v>
      </c>
      <c r="L205" s="42"/>
      <c r="M205" s="134"/>
      <c r="O205" s="43"/>
    </row>
    <row r="206" spans="1:15" ht="30" hidden="1" customHeight="1" outlineLevel="1">
      <c r="A206" s="1">
        <f t="shared" si="18"/>
        <v>195</v>
      </c>
      <c r="B206" s="181" t="str">
        <f t="shared" si="23"/>
        <v>3.5</v>
      </c>
      <c r="C206" s="151" t="s">
        <v>1059</v>
      </c>
      <c r="D206" s="72" t="s">
        <v>880</v>
      </c>
      <c r="E206" s="48" t="s">
        <v>913</v>
      </c>
      <c r="F206" s="30" t="s">
        <v>912</v>
      </c>
      <c r="G206" s="157" t="s">
        <v>879</v>
      </c>
      <c r="H206" s="42" t="s">
        <v>135</v>
      </c>
      <c r="I206" s="142"/>
      <c r="J206" s="43">
        <v>13.43</v>
      </c>
      <c r="K206" s="143">
        <f t="shared" si="22"/>
        <v>0</v>
      </c>
      <c r="L206" s="42"/>
      <c r="M206" s="134"/>
      <c r="O206" s="43">
        <v>24.9</v>
      </c>
    </row>
    <row r="207" spans="1:15" ht="30" customHeight="1" outlineLevel="1">
      <c r="A207" s="1">
        <f t="shared" si="18"/>
        <v>196</v>
      </c>
      <c r="B207" s="181" t="str">
        <f t="shared" si="23"/>
        <v>3.5</v>
      </c>
      <c r="C207" s="151" t="s">
        <v>1060</v>
      </c>
      <c r="D207" s="72" t="str">
        <f>D196</f>
        <v>SINAPI - 01/2016</v>
      </c>
      <c r="E207" s="48" t="s">
        <v>914</v>
      </c>
      <c r="F207" s="30" t="s">
        <v>915</v>
      </c>
      <c r="G207" s="157" t="s">
        <v>879</v>
      </c>
      <c r="H207" s="42"/>
      <c r="I207" s="142">
        <v>16</v>
      </c>
      <c r="J207" s="43"/>
      <c r="K207" s="143">
        <f t="shared" si="22"/>
        <v>0</v>
      </c>
      <c r="L207" s="42"/>
      <c r="M207" s="134"/>
      <c r="O207" s="43"/>
    </row>
    <row r="208" spans="1:15" ht="30" hidden="1" customHeight="1" outlineLevel="1">
      <c r="A208" s="1">
        <f t="shared" si="18"/>
        <v>197</v>
      </c>
      <c r="B208" s="181" t="str">
        <f t="shared" si="23"/>
        <v>3.5</v>
      </c>
      <c r="C208" s="151" t="s">
        <v>1061</v>
      </c>
      <c r="D208" s="72" t="s">
        <v>880</v>
      </c>
      <c r="E208" s="48" t="s">
        <v>917</v>
      </c>
      <c r="F208" s="30" t="s">
        <v>916</v>
      </c>
      <c r="G208" s="157" t="s">
        <v>879</v>
      </c>
      <c r="H208" s="42" t="s">
        <v>135</v>
      </c>
      <c r="I208" s="142"/>
      <c r="J208" s="43">
        <v>17.78</v>
      </c>
      <c r="K208" s="143">
        <f t="shared" si="22"/>
        <v>0</v>
      </c>
      <c r="L208" s="42"/>
      <c r="M208" s="134"/>
    </row>
    <row r="209" spans="1:13" ht="30" hidden="1" customHeight="1" outlineLevel="1">
      <c r="A209" s="1">
        <f t="shared" si="18"/>
        <v>198</v>
      </c>
      <c r="B209" s="181" t="str">
        <f t="shared" si="23"/>
        <v>3.5</v>
      </c>
      <c r="C209" s="151" t="s">
        <v>1062</v>
      </c>
      <c r="D209" s="72" t="s">
        <v>880</v>
      </c>
      <c r="E209" s="48" t="s">
        <v>918</v>
      </c>
      <c r="F209" s="30" t="s">
        <v>919</v>
      </c>
      <c r="G209" s="157" t="s">
        <v>879</v>
      </c>
      <c r="H209" s="42" t="s">
        <v>135</v>
      </c>
      <c r="I209" s="142"/>
      <c r="J209" s="43">
        <v>19.7</v>
      </c>
      <c r="K209" s="143">
        <f t="shared" si="22"/>
        <v>0</v>
      </c>
      <c r="L209" s="42"/>
      <c r="M209" s="134"/>
    </row>
    <row r="210" spans="1:13" ht="30" customHeight="1" outlineLevel="1">
      <c r="A210" s="1">
        <f t="shared" si="18"/>
        <v>199</v>
      </c>
      <c r="B210" s="181" t="str">
        <f t="shared" si="23"/>
        <v>3.5</v>
      </c>
      <c r="C210" s="151" t="s">
        <v>1063</v>
      </c>
      <c r="D210" s="72" t="str">
        <f>D205</f>
        <v>CPOS - B.166</v>
      </c>
      <c r="E210" s="48" t="s">
        <v>168</v>
      </c>
      <c r="F210" s="30" t="s">
        <v>78</v>
      </c>
      <c r="G210" s="157" t="s">
        <v>879</v>
      </c>
      <c r="H210" s="42"/>
      <c r="I210" s="142">
        <v>4</v>
      </c>
      <c r="J210" s="43"/>
      <c r="K210" s="143">
        <f t="shared" si="22"/>
        <v>0</v>
      </c>
      <c r="L210" s="42"/>
      <c r="M210" s="134"/>
    </row>
    <row r="211" spans="1:13" ht="30" customHeight="1" outlineLevel="1">
      <c r="A211" s="1">
        <f t="shared" si="18"/>
        <v>200</v>
      </c>
      <c r="B211" s="181" t="str">
        <f t="shared" si="23"/>
        <v>3.5</v>
      </c>
      <c r="C211" s="151" t="s">
        <v>1064</v>
      </c>
      <c r="D211" s="72" t="str">
        <f t="shared" ref="D211:D217" si="24">D210</f>
        <v>CPOS - B.166</v>
      </c>
      <c r="E211" s="48" t="s">
        <v>169</v>
      </c>
      <c r="F211" s="30" t="s">
        <v>79</v>
      </c>
      <c r="G211" s="157" t="s">
        <v>879</v>
      </c>
      <c r="H211" s="42"/>
      <c r="I211" s="142">
        <v>8</v>
      </c>
      <c r="J211" s="43"/>
      <c r="K211" s="143">
        <f t="shared" si="22"/>
        <v>0</v>
      </c>
      <c r="L211" s="42"/>
      <c r="M211" s="134"/>
    </row>
    <row r="212" spans="1:13" ht="30" customHeight="1" outlineLevel="1">
      <c r="A212" s="1">
        <f t="shared" si="18"/>
        <v>201</v>
      </c>
      <c r="B212" s="181" t="str">
        <f t="shared" si="23"/>
        <v>3.5</v>
      </c>
      <c r="C212" s="151" t="s">
        <v>1065</v>
      </c>
      <c r="D212" s="72" t="str">
        <f t="shared" si="24"/>
        <v>CPOS - B.166</v>
      </c>
      <c r="E212" s="48" t="s">
        <v>170</v>
      </c>
      <c r="F212" s="30" t="s">
        <v>80</v>
      </c>
      <c r="G212" s="157" t="s">
        <v>879</v>
      </c>
      <c r="H212" s="42"/>
      <c r="I212" s="142">
        <v>8</v>
      </c>
      <c r="J212" s="43"/>
      <c r="K212" s="143">
        <f t="shared" si="22"/>
        <v>0</v>
      </c>
      <c r="L212" s="42"/>
      <c r="M212" s="134"/>
    </row>
    <row r="213" spans="1:13" ht="30" customHeight="1" outlineLevel="1">
      <c r="A213" s="1">
        <f t="shared" si="18"/>
        <v>202</v>
      </c>
      <c r="B213" s="181" t="str">
        <f t="shared" si="23"/>
        <v>3.5</v>
      </c>
      <c r="C213" s="151" t="s">
        <v>1066</v>
      </c>
      <c r="D213" s="72" t="str">
        <f t="shared" si="24"/>
        <v>CPOS - B.166</v>
      </c>
      <c r="E213" s="48" t="s">
        <v>171</v>
      </c>
      <c r="F213" s="30" t="s">
        <v>81</v>
      </c>
      <c r="G213" s="157" t="s">
        <v>879</v>
      </c>
      <c r="H213" s="42"/>
      <c r="I213" s="142">
        <v>8</v>
      </c>
      <c r="J213" s="43"/>
      <c r="K213" s="143">
        <f t="shared" si="22"/>
        <v>0</v>
      </c>
      <c r="L213" s="42"/>
      <c r="M213" s="134"/>
    </row>
    <row r="214" spans="1:13" ht="30" customHeight="1" outlineLevel="1">
      <c r="A214" s="1">
        <f t="shared" si="18"/>
        <v>203</v>
      </c>
      <c r="B214" s="181" t="str">
        <f t="shared" si="23"/>
        <v>3.5</v>
      </c>
      <c r="C214" s="151" t="s">
        <v>1067</v>
      </c>
      <c r="D214" s="72" t="str">
        <f t="shared" si="24"/>
        <v>CPOS - B.166</v>
      </c>
      <c r="E214" s="48" t="s">
        <v>172</v>
      </c>
      <c r="F214" s="30" t="s">
        <v>82</v>
      </c>
      <c r="G214" s="157" t="s">
        <v>879</v>
      </c>
      <c r="H214" s="42"/>
      <c r="I214" s="142">
        <v>4</v>
      </c>
      <c r="J214" s="43"/>
      <c r="K214" s="143">
        <f t="shared" si="22"/>
        <v>0</v>
      </c>
      <c r="L214" s="42"/>
      <c r="M214" s="134"/>
    </row>
    <row r="215" spans="1:13" ht="30" customHeight="1" outlineLevel="1">
      <c r="A215" s="1">
        <f t="shared" si="18"/>
        <v>204</v>
      </c>
      <c r="B215" s="181" t="str">
        <f t="shared" si="23"/>
        <v>3.5</v>
      </c>
      <c r="C215" s="151" t="s">
        <v>1068</v>
      </c>
      <c r="D215" s="72" t="str">
        <f t="shared" si="24"/>
        <v>CPOS - B.166</v>
      </c>
      <c r="E215" s="48" t="s">
        <v>173</v>
      </c>
      <c r="F215" s="30" t="s">
        <v>83</v>
      </c>
      <c r="G215" s="157" t="s">
        <v>879</v>
      </c>
      <c r="H215" s="42"/>
      <c r="I215" s="142">
        <v>4</v>
      </c>
      <c r="J215" s="43"/>
      <c r="K215" s="143">
        <f t="shared" si="22"/>
        <v>0</v>
      </c>
      <c r="L215" s="42"/>
      <c r="M215" s="134"/>
    </row>
    <row r="216" spans="1:13" ht="30" hidden="1" customHeight="1" outlineLevel="1">
      <c r="A216" s="1">
        <f t="shared" si="18"/>
        <v>205</v>
      </c>
      <c r="B216" s="181" t="str">
        <f t="shared" si="23"/>
        <v>3.5</v>
      </c>
      <c r="C216" s="151" t="s">
        <v>1069</v>
      </c>
      <c r="D216" s="72" t="str">
        <f t="shared" si="24"/>
        <v>CPOS - B.166</v>
      </c>
      <c r="E216" s="48" t="s">
        <v>168</v>
      </c>
      <c r="F216" s="30" t="s">
        <v>84</v>
      </c>
      <c r="G216" s="157" t="s">
        <v>879</v>
      </c>
      <c r="H216" s="42"/>
      <c r="I216" s="142"/>
      <c r="J216" s="43">
        <f t="shared" ref="J216" si="25">J188</f>
        <v>0</v>
      </c>
      <c r="K216" s="143">
        <f t="shared" si="22"/>
        <v>0</v>
      </c>
      <c r="L216" s="42"/>
      <c r="M216" s="134"/>
    </row>
    <row r="217" spans="1:13" ht="24.75" customHeight="1" outlineLevel="1">
      <c r="A217" s="1">
        <f t="shared" si="18"/>
        <v>206</v>
      </c>
      <c r="B217" s="181" t="str">
        <f t="shared" si="23"/>
        <v>3.5</v>
      </c>
      <c r="C217" s="151" t="s">
        <v>1070</v>
      </c>
      <c r="D217" s="72" t="str">
        <f t="shared" si="24"/>
        <v>CPOS - B.166</v>
      </c>
      <c r="E217" s="48" t="s">
        <v>174</v>
      </c>
      <c r="F217" s="30" t="s">
        <v>85</v>
      </c>
      <c r="G217" s="157" t="s">
        <v>879</v>
      </c>
      <c r="H217" s="42"/>
      <c r="I217" s="142">
        <v>4</v>
      </c>
      <c r="J217" s="43"/>
      <c r="K217" s="143">
        <f t="shared" si="22"/>
        <v>0</v>
      </c>
      <c r="L217" s="42"/>
      <c r="M217" s="134"/>
    </row>
    <row r="218" spans="1:13" ht="30" outlineLevel="1">
      <c r="A218" s="1">
        <f t="shared" si="18"/>
        <v>207</v>
      </c>
      <c r="B218" s="181" t="str">
        <f t="shared" si="23"/>
        <v>3.5</v>
      </c>
      <c r="C218" s="151" t="s">
        <v>93</v>
      </c>
      <c r="D218" s="72" t="s">
        <v>72</v>
      </c>
      <c r="E218" s="48" t="s">
        <v>87</v>
      </c>
      <c r="F218" s="30" t="s">
        <v>88</v>
      </c>
      <c r="G218" s="157" t="s">
        <v>89</v>
      </c>
      <c r="H218" s="42"/>
      <c r="I218" s="142">
        <v>1</v>
      </c>
      <c r="J218" s="43"/>
      <c r="K218" s="143">
        <f t="shared" si="22"/>
        <v>0</v>
      </c>
      <c r="L218" s="42"/>
      <c r="M218" s="134"/>
    </row>
    <row r="219" spans="1:13" ht="30" customHeight="1">
      <c r="A219" s="1">
        <f t="shared" si="18"/>
        <v>208</v>
      </c>
      <c r="B219" s="181" t="str">
        <f>B217</f>
        <v>3.5</v>
      </c>
      <c r="C219" s="154"/>
      <c r="D219" s="335">
        <f>C$79</f>
        <v>3</v>
      </c>
      <c r="E219" s="336" t="s">
        <v>726</v>
      </c>
      <c r="F219" s="59" t="s">
        <v>725</v>
      </c>
      <c r="G219" s="155"/>
      <c r="H219" s="44"/>
      <c r="I219" s="140" t="s">
        <v>74</v>
      </c>
      <c r="J219" s="60"/>
      <c r="K219" s="141">
        <f>SUMIF(B$9:B218,B219,K$9:K218)</f>
        <v>0</v>
      </c>
      <c r="L219" s="42"/>
      <c r="M219" s="133"/>
    </row>
    <row r="220" spans="1:13" s="63" customFormat="1" ht="30" customHeight="1">
      <c r="A220" s="1">
        <f t="shared" si="18"/>
        <v>209</v>
      </c>
      <c r="B220" s="64" t="str">
        <f>C220</f>
        <v>3.6</v>
      </c>
      <c r="C220" s="326" t="s">
        <v>202</v>
      </c>
      <c r="D220" s="327" t="s">
        <v>74</v>
      </c>
      <c r="E220" s="328"/>
      <c r="F220" s="329" t="s">
        <v>1071</v>
      </c>
      <c r="G220" s="330"/>
      <c r="H220" s="3"/>
      <c r="I220" s="331" t="s">
        <v>74</v>
      </c>
      <c r="J220" s="332"/>
      <c r="K220" s="333"/>
      <c r="L220" s="3"/>
      <c r="M220" s="334"/>
    </row>
    <row r="221" spans="1:13" ht="30" customHeight="1" outlineLevel="1">
      <c r="A221" s="1">
        <f t="shared" si="18"/>
        <v>210</v>
      </c>
      <c r="B221" s="86" t="str">
        <f>B220</f>
        <v>3.6</v>
      </c>
      <c r="C221" s="151" t="s">
        <v>1072</v>
      </c>
      <c r="D221" s="72" t="str">
        <f>D196</f>
        <v>SINAPI - 01/2016</v>
      </c>
      <c r="E221" s="48" t="s">
        <v>893</v>
      </c>
      <c r="F221" s="30" t="s">
        <v>892</v>
      </c>
      <c r="G221" s="157" t="s">
        <v>879</v>
      </c>
      <c r="H221" s="44"/>
      <c r="I221" s="142">
        <v>24</v>
      </c>
      <c r="J221" s="43"/>
      <c r="K221" s="143">
        <f t="shared" ref="K221:K246" si="26">ROUND(J221*I221,2)</f>
        <v>0</v>
      </c>
      <c r="L221" s="42"/>
      <c r="M221" s="134"/>
    </row>
    <row r="222" spans="1:13" ht="30" hidden="1" customHeight="1" outlineLevel="1">
      <c r="A222" s="1">
        <f t="shared" si="18"/>
        <v>211</v>
      </c>
      <c r="B222" s="181" t="str">
        <f t="shared" ref="B222:B246" si="27">B221</f>
        <v>3.6</v>
      </c>
      <c r="C222" s="151" t="s">
        <v>1073</v>
      </c>
      <c r="D222" s="72" t="s">
        <v>100</v>
      </c>
      <c r="E222" s="48" t="s">
        <v>117</v>
      </c>
      <c r="F222" s="30" t="s">
        <v>118</v>
      </c>
      <c r="G222" s="156" t="s">
        <v>591</v>
      </c>
      <c r="H222" s="44" t="s">
        <v>135</v>
      </c>
      <c r="I222" s="142"/>
      <c r="J222" s="43">
        <v>46.56</v>
      </c>
      <c r="K222" s="143">
        <f t="shared" si="26"/>
        <v>0</v>
      </c>
      <c r="L222" s="42"/>
      <c r="M222" s="134"/>
    </row>
    <row r="223" spans="1:13" ht="30" hidden="1" customHeight="1" outlineLevel="1">
      <c r="A223" s="1">
        <f t="shared" si="18"/>
        <v>212</v>
      </c>
      <c r="B223" s="181" t="str">
        <f t="shared" si="27"/>
        <v>3.6</v>
      </c>
      <c r="C223" s="151" t="s">
        <v>1074</v>
      </c>
      <c r="D223" s="72" t="s">
        <v>880</v>
      </c>
      <c r="E223" s="48" t="s">
        <v>894</v>
      </c>
      <c r="F223" s="30" t="s">
        <v>895</v>
      </c>
      <c r="G223" s="156" t="s">
        <v>591</v>
      </c>
      <c r="H223" s="44" t="s">
        <v>135</v>
      </c>
      <c r="I223" s="142"/>
      <c r="J223" s="43">
        <v>37.14</v>
      </c>
      <c r="K223" s="143">
        <f t="shared" si="26"/>
        <v>0</v>
      </c>
      <c r="L223" s="42"/>
      <c r="M223" s="134"/>
    </row>
    <row r="224" spans="1:13" ht="30" customHeight="1" outlineLevel="1">
      <c r="A224" s="1">
        <f t="shared" si="18"/>
        <v>213</v>
      </c>
      <c r="B224" s="181" t="str">
        <f t="shared" si="27"/>
        <v>3.6</v>
      </c>
      <c r="C224" s="151" t="s">
        <v>1075</v>
      </c>
      <c r="D224" s="72" t="str">
        <f>D221</f>
        <v>SINAPI - 01/2016</v>
      </c>
      <c r="E224" s="48" t="s">
        <v>896</v>
      </c>
      <c r="F224" s="30" t="s">
        <v>897</v>
      </c>
      <c r="G224" s="156" t="s">
        <v>591</v>
      </c>
      <c r="H224" s="44"/>
      <c r="I224" s="142">
        <v>388</v>
      </c>
      <c r="J224" s="43"/>
      <c r="K224" s="143">
        <f t="shared" si="26"/>
        <v>0</v>
      </c>
      <c r="L224" s="42"/>
      <c r="M224" s="134"/>
    </row>
    <row r="225" spans="1:13" ht="30" hidden="1" customHeight="1" outlineLevel="1">
      <c r="A225" s="1">
        <f t="shared" si="18"/>
        <v>214</v>
      </c>
      <c r="B225" s="181" t="str">
        <f t="shared" si="27"/>
        <v>3.6</v>
      </c>
      <c r="C225" s="151" t="s">
        <v>1076</v>
      </c>
      <c r="D225" s="72" t="s">
        <v>880</v>
      </c>
      <c r="E225" s="48" t="s">
        <v>899</v>
      </c>
      <c r="F225" s="30" t="s">
        <v>898</v>
      </c>
      <c r="G225" s="156" t="s">
        <v>591</v>
      </c>
      <c r="H225" s="42" t="s">
        <v>135</v>
      </c>
      <c r="I225" s="142"/>
      <c r="J225" s="43">
        <v>53.37</v>
      </c>
      <c r="K225" s="143">
        <f t="shared" si="26"/>
        <v>0</v>
      </c>
      <c r="L225" s="42"/>
      <c r="M225" s="134"/>
    </row>
    <row r="226" spans="1:13" ht="30" hidden="1" customHeight="1" outlineLevel="1">
      <c r="A226" s="1">
        <f t="shared" si="18"/>
        <v>215</v>
      </c>
      <c r="B226" s="181" t="str">
        <f t="shared" si="27"/>
        <v>3.6</v>
      </c>
      <c r="C226" s="151" t="s">
        <v>1077</v>
      </c>
      <c r="D226" s="72" t="s">
        <v>880</v>
      </c>
      <c r="E226" s="48" t="s">
        <v>900</v>
      </c>
      <c r="F226" s="30" t="s">
        <v>901</v>
      </c>
      <c r="G226" s="156" t="s">
        <v>591</v>
      </c>
      <c r="H226" s="42" t="s">
        <v>135</v>
      </c>
      <c r="I226" s="142"/>
      <c r="J226" s="43">
        <v>64.069999999999993</v>
      </c>
      <c r="K226" s="143">
        <f t="shared" si="26"/>
        <v>0</v>
      </c>
      <c r="L226" s="42"/>
      <c r="M226" s="134"/>
    </row>
    <row r="227" spans="1:13" ht="30" hidden="1" customHeight="1" outlineLevel="1">
      <c r="A227" s="1">
        <f t="shared" ref="A227:A290" si="28">A226+1</f>
        <v>216</v>
      </c>
      <c r="B227" s="181" t="str">
        <f t="shared" si="27"/>
        <v>3.6</v>
      </c>
      <c r="C227" s="151" t="s">
        <v>1078</v>
      </c>
      <c r="D227" s="72" t="s">
        <v>880</v>
      </c>
      <c r="E227" s="48" t="s">
        <v>902</v>
      </c>
      <c r="F227" s="30" t="s">
        <v>903</v>
      </c>
      <c r="G227" s="157" t="s">
        <v>879</v>
      </c>
      <c r="H227" s="42" t="s">
        <v>135</v>
      </c>
      <c r="I227" s="142"/>
      <c r="J227" s="43">
        <v>51.81</v>
      </c>
      <c r="K227" s="143">
        <f t="shared" si="26"/>
        <v>0</v>
      </c>
      <c r="L227" s="42"/>
      <c r="M227" s="134"/>
    </row>
    <row r="228" spans="1:13" ht="30" hidden="1" customHeight="1" outlineLevel="1">
      <c r="A228" s="1">
        <f t="shared" si="28"/>
        <v>217</v>
      </c>
      <c r="B228" s="181" t="str">
        <f t="shared" si="27"/>
        <v>3.6</v>
      </c>
      <c r="C228" s="151" t="s">
        <v>1079</v>
      </c>
      <c r="D228" s="72" t="s">
        <v>880</v>
      </c>
      <c r="E228" s="48" t="s">
        <v>905</v>
      </c>
      <c r="F228" s="30" t="s">
        <v>904</v>
      </c>
      <c r="G228" s="157" t="s">
        <v>879</v>
      </c>
      <c r="H228" s="42" t="s">
        <v>135</v>
      </c>
      <c r="I228" s="142"/>
      <c r="J228" s="43">
        <v>35.020000000000003</v>
      </c>
      <c r="K228" s="143">
        <f t="shared" si="26"/>
        <v>0</v>
      </c>
      <c r="L228" s="42"/>
      <c r="M228" s="134"/>
    </row>
    <row r="229" spans="1:13" ht="30" hidden="1" customHeight="1" outlineLevel="1">
      <c r="A229" s="1">
        <f t="shared" si="28"/>
        <v>218</v>
      </c>
      <c r="B229" s="181" t="str">
        <f t="shared" si="27"/>
        <v>3.6</v>
      </c>
      <c r="C229" s="151" t="s">
        <v>1080</v>
      </c>
      <c r="D229" s="72" t="s">
        <v>880</v>
      </c>
      <c r="E229" s="48" t="s">
        <v>906</v>
      </c>
      <c r="F229" s="30" t="s">
        <v>907</v>
      </c>
      <c r="G229" s="157" t="s">
        <v>879</v>
      </c>
      <c r="H229" s="42" t="s">
        <v>135</v>
      </c>
      <c r="I229" s="142"/>
      <c r="J229" s="43">
        <v>325.38</v>
      </c>
      <c r="K229" s="143">
        <f t="shared" si="26"/>
        <v>0</v>
      </c>
      <c r="L229" s="42"/>
      <c r="M229" s="134"/>
    </row>
    <row r="230" spans="1:13" ht="30" hidden="1" customHeight="1" outlineLevel="1">
      <c r="A230" s="1">
        <f t="shared" si="28"/>
        <v>219</v>
      </c>
      <c r="B230" s="181" t="str">
        <f t="shared" si="27"/>
        <v>3.6</v>
      </c>
      <c r="C230" s="151" t="s">
        <v>1081</v>
      </c>
      <c r="D230" s="72" t="s">
        <v>880</v>
      </c>
      <c r="E230" s="48" t="s">
        <v>908</v>
      </c>
      <c r="F230" s="30" t="s">
        <v>909</v>
      </c>
      <c r="G230" s="157" t="s">
        <v>879</v>
      </c>
      <c r="H230" s="42" t="s">
        <v>135</v>
      </c>
      <c r="I230" s="142"/>
      <c r="J230" s="43">
        <v>379.72</v>
      </c>
      <c r="K230" s="143">
        <f t="shared" si="26"/>
        <v>0</v>
      </c>
      <c r="L230" s="42"/>
      <c r="M230" s="134"/>
    </row>
    <row r="231" spans="1:13" ht="30" hidden="1" customHeight="1" outlineLevel="1">
      <c r="A231" s="1">
        <f t="shared" si="28"/>
        <v>220</v>
      </c>
      <c r="B231" s="181" t="str">
        <f t="shared" si="27"/>
        <v>3.6</v>
      </c>
      <c r="C231" s="151" t="s">
        <v>1082</v>
      </c>
      <c r="D231" s="185"/>
      <c r="E231" s="186"/>
      <c r="F231" s="30" t="s">
        <v>910</v>
      </c>
      <c r="G231" s="157" t="s">
        <v>879</v>
      </c>
      <c r="H231" s="42" t="s">
        <v>135</v>
      </c>
      <c r="I231" s="142"/>
      <c r="J231" s="43"/>
      <c r="K231" s="143">
        <f t="shared" si="26"/>
        <v>0</v>
      </c>
      <c r="L231" s="42"/>
      <c r="M231" s="134"/>
    </row>
    <row r="232" spans="1:13" ht="30" hidden="1" customHeight="1" outlineLevel="1">
      <c r="A232" s="1">
        <f t="shared" si="28"/>
        <v>221</v>
      </c>
      <c r="B232" s="181" t="str">
        <f t="shared" si="27"/>
        <v>3.6</v>
      </c>
      <c r="C232" s="151" t="s">
        <v>1083</v>
      </c>
      <c r="D232" s="185"/>
      <c r="E232" s="186"/>
      <c r="F232" s="30" t="s">
        <v>911</v>
      </c>
      <c r="G232" s="157" t="s">
        <v>879</v>
      </c>
      <c r="H232" s="42" t="s">
        <v>135</v>
      </c>
      <c r="I232" s="142"/>
      <c r="J232" s="43"/>
      <c r="K232" s="143">
        <f t="shared" si="26"/>
        <v>0</v>
      </c>
      <c r="L232" s="42"/>
      <c r="M232" s="134"/>
    </row>
    <row r="233" spans="1:13" ht="30" customHeight="1" outlineLevel="1">
      <c r="A233" s="1">
        <f t="shared" si="28"/>
        <v>222</v>
      </c>
      <c r="B233" s="181" t="str">
        <f t="shared" si="27"/>
        <v>3.6</v>
      </c>
      <c r="C233" s="151" t="s">
        <v>1084</v>
      </c>
      <c r="D233" s="72" t="str">
        <f>D217</f>
        <v>CPOS - B.166</v>
      </c>
      <c r="E233" s="48" t="s">
        <v>167</v>
      </c>
      <c r="F233" s="30" t="s">
        <v>443</v>
      </c>
      <c r="G233" s="156" t="s">
        <v>591</v>
      </c>
      <c r="H233" s="42"/>
      <c r="I233" s="142">
        <v>628</v>
      </c>
      <c r="J233" s="43"/>
      <c r="K233" s="143">
        <f t="shared" si="26"/>
        <v>0</v>
      </c>
      <c r="L233" s="42"/>
      <c r="M233" s="134"/>
    </row>
    <row r="234" spans="1:13" ht="30" hidden="1" customHeight="1" outlineLevel="1">
      <c r="A234" s="1">
        <f t="shared" si="28"/>
        <v>223</v>
      </c>
      <c r="B234" s="181" t="str">
        <f t="shared" si="27"/>
        <v>3.6</v>
      </c>
      <c r="C234" s="151" t="s">
        <v>1085</v>
      </c>
      <c r="D234" s="72" t="s">
        <v>880</v>
      </c>
      <c r="E234" s="48" t="s">
        <v>913</v>
      </c>
      <c r="F234" s="30" t="s">
        <v>912</v>
      </c>
      <c r="G234" s="157" t="s">
        <v>879</v>
      </c>
      <c r="H234" s="42" t="s">
        <v>135</v>
      </c>
      <c r="I234" s="142"/>
      <c r="J234" s="43">
        <v>13.43</v>
      </c>
      <c r="K234" s="143">
        <f t="shared" si="26"/>
        <v>0</v>
      </c>
      <c r="L234" s="42"/>
      <c r="M234" s="134"/>
    </row>
    <row r="235" spans="1:13" ht="30" customHeight="1" outlineLevel="1">
      <c r="A235" s="1">
        <f t="shared" si="28"/>
        <v>224</v>
      </c>
      <c r="B235" s="181" t="str">
        <f t="shared" si="27"/>
        <v>3.6</v>
      </c>
      <c r="C235" s="151" t="s">
        <v>1086</v>
      </c>
      <c r="D235" s="72" t="str">
        <f>D224</f>
        <v>SINAPI - 01/2016</v>
      </c>
      <c r="E235" s="48" t="s">
        <v>914</v>
      </c>
      <c r="F235" s="30" t="s">
        <v>915</v>
      </c>
      <c r="G235" s="157" t="s">
        <v>879</v>
      </c>
      <c r="H235" s="42"/>
      <c r="I235" s="142">
        <v>92</v>
      </c>
      <c r="J235" s="43"/>
      <c r="K235" s="143">
        <f t="shared" si="26"/>
        <v>0</v>
      </c>
      <c r="L235" s="42"/>
      <c r="M235" s="134"/>
    </row>
    <row r="236" spans="1:13" ht="30" hidden="1" customHeight="1" outlineLevel="1">
      <c r="A236" s="1">
        <f t="shared" si="28"/>
        <v>225</v>
      </c>
      <c r="B236" s="181" t="str">
        <f t="shared" si="27"/>
        <v>3.6</v>
      </c>
      <c r="C236" s="151" t="s">
        <v>1087</v>
      </c>
      <c r="D236" s="72" t="s">
        <v>880</v>
      </c>
      <c r="E236" s="48" t="s">
        <v>917</v>
      </c>
      <c r="F236" s="30" t="s">
        <v>916</v>
      </c>
      <c r="G236" s="157" t="s">
        <v>879</v>
      </c>
      <c r="H236" s="42" t="s">
        <v>135</v>
      </c>
      <c r="I236" s="142"/>
      <c r="J236" s="43">
        <v>17.78</v>
      </c>
      <c r="K236" s="143">
        <f t="shared" si="26"/>
        <v>0</v>
      </c>
      <c r="L236" s="42"/>
      <c r="M236" s="134"/>
    </row>
    <row r="237" spans="1:13" ht="30" hidden="1" customHeight="1" outlineLevel="1">
      <c r="A237" s="1">
        <f t="shared" si="28"/>
        <v>226</v>
      </c>
      <c r="B237" s="181" t="str">
        <f t="shared" si="27"/>
        <v>3.6</v>
      </c>
      <c r="C237" s="151" t="s">
        <v>1088</v>
      </c>
      <c r="D237" s="72" t="s">
        <v>880</v>
      </c>
      <c r="E237" s="48" t="s">
        <v>918</v>
      </c>
      <c r="F237" s="30" t="s">
        <v>919</v>
      </c>
      <c r="G237" s="157" t="s">
        <v>879</v>
      </c>
      <c r="H237" s="42" t="s">
        <v>135</v>
      </c>
      <c r="I237" s="142"/>
      <c r="J237" s="43">
        <v>19.7</v>
      </c>
      <c r="K237" s="143">
        <f t="shared" si="26"/>
        <v>0</v>
      </c>
      <c r="L237" s="42"/>
      <c r="M237" s="134"/>
    </row>
    <row r="238" spans="1:13" ht="30" customHeight="1" outlineLevel="1">
      <c r="A238" s="1">
        <f t="shared" si="28"/>
        <v>227</v>
      </c>
      <c r="B238" s="181" t="str">
        <f t="shared" si="27"/>
        <v>3.6</v>
      </c>
      <c r="C238" s="151" t="s">
        <v>1089</v>
      </c>
      <c r="D238" s="72" t="str">
        <f>D233</f>
        <v>CPOS - B.166</v>
      </c>
      <c r="E238" s="48" t="s">
        <v>168</v>
      </c>
      <c r="F238" s="30" t="s">
        <v>78</v>
      </c>
      <c r="G238" s="157" t="s">
        <v>879</v>
      </c>
      <c r="H238" s="42"/>
      <c r="I238" s="142">
        <v>24</v>
      </c>
      <c r="J238" s="43"/>
      <c r="K238" s="143">
        <f t="shared" si="26"/>
        <v>0</v>
      </c>
      <c r="L238" s="42"/>
      <c r="M238" s="134"/>
    </row>
    <row r="239" spans="1:13" ht="30" customHeight="1" outlineLevel="1">
      <c r="A239" s="1">
        <f t="shared" si="28"/>
        <v>228</v>
      </c>
      <c r="B239" s="181" t="str">
        <f t="shared" si="27"/>
        <v>3.6</v>
      </c>
      <c r="C239" s="151" t="s">
        <v>1090</v>
      </c>
      <c r="D239" s="72" t="str">
        <f t="shared" ref="D239:D245" si="29">D238</f>
        <v>CPOS - B.166</v>
      </c>
      <c r="E239" s="48" t="s">
        <v>169</v>
      </c>
      <c r="F239" s="30" t="s">
        <v>79</v>
      </c>
      <c r="G239" s="157" t="s">
        <v>879</v>
      </c>
      <c r="H239" s="42"/>
      <c r="I239" s="142">
        <v>15</v>
      </c>
      <c r="J239" s="43"/>
      <c r="K239" s="143">
        <f t="shared" si="26"/>
        <v>0</v>
      </c>
      <c r="L239" s="42"/>
      <c r="M239" s="134"/>
    </row>
    <row r="240" spans="1:13" ht="30" customHeight="1" outlineLevel="1">
      <c r="A240" s="1">
        <f t="shared" si="28"/>
        <v>229</v>
      </c>
      <c r="B240" s="181" t="str">
        <f t="shared" si="27"/>
        <v>3.6</v>
      </c>
      <c r="C240" s="151" t="s">
        <v>1091</v>
      </c>
      <c r="D240" s="72" t="str">
        <f t="shared" si="29"/>
        <v>CPOS - B.166</v>
      </c>
      <c r="E240" s="48" t="s">
        <v>170</v>
      </c>
      <c r="F240" s="30" t="s">
        <v>80</v>
      </c>
      <c r="G240" s="157" t="s">
        <v>879</v>
      </c>
      <c r="H240" s="42"/>
      <c r="I240" s="142">
        <v>30</v>
      </c>
      <c r="J240" s="43"/>
      <c r="K240" s="143">
        <f t="shared" si="26"/>
        <v>0</v>
      </c>
      <c r="L240" s="42"/>
      <c r="M240" s="134"/>
    </row>
    <row r="241" spans="1:13" ht="30" customHeight="1" outlineLevel="1">
      <c r="A241" s="1">
        <f t="shared" si="28"/>
        <v>230</v>
      </c>
      <c r="B241" s="181" t="str">
        <f t="shared" si="27"/>
        <v>3.6</v>
      </c>
      <c r="C241" s="151" t="s">
        <v>1092</v>
      </c>
      <c r="D241" s="72" t="str">
        <f t="shared" si="29"/>
        <v>CPOS - B.166</v>
      </c>
      <c r="E241" s="48" t="s">
        <v>171</v>
      </c>
      <c r="F241" s="30" t="s">
        <v>81</v>
      </c>
      <c r="G241" s="157" t="s">
        <v>879</v>
      </c>
      <c r="H241" s="42"/>
      <c r="I241" s="142">
        <v>30</v>
      </c>
      <c r="J241" s="43"/>
      <c r="K241" s="143">
        <f t="shared" si="26"/>
        <v>0</v>
      </c>
      <c r="L241" s="42"/>
      <c r="M241" s="134"/>
    </row>
    <row r="242" spans="1:13" ht="30" customHeight="1" outlineLevel="1">
      <c r="A242" s="1">
        <f t="shared" si="28"/>
        <v>231</v>
      </c>
      <c r="B242" s="181" t="str">
        <f t="shared" si="27"/>
        <v>3.6</v>
      </c>
      <c r="C242" s="151" t="s">
        <v>1093</v>
      </c>
      <c r="D242" s="72" t="str">
        <f t="shared" si="29"/>
        <v>CPOS - B.166</v>
      </c>
      <c r="E242" s="48" t="s">
        <v>172</v>
      </c>
      <c r="F242" s="30" t="s">
        <v>82</v>
      </c>
      <c r="G242" s="157" t="s">
        <v>879</v>
      </c>
      <c r="H242" s="42"/>
      <c r="I242" s="142">
        <v>24</v>
      </c>
      <c r="J242" s="43"/>
      <c r="K242" s="143">
        <f t="shared" si="26"/>
        <v>0</v>
      </c>
      <c r="L242" s="42"/>
      <c r="M242" s="134"/>
    </row>
    <row r="243" spans="1:13" ht="30" customHeight="1" outlineLevel="1">
      <c r="A243" s="1">
        <f t="shared" si="28"/>
        <v>232</v>
      </c>
      <c r="B243" s="181" t="str">
        <f t="shared" si="27"/>
        <v>3.6</v>
      </c>
      <c r="C243" s="151" t="s">
        <v>1094</v>
      </c>
      <c r="D243" s="72" t="str">
        <f t="shared" si="29"/>
        <v>CPOS - B.166</v>
      </c>
      <c r="E243" s="48" t="s">
        <v>173</v>
      </c>
      <c r="F243" s="30" t="s">
        <v>83</v>
      </c>
      <c r="G243" s="157" t="s">
        <v>879</v>
      </c>
      <c r="H243" s="42"/>
      <c r="I243" s="142">
        <v>24</v>
      </c>
      <c r="J243" s="43"/>
      <c r="K243" s="143">
        <f t="shared" si="26"/>
        <v>0</v>
      </c>
      <c r="L243" s="42"/>
      <c r="M243" s="134"/>
    </row>
    <row r="244" spans="1:13" ht="30" hidden="1" customHeight="1" outlineLevel="1">
      <c r="A244" s="1">
        <f t="shared" si="28"/>
        <v>233</v>
      </c>
      <c r="B244" s="181" t="str">
        <f t="shared" si="27"/>
        <v>3.6</v>
      </c>
      <c r="C244" s="151" t="s">
        <v>1095</v>
      </c>
      <c r="D244" s="72" t="str">
        <f t="shared" si="29"/>
        <v>CPOS - B.166</v>
      </c>
      <c r="E244" s="48" t="s">
        <v>168</v>
      </c>
      <c r="F244" s="30" t="s">
        <v>84</v>
      </c>
      <c r="G244" s="157" t="s">
        <v>879</v>
      </c>
      <c r="H244" s="42"/>
      <c r="I244" s="142"/>
      <c r="J244" s="43">
        <f t="shared" ref="J244" si="30">J216</f>
        <v>0</v>
      </c>
      <c r="K244" s="143">
        <f t="shared" si="26"/>
        <v>0</v>
      </c>
      <c r="L244" s="42"/>
      <c r="M244" s="134"/>
    </row>
    <row r="245" spans="1:13" ht="24.75" customHeight="1" outlineLevel="1">
      <c r="A245" s="1">
        <f t="shared" si="28"/>
        <v>234</v>
      </c>
      <c r="B245" s="181" t="str">
        <f t="shared" si="27"/>
        <v>3.6</v>
      </c>
      <c r="C245" s="151" t="s">
        <v>1096</v>
      </c>
      <c r="D245" s="72" t="str">
        <f t="shared" si="29"/>
        <v>CPOS - B.166</v>
      </c>
      <c r="E245" s="48" t="s">
        <v>174</v>
      </c>
      <c r="F245" s="30" t="s">
        <v>85</v>
      </c>
      <c r="G245" s="157" t="s">
        <v>879</v>
      </c>
      <c r="H245" s="42"/>
      <c r="I245" s="142">
        <v>24</v>
      </c>
      <c r="J245" s="43"/>
      <c r="K245" s="143">
        <f t="shared" si="26"/>
        <v>0</v>
      </c>
      <c r="L245" s="42"/>
      <c r="M245" s="134"/>
    </row>
    <row r="246" spans="1:13" ht="30" outlineLevel="1">
      <c r="A246" s="1">
        <f t="shared" si="28"/>
        <v>235</v>
      </c>
      <c r="B246" s="181" t="str">
        <f t="shared" si="27"/>
        <v>3.6</v>
      </c>
      <c r="C246" s="151" t="s">
        <v>99</v>
      </c>
      <c r="D246" s="72" t="s">
        <v>72</v>
      </c>
      <c r="E246" s="48" t="s">
        <v>87</v>
      </c>
      <c r="F246" s="30" t="s">
        <v>88</v>
      </c>
      <c r="G246" s="157" t="s">
        <v>89</v>
      </c>
      <c r="H246" s="42"/>
      <c r="I246" s="142">
        <v>1</v>
      </c>
      <c r="J246" s="43"/>
      <c r="K246" s="143">
        <f t="shared" si="26"/>
        <v>0</v>
      </c>
      <c r="L246" s="42"/>
      <c r="M246" s="134"/>
    </row>
    <row r="247" spans="1:13" ht="30" customHeight="1">
      <c r="A247" s="1">
        <f t="shared" si="28"/>
        <v>236</v>
      </c>
      <c r="B247" s="181" t="str">
        <f>B245</f>
        <v>3.6</v>
      </c>
      <c r="C247" s="154"/>
      <c r="D247" s="335">
        <f>C$79</f>
        <v>3</v>
      </c>
      <c r="E247" s="336" t="s">
        <v>726</v>
      </c>
      <c r="F247" s="59" t="s">
        <v>725</v>
      </c>
      <c r="G247" s="155"/>
      <c r="H247" s="44"/>
      <c r="I247" s="140" t="s">
        <v>74</v>
      </c>
      <c r="J247" s="60"/>
      <c r="K247" s="141">
        <f>SUMIF(B$9:B246,B247,K$9:K246)</f>
        <v>0</v>
      </c>
      <c r="L247" s="42"/>
      <c r="M247" s="133"/>
    </row>
    <row r="248" spans="1:13" s="63" customFormat="1" ht="30" customHeight="1">
      <c r="A248" s="1">
        <f t="shared" si="28"/>
        <v>237</v>
      </c>
      <c r="B248" s="64" t="str">
        <f>C248</f>
        <v>3.7</v>
      </c>
      <c r="C248" s="326" t="s">
        <v>204</v>
      </c>
      <c r="D248" s="327" t="s">
        <v>74</v>
      </c>
      <c r="E248" s="328"/>
      <c r="F248" s="329" t="s">
        <v>1097</v>
      </c>
      <c r="G248" s="330"/>
      <c r="H248" s="3"/>
      <c r="I248" s="331" t="s">
        <v>74</v>
      </c>
      <c r="J248" s="332"/>
      <c r="K248" s="333"/>
      <c r="L248" s="3"/>
      <c r="M248" s="334"/>
    </row>
    <row r="249" spans="1:13" ht="30" customHeight="1" outlineLevel="1">
      <c r="A249" s="1">
        <f t="shared" si="28"/>
        <v>238</v>
      </c>
      <c r="B249" s="86" t="str">
        <f>B248</f>
        <v>3.7</v>
      </c>
      <c r="C249" s="151" t="s">
        <v>1098</v>
      </c>
      <c r="D249" s="72" t="str">
        <f>D235</f>
        <v>SINAPI - 01/2016</v>
      </c>
      <c r="E249" s="48" t="s">
        <v>893</v>
      </c>
      <c r="F249" s="30" t="s">
        <v>892</v>
      </c>
      <c r="G249" s="157" t="s">
        <v>879</v>
      </c>
      <c r="H249" s="44"/>
      <c r="I249" s="142">
        <v>11</v>
      </c>
      <c r="J249" s="43"/>
      <c r="K249" s="143">
        <f t="shared" ref="K249:K274" si="31">ROUND(J249*I249,2)</f>
        <v>0</v>
      </c>
      <c r="L249" s="42"/>
      <c r="M249" s="134"/>
    </row>
    <row r="250" spans="1:13" ht="30" hidden="1" customHeight="1" outlineLevel="1">
      <c r="A250" s="1">
        <f t="shared" si="28"/>
        <v>239</v>
      </c>
      <c r="B250" s="181" t="str">
        <f t="shared" ref="B250:B315" si="32">B249</f>
        <v>3.7</v>
      </c>
      <c r="C250" s="151" t="s">
        <v>1099</v>
      </c>
      <c r="D250" s="72" t="s">
        <v>100</v>
      </c>
      <c r="E250" s="48" t="s">
        <v>117</v>
      </c>
      <c r="F250" s="30" t="s">
        <v>118</v>
      </c>
      <c r="G250" s="156" t="s">
        <v>591</v>
      </c>
      <c r="H250" s="44" t="s">
        <v>135</v>
      </c>
      <c r="I250" s="142"/>
      <c r="J250" s="43">
        <v>46.56</v>
      </c>
      <c r="K250" s="143">
        <f t="shared" si="31"/>
        <v>0</v>
      </c>
      <c r="L250" s="42"/>
      <c r="M250" s="134"/>
    </row>
    <row r="251" spans="1:13" ht="30" hidden="1" customHeight="1" outlineLevel="1">
      <c r="A251" s="1">
        <f t="shared" si="28"/>
        <v>240</v>
      </c>
      <c r="B251" s="181" t="str">
        <f t="shared" si="32"/>
        <v>3.7</v>
      </c>
      <c r="C251" s="151" t="s">
        <v>1100</v>
      </c>
      <c r="D251" s="72" t="s">
        <v>880</v>
      </c>
      <c r="E251" s="48" t="s">
        <v>894</v>
      </c>
      <c r="F251" s="30" t="s">
        <v>895</v>
      </c>
      <c r="G251" s="156" t="s">
        <v>591</v>
      </c>
      <c r="H251" s="44" t="s">
        <v>135</v>
      </c>
      <c r="I251" s="142"/>
      <c r="J251" s="43">
        <v>37.14</v>
      </c>
      <c r="K251" s="143">
        <f t="shared" si="31"/>
        <v>0</v>
      </c>
      <c r="L251" s="42"/>
      <c r="M251" s="134"/>
    </row>
    <row r="252" spans="1:13" ht="30" customHeight="1" outlineLevel="1">
      <c r="A252" s="1">
        <f t="shared" si="28"/>
        <v>241</v>
      </c>
      <c r="B252" s="181" t="str">
        <f t="shared" si="32"/>
        <v>3.7</v>
      </c>
      <c r="C252" s="151" t="s">
        <v>1101</v>
      </c>
      <c r="D252" s="72" t="str">
        <f>D249</f>
        <v>SINAPI - 01/2016</v>
      </c>
      <c r="E252" s="48" t="s">
        <v>896</v>
      </c>
      <c r="F252" s="30" t="s">
        <v>897</v>
      </c>
      <c r="G252" s="156" t="s">
        <v>591</v>
      </c>
      <c r="H252" s="44"/>
      <c r="I252" s="142">
        <v>385</v>
      </c>
      <c r="J252" s="43"/>
      <c r="K252" s="143">
        <f t="shared" si="31"/>
        <v>0</v>
      </c>
      <c r="L252" s="42"/>
      <c r="M252" s="134"/>
    </row>
    <row r="253" spans="1:13" ht="30" hidden="1" customHeight="1" outlineLevel="1">
      <c r="A253" s="1">
        <f t="shared" si="28"/>
        <v>242</v>
      </c>
      <c r="B253" s="181" t="str">
        <f t="shared" si="32"/>
        <v>3.7</v>
      </c>
      <c r="C253" s="151" t="s">
        <v>1102</v>
      </c>
      <c r="D253" s="72" t="s">
        <v>880</v>
      </c>
      <c r="E253" s="48" t="s">
        <v>899</v>
      </c>
      <c r="F253" s="30" t="s">
        <v>898</v>
      </c>
      <c r="G253" s="156" t="s">
        <v>591</v>
      </c>
      <c r="H253" s="42" t="s">
        <v>135</v>
      </c>
      <c r="I253" s="142"/>
      <c r="J253" s="43">
        <v>53.37</v>
      </c>
      <c r="K253" s="143">
        <f t="shared" si="31"/>
        <v>0</v>
      </c>
      <c r="L253" s="42"/>
      <c r="M253" s="134"/>
    </row>
    <row r="254" spans="1:13" ht="30" hidden="1" customHeight="1" outlineLevel="1">
      <c r="A254" s="1">
        <f t="shared" si="28"/>
        <v>243</v>
      </c>
      <c r="B254" s="181" t="str">
        <f t="shared" si="32"/>
        <v>3.7</v>
      </c>
      <c r="C254" s="151" t="s">
        <v>1103</v>
      </c>
      <c r="D254" s="72" t="s">
        <v>880</v>
      </c>
      <c r="E254" s="48" t="s">
        <v>900</v>
      </c>
      <c r="F254" s="30" t="s">
        <v>901</v>
      </c>
      <c r="G254" s="156" t="s">
        <v>591</v>
      </c>
      <c r="H254" s="42" t="s">
        <v>135</v>
      </c>
      <c r="I254" s="142"/>
      <c r="J254" s="43">
        <v>64.069999999999993</v>
      </c>
      <c r="K254" s="143">
        <f t="shared" si="31"/>
        <v>0</v>
      </c>
      <c r="L254" s="42"/>
      <c r="M254" s="134"/>
    </row>
    <row r="255" spans="1:13" ht="30" hidden="1" customHeight="1" outlineLevel="1">
      <c r="A255" s="1">
        <f t="shared" si="28"/>
        <v>244</v>
      </c>
      <c r="B255" s="181" t="str">
        <f t="shared" si="32"/>
        <v>3.7</v>
      </c>
      <c r="C255" s="151" t="s">
        <v>1104</v>
      </c>
      <c r="D255" s="72" t="s">
        <v>880</v>
      </c>
      <c r="E255" s="48" t="s">
        <v>902</v>
      </c>
      <c r="F255" s="30" t="s">
        <v>903</v>
      </c>
      <c r="G255" s="157" t="s">
        <v>879</v>
      </c>
      <c r="H255" s="42" t="s">
        <v>135</v>
      </c>
      <c r="I255" s="142"/>
      <c r="J255" s="43">
        <v>51.81</v>
      </c>
      <c r="K255" s="143">
        <f t="shared" si="31"/>
        <v>0</v>
      </c>
      <c r="L255" s="42"/>
      <c r="M255" s="134"/>
    </row>
    <row r="256" spans="1:13" ht="30" hidden="1" customHeight="1" outlineLevel="1">
      <c r="A256" s="1">
        <f t="shared" si="28"/>
        <v>245</v>
      </c>
      <c r="B256" s="181" t="str">
        <f t="shared" si="32"/>
        <v>3.7</v>
      </c>
      <c r="C256" s="151" t="s">
        <v>1105</v>
      </c>
      <c r="D256" s="72" t="s">
        <v>880</v>
      </c>
      <c r="E256" s="48" t="s">
        <v>905</v>
      </c>
      <c r="F256" s="30" t="s">
        <v>904</v>
      </c>
      <c r="G256" s="157" t="s">
        <v>879</v>
      </c>
      <c r="H256" s="42" t="s">
        <v>135</v>
      </c>
      <c r="I256" s="142"/>
      <c r="J256" s="43">
        <v>35.020000000000003</v>
      </c>
      <c r="K256" s="143">
        <f t="shared" si="31"/>
        <v>0</v>
      </c>
      <c r="L256" s="42"/>
      <c r="M256" s="134"/>
    </row>
    <row r="257" spans="1:13" ht="30" hidden="1" customHeight="1" outlineLevel="1">
      <c r="A257" s="1">
        <f t="shared" si="28"/>
        <v>246</v>
      </c>
      <c r="B257" s="181" t="str">
        <f t="shared" si="32"/>
        <v>3.7</v>
      </c>
      <c r="C257" s="151" t="s">
        <v>1106</v>
      </c>
      <c r="D257" s="72" t="s">
        <v>880</v>
      </c>
      <c r="E257" s="48" t="s">
        <v>906</v>
      </c>
      <c r="F257" s="30" t="s">
        <v>907</v>
      </c>
      <c r="G257" s="157" t="s">
        <v>879</v>
      </c>
      <c r="H257" s="42" t="s">
        <v>135</v>
      </c>
      <c r="I257" s="142"/>
      <c r="J257" s="43">
        <v>325.38</v>
      </c>
      <c r="K257" s="143">
        <f t="shared" si="31"/>
        <v>0</v>
      </c>
      <c r="L257" s="42"/>
      <c r="M257" s="134"/>
    </row>
    <row r="258" spans="1:13" ht="30" hidden="1" customHeight="1" outlineLevel="1">
      <c r="A258" s="1">
        <f t="shared" si="28"/>
        <v>247</v>
      </c>
      <c r="B258" s="181" t="str">
        <f t="shared" si="32"/>
        <v>3.7</v>
      </c>
      <c r="C258" s="151" t="s">
        <v>1107</v>
      </c>
      <c r="D258" s="72" t="s">
        <v>880</v>
      </c>
      <c r="E258" s="48" t="s">
        <v>908</v>
      </c>
      <c r="F258" s="30" t="s">
        <v>909</v>
      </c>
      <c r="G258" s="157" t="s">
        <v>879</v>
      </c>
      <c r="H258" s="42" t="s">
        <v>135</v>
      </c>
      <c r="I258" s="142"/>
      <c r="J258" s="43">
        <v>379.72</v>
      </c>
      <c r="K258" s="143">
        <f t="shared" si="31"/>
        <v>0</v>
      </c>
      <c r="L258" s="42"/>
      <c r="M258" s="134"/>
    </row>
    <row r="259" spans="1:13" ht="30" hidden="1" customHeight="1" outlineLevel="1">
      <c r="A259" s="1">
        <f t="shared" si="28"/>
        <v>248</v>
      </c>
      <c r="B259" s="181" t="str">
        <f t="shared" si="32"/>
        <v>3.7</v>
      </c>
      <c r="C259" s="151" t="s">
        <v>1108</v>
      </c>
      <c r="D259" s="185"/>
      <c r="E259" s="186"/>
      <c r="F259" s="30" t="s">
        <v>910</v>
      </c>
      <c r="G259" s="157" t="s">
        <v>879</v>
      </c>
      <c r="H259" s="42" t="s">
        <v>135</v>
      </c>
      <c r="I259" s="142"/>
      <c r="J259" s="43"/>
      <c r="K259" s="143">
        <f t="shared" si="31"/>
        <v>0</v>
      </c>
      <c r="L259" s="42"/>
      <c r="M259" s="134"/>
    </row>
    <row r="260" spans="1:13" ht="30" hidden="1" customHeight="1" outlineLevel="1">
      <c r="A260" s="1">
        <f t="shared" si="28"/>
        <v>249</v>
      </c>
      <c r="B260" s="181" t="str">
        <f t="shared" si="32"/>
        <v>3.7</v>
      </c>
      <c r="C260" s="151" t="s">
        <v>1109</v>
      </c>
      <c r="D260" s="185"/>
      <c r="E260" s="186"/>
      <c r="F260" s="30" t="s">
        <v>911</v>
      </c>
      <c r="G260" s="157" t="s">
        <v>879</v>
      </c>
      <c r="H260" s="42" t="s">
        <v>135</v>
      </c>
      <c r="I260" s="142"/>
      <c r="J260" s="43"/>
      <c r="K260" s="143">
        <f t="shared" si="31"/>
        <v>0</v>
      </c>
      <c r="L260" s="42"/>
      <c r="M260" s="134"/>
    </row>
    <row r="261" spans="1:13" ht="30" customHeight="1" outlineLevel="1">
      <c r="A261" s="1">
        <f t="shared" si="28"/>
        <v>250</v>
      </c>
      <c r="B261" s="181" t="str">
        <f t="shared" si="32"/>
        <v>3.7</v>
      </c>
      <c r="C261" s="151" t="s">
        <v>1110</v>
      </c>
      <c r="D261" s="72" t="str">
        <f>D244</f>
        <v>CPOS - B.166</v>
      </c>
      <c r="E261" s="48" t="s">
        <v>167</v>
      </c>
      <c r="F261" s="30" t="s">
        <v>443</v>
      </c>
      <c r="G261" s="156" t="s">
        <v>591</v>
      </c>
      <c r="H261" s="42"/>
      <c r="I261" s="142">
        <v>540</v>
      </c>
      <c r="J261" s="43"/>
      <c r="K261" s="143">
        <f t="shared" si="31"/>
        <v>0</v>
      </c>
      <c r="L261" s="42"/>
      <c r="M261" s="134"/>
    </row>
    <row r="262" spans="1:13" ht="30" hidden="1" customHeight="1" outlineLevel="1">
      <c r="A262" s="1">
        <f t="shared" si="28"/>
        <v>251</v>
      </c>
      <c r="B262" s="181" t="str">
        <f t="shared" si="32"/>
        <v>3.7</v>
      </c>
      <c r="C262" s="151" t="s">
        <v>1111</v>
      </c>
      <c r="D262" s="72" t="s">
        <v>880</v>
      </c>
      <c r="E262" s="48" t="s">
        <v>913</v>
      </c>
      <c r="F262" s="30" t="s">
        <v>912</v>
      </c>
      <c r="G262" s="157" t="s">
        <v>879</v>
      </c>
      <c r="H262" s="42" t="s">
        <v>135</v>
      </c>
      <c r="I262" s="142"/>
      <c r="J262" s="43">
        <v>13.43</v>
      </c>
      <c r="K262" s="143">
        <f t="shared" si="31"/>
        <v>0</v>
      </c>
      <c r="L262" s="42"/>
      <c r="M262" s="134"/>
    </row>
    <row r="263" spans="1:13" ht="30" customHeight="1" outlineLevel="1">
      <c r="A263" s="1">
        <f t="shared" si="28"/>
        <v>252</v>
      </c>
      <c r="B263" s="181" t="str">
        <f t="shared" si="32"/>
        <v>3.7</v>
      </c>
      <c r="C263" s="151" t="s">
        <v>1112</v>
      </c>
      <c r="D263" s="72" t="str">
        <f>D252</f>
        <v>SINAPI - 01/2016</v>
      </c>
      <c r="E263" s="48" t="s">
        <v>914</v>
      </c>
      <c r="F263" s="30" t="s">
        <v>915</v>
      </c>
      <c r="G263" s="157" t="s">
        <v>879</v>
      </c>
      <c r="H263" s="42"/>
      <c r="I263" s="142">
        <v>45</v>
      </c>
      <c r="J263" s="43"/>
      <c r="K263" s="143">
        <f t="shared" si="31"/>
        <v>0</v>
      </c>
      <c r="L263" s="42"/>
      <c r="M263" s="134"/>
    </row>
    <row r="264" spans="1:13" ht="30" hidden="1" customHeight="1" outlineLevel="1">
      <c r="A264" s="1">
        <f t="shared" si="28"/>
        <v>253</v>
      </c>
      <c r="B264" s="181" t="str">
        <f t="shared" si="32"/>
        <v>3.7</v>
      </c>
      <c r="C264" s="151" t="s">
        <v>1113</v>
      </c>
      <c r="D264" s="72" t="s">
        <v>880</v>
      </c>
      <c r="E264" s="48" t="s">
        <v>917</v>
      </c>
      <c r="F264" s="30" t="s">
        <v>916</v>
      </c>
      <c r="G264" s="157" t="s">
        <v>879</v>
      </c>
      <c r="H264" s="42" t="s">
        <v>135</v>
      </c>
      <c r="I264" s="142"/>
      <c r="J264" s="43">
        <v>17.78</v>
      </c>
      <c r="K264" s="143">
        <f t="shared" si="31"/>
        <v>0</v>
      </c>
      <c r="L264" s="42"/>
      <c r="M264" s="134"/>
    </row>
    <row r="265" spans="1:13" ht="30" hidden="1" customHeight="1" outlineLevel="1">
      <c r="A265" s="1">
        <f t="shared" si="28"/>
        <v>254</v>
      </c>
      <c r="B265" s="181" t="str">
        <f t="shared" si="32"/>
        <v>3.7</v>
      </c>
      <c r="C265" s="151" t="s">
        <v>1114</v>
      </c>
      <c r="D265" s="72" t="s">
        <v>880</v>
      </c>
      <c r="E265" s="48" t="s">
        <v>918</v>
      </c>
      <c r="F265" s="30" t="s">
        <v>919</v>
      </c>
      <c r="G265" s="157" t="s">
        <v>879</v>
      </c>
      <c r="H265" s="42" t="s">
        <v>135</v>
      </c>
      <c r="I265" s="142"/>
      <c r="J265" s="43">
        <v>19.7</v>
      </c>
      <c r="K265" s="143">
        <f t="shared" si="31"/>
        <v>0</v>
      </c>
      <c r="L265" s="42"/>
      <c r="M265" s="134"/>
    </row>
    <row r="266" spans="1:13" ht="30" customHeight="1" outlineLevel="1">
      <c r="A266" s="1">
        <f t="shared" si="28"/>
        <v>255</v>
      </c>
      <c r="B266" s="181" t="str">
        <f t="shared" si="32"/>
        <v>3.7</v>
      </c>
      <c r="C266" s="151" t="s">
        <v>1115</v>
      </c>
      <c r="D266" s="72" t="str">
        <f>D261</f>
        <v>CPOS - B.166</v>
      </c>
      <c r="E266" s="48" t="s">
        <v>168</v>
      </c>
      <c r="F266" s="30" t="s">
        <v>78</v>
      </c>
      <c r="G266" s="157" t="s">
        <v>879</v>
      </c>
      <c r="H266" s="42"/>
      <c r="I266" s="142">
        <v>11</v>
      </c>
      <c r="J266" s="43"/>
      <c r="K266" s="143">
        <f t="shared" si="31"/>
        <v>0</v>
      </c>
      <c r="L266" s="42"/>
      <c r="M266" s="134"/>
    </row>
    <row r="267" spans="1:13" ht="30" customHeight="1" outlineLevel="1">
      <c r="A267" s="1">
        <f t="shared" si="28"/>
        <v>256</v>
      </c>
      <c r="B267" s="181" t="str">
        <f t="shared" si="32"/>
        <v>3.7</v>
      </c>
      <c r="C267" s="151" t="s">
        <v>1116</v>
      </c>
      <c r="D267" s="72" t="str">
        <f t="shared" ref="D267:D273" si="33">D266</f>
        <v>CPOS - B.166</v>
      </c>
      <c r="E267" s="48" t="s">
        <v>169</v>
      </c>
      <c r="F267" s="30" t="s">
        <v>79</v>
      </c>
      <c r="G267" s="157" t="s">
        <v>879</v>
      </c>
      <c r="H267" s="42"/>
      <c r="I267" s="142">
        <v>15</v>
      </c>
      <c r="J267" s="43"/>
      <c r="K267" s="143">
        <f t="shared" si="31"/>
        <v>0</v>
      </c>
      <c r="L267" s="42"/>
      <c r="M267" s="134"/>
    </row>
    <row r="268" spans="1:13" ht="30" customHeight="1" outlineLevel="1">
      <c r="A268" s="1">
        <f t="shared" si="28"/>
        <v>257</v>
      </c>
      <c r="B268" s="181" t="str">
        <f t="shared" si="32"/>
        <v>3.7</v>
      </c>
      <c r="C268" s="151" t="s">
        <v>1117</v>
      </c>
      <c r="D268" s="72" t="str">
        <f t="shared" si="33"/>
        <v>CPOS - B.166</v>
      </c>
      <c r="E268" s="48" t="s">
        <v>170</v>
      </c>
      <c r="F268" s="30" t="s">
        <v>80</v>
      </c>
      <c r="G268" s="157" t="s">
        <v>879</v>
      </c>
      <c r="H268" s="42"/>
      <c r="I268" s="142">
        <v>20</v>
      </c>
      <c r="J268" s="43"/>
      <c r="K268" s="143">
        <f t="shared" si="31"/>
        <v>0</v>
      </c>
      <c r="L268" s="42"/>
      <c r="M268" s="134"/>
    </row>
    <row r="269" spans="1:13" ht="30" customHeight="1" outlineLevel="1">
      <c r="A269" s="1">
        <f t="shared" si="28"/>
        <v>258</v>
      </c>
      <c r="B269" s="181" t="str">
        <f t="shared" si="32"/>
        <v>3.7</v>
      </c>
      <c r="C269" s="151" t="s">
        <v>1118</v>
      </c>
      <c r="D269" s="72" t="str">
        <f t="shared" si="33"/>
        <v>CPOS - B.166</v>
      </c>
      <c r="E269" s="48" t="s">
        <v>171</v>
      </c>
      <c r="F269" s="30" t="s">
        <v>81</v>
      </c>
      <c r="G269" s="157" t="s">
        <v>879</v>
      </c>
      <c r="H269" s="42"/>
      <c r="I269" s="142">
        <v>20</v>
      </c>
      <c r="J269" s="43"/>
      <c r="K269" s="143">
        <f t="shared" si="31"/>
        <v>0</v>
      </c>
      <c r="L269" s="42"/>
      <c r="M269" s="134"/>
    </row>
    <row r="270" spans="1:13" ht="30" customHeight="1" outlineLevel="1">
      <c r="A270" s="1">
        <f t="shared" si="28"/>
        <v>259</v>
      </c>
      <c r="B270" s="181" t="str">
        <f t="shared" si="32"/>
        <v>3.7</v>
      </c>
      <c r="C270" s="151" t="s">
        <v>1119</v>
      </c>
      <c r="D270" s="72" t="str">
        <f t="shared" si="33"/>
        <v>CPOS - B.166</v>
      </c>
      <c r="E270" s="48" t="s">
        <v>172</v>
      </c>
      <c r="F270" s="30" t="s">
        <v>82</v>
      </c>
      <c r="G270" s="157" t="s">
        <v>879</v>
      </c>
      <c r="H270" s="42"/>
      <c r="I270" s="142">
        <v>11</v>
      </c>
      <c r="J270" s="43"/>
      <c r="K270" s="143">
        <f t="shared" si="31"/>
        <v>0</v>
      </c>
      <c r="L270" s="42"/>
      <c r="M270" s="134"/>
    </row>
    <row r="271" spans="1:13" ht="30" customHeight="1" outlineLevel="1">
      <c r="A271" s="1">
        <f t="shared" si="28"/>
        <v>260</v>
      </c>
      <c r="B271" s="181" t="str">
        <f t="shared" si="32"/>
        <v>3.7</v>
      </c>
      <c r="C271" s="151" t="s">
        <v>1120</v>
      </c>
      <c r="D271" s="72" t="str">
        <f t="shared" si="33"/>
        <v>CPOS - B.166</v>
      </c>
      <c r="E271" s="48" t="s">
        <v>173</v>
      </c>
      <c r="F271" s="30" t="s">
        <v>83</v>
      </c>
      <c r="G271" s="157" t="s">
        <v>879</v>
      </c>
      <c r="H271" s="42"/>
      <c r="I271" s="142">
        <v>11</v>
      </c>
      <c r="J271" s="43"/>
      <c r="K271" s="143">
        <f t="shared" si="31"/>
        <v>0</v>
      </c>
      <c r="L271" s="42"/>
      <c r="M271" s="134"/>
    </row>
    <row r="272" spans="1:13" ht="30" hidden="1" customHeight="1" outlineLevel="1">
      <c r="A272" s="1">
        <f t="shared" si="28"/>
        <v>261</v>
      </c>
      <c r="B272" s="181" t="str">
        <f t="shared" si="32"/>
        <v>3.7</v>
      </c>
      <c r="C272" s="151" t="s">
        <v>1121</v>
      </c>
      <c r="D272" s="72" t="str">
        <f t="shared" si="33"/>
        <v>CPOS - B.166</v>
      </c>
      <c r="E272" s="48" t="s">
        <v>168</v>
      </c>
      <c r="F272" s="30" t="s">
        <v>84</v>
      </c>
      <c r="G272" s="157" t="s">
        <v>879</v>
      </c>
      <c r="H272" s="42"/>
      <c r="I272" s="142"/>
      <c r="J272" s="43">
        <f t="shared" ref="J272" si="34">J244</f>
        <v>0</v>
      </c>
      <c r="K272" s="143">
        <f t="shared" si="31"/>
        <v>0</v>
      </c>
      <c r="L272" s="42"/>
      <c r="M272" s="134"/>
    </row>
    <row r="273" spans="1:13" ht="24.75" customHeight="1" outlineLevel="1">
      <c r="A273" s="1">
        <f t="shared" si="28"/>
        <v>262</v>
      </c>
      <c r="B273" s="181" t="str">
        <f t="shared" si="32"/>
        <v>3.7</v>
      </c>
      <c r="C273" s="151" t="s">
        <v>1122</v>
      </c>
      <c r="D273" s="72" t="str">
        <f t="shared" si="33"/>
        <v>CPOS - B.166</v>
      </c>
      <c r="E273" s="48" t="s">
        <v>174</v>
      </c>
      <c r="F273" s="30" t="s">
        <v>85</v>
      </c>
      <c r="G273" s="157" t="s">
        <v>879</v>
      </c>
      <c r="H273" s="42"/>
      <c r="I273" s="142">
        <v>11</v>
      </c>
      <c r="J273" s="43"/>
      <c r="K273" s="143">
        <f t="shared" si="31"/>
        <v>0</v>
      </c>
      <c r="L273" s="42"/>
      <c r="M273" s="134"/>
    </row>
    <row r="274" spans="1:13" ht="30" outlineLevel="1">
      <c r="A274" s="1">
        <f t="shared" si="28"/>
        <v>263</v>
      </c>
      <c r="B274" s="181" t="str">
        <f t="shared" si="32"/>
        <v>3.7</v>
      </c>
      <c r="C274" s="151" t="s">
        <v>98</v>
      </c>
      <c r="D274" s="72" t="s">
        <v>72</v>
      </c>
      <c r="E274" s="48" t="s">
        <v>87</v>
      </c>
      <c r="F274" s="30" t="s">
        <v>88</v>
      </c>
      <c r="G274" s="157" t="s">
        <v>89</v>
      </c>
      <c r="H274" s="42"/>
      <c r="I274" s="142">
        <v>1</v>
      </c>
      <c r="J274" s="43"/>
      <c r="K274" s="143">
        <f t="shared" si="31"/>
        <v>0</v>
      </c>
      <c r="L274" s="42"/>
      <c r="M274" s="134"/>
    </row>
    <row r="275" spans="1:13" ht="30" customHeight="1">
      <c r="A275" s="1">
        <f t="shared" si="28"/>
        <v>264</v>
      </c>
      <c r="B275" s="181" t="str">
        <f>B273</f>
        <v>3.7</v>
      </c>
      <c r="C275" s="154"/>
      <c r="D275" s="335">
        <f>C$79</f>
        <v>3</v>
      </c>
      <c r="E275" s="336" t="s">
        <v>726</v>
      </c>
      <c r="F275" s="59" t="s">
        <v>725</v>
      </c>
      <c r="G275" s="155"/>
      <c r="H275" s="44"/>
      <c r="I275" s="140" t="s">
        <v>74</v>
      </c>
      <c r="J275" s="60"/>
      <c r="K275" s="141">
        <f>SUMIF(B$9:B274,B275,K$9:K274)</f>
        <v>0</v>
      </c>
      <c r="L275" s="42"/>
      <c r="M275" s="133"/>
    </row>
    <row r="276" spans="1:13" s="63" customFormat="1" ht="30" customHeight="1">
      <c r="A276" s="1">
        <f t="shared" si="28"/>
        <v>265</v>
      </c>
      <c r="B276" s="64" t="str">
        <f>C276</f>
        <v>3.8</v>
      </c>
      <c r="C276" s="326" t="s">
        <v>206</v>
      </c>
      <c r="D276" s="327" t="s">
        <v>74</v>
      </c>
      <c r="E276" s="328"/>
      <c r="F276" s="329" t="s">
        <v>1123</v>
      </c>
      <c r="G276" s="330"/>
      <c r="H276" s="3"/>
      <c r="I276" s="331" t="s">
        <v>74</v>
      </c>
      <c r="J276" s="332"/>
      <c r="K276" s="333"/>
      <c r="L276" s="3"/>
      <c r="M276" s="334"/>
    </row>
    <row r="277" spans="1:13" ht="30" customHeight="1" outlineLevel="1">
      <c r="A277" s="1">
        <f t="shared" si="28"/>
        <v>266</v>
      </c>
      <c r="B277" s="181" t="str">
        <f t="shared" si="32"/>
        <v>3.8</v>
      </c>
      <c r="C277" s="151" t="s">
        <v>1124</v>
      </c>
      <c r="D277" s="72" t="str">
        <f>D263</f>
        <v>SINAPI - 01/2016</v>
      </c>
      <c r="E277" s="48" t="s">
        <v>893</v>
      </c>
      <c r="F277" s="30" t="s">
        <v>892</v>
      </c>
      <c r="G277" s="157" t="s">
        <v>879</v>
      </c>
      <c r="H277" s="44"/>
      <c r="I277" s="142">
        <v>18</v>
      </c>
      <c r="J277" s="43"/>
      <c r="K277" s="143">
        <f t="shared" ref="K277:K302" si="35">ROUND(J277*I277,2)</f>
        <v>0</v>
      </c>
      <c r="L277" s="42"/>
      <c r="M277" s="134"/>
    </row>
    <row r="278" spans="1:13" ht="30" hidden="1" customHeight="1" outlineLevel="1">
      <c r="A278" s="1">
        <f t="shared" si="28"/>
        <v>267</v>
      </c>
      <c r="B278" s="181" t="str">
        <f t="shared" si="32"/>
        <v>3.8</v>
      </c>
      <c r="C278" s="151" t="s">
        <v>1125</v>
      </c>
      <c r="D278" s="72" t="s">
        <v>100</v>
      </c>
      <c r="E278" s="48" t="s">
        <v>117</v>
      </c>
      <c r="F278" s="30" t="s">
        <v>118</v>
      </c>
      <c r="G278" s="156" t="s">
        <v>591</v>
      </c>
      <c r="H278" s="44" t="s">
        <v>135</v>
      </c>
      <c r="I278" s="142"/>
      <c r="J278" s="43">
        <v>46.56</v>
      </c>
      <c r="K278" s="143">
        <f t="shared" si="35"/>
        <v>0</v>
      </c>
      <c r="L278" s="42"/>
      <c r="M278" s="134"/>
    </row>
    <row r="279" spans="1:13" ht="30" hidden="1" customHeight="1" outlineLevel="1">
      <c r="A279" s="1">
        <f t="shared" si="28"/>
        <v>268</v>
      </c>
      <c r="B279" s="181" t="str">
        <f t="shared" si="32"/>
        <v>3.8</v>
      </c>
      <c r="C279" s="151" t="s">
        <v>1126</v>
      </c>
      <c r="D279" s="72" t="s">
        <v>880</v>
      </c>
      <c r="E279" s="48" t="s">
        <v>894</v>
      </c>
      <c r="F279" s="30" t="s">
        <v>895</v>
      </c>
      <c r="G279" s="156" t="s">
        <v>591</v>
      </c>
      <c r="H279" s="44" t="s">
        <v>135</v>
      </c>
      <c r="I279" s="142"/>
      <c r="J279" s="43">
        <v>37.14</v>
      </c>
      <c r="K279" s="143">
        <f t="shared" si="35"/>
        <v>0</v>
      </c>
      <c r="L279" s="42"/>
      <c r="M279" s="134"/>
    </row>
    <row r="280" spans="1:13" ht="30" customHeight="1" outlineLevel="1">
      <c r="A280" s="1">
        <f t="shared" si="28"/>
        <v>269</v>
      </c>
      <c r="B280" s="181" t="str">
        <f t="shared" si="32"/>
        <v>3.8</v>
      </c>
      <c r="C280" s="151" t="s">
        <v>1127</v>
      </c>
      <c r="D280" s="72" t="str">
        <f>D277</f>
        <v>SINAPI - 01/2016</v>
      </c>
      <c r="E280" s="48" t="s">
        <v>896</v>
      </c>
      <c r="F280" s="30" t="s">
        <v>897</v>
      </c>
      <c r="G280" s="156" t="s">
        <v>591</v>
      </c>
      <c r="H280" s="44"/>
      <c r="I280" s="142">
        <v>310</v>
      </c>
      <c r="J280" s="43"/>
      <c r="K280" s="143">
        <f t="shared" si="35"/>
        <v>0</v>
      </c>
      <c r="L280" s="42"/>
      <c r="M280" s="134"/>
    </row>
    <row r="281" spans="1:13" ht="30" hidden="1" customHeight="1" outlineLevel="1">
      <c r="A281" s="1">
        <f t="shared" si="28"/>
        <v>270</v>
      </c>
      <c r="B281" s="181" t="str">
        <f t="shared" si="32"/>
        <v>3.8</v>
      </c>
      <c r="C281" s="151" t="s">
        <v>1128</v>
      </c>
      <c r="D281" s="72" t="s">
        <v>880</v>
      </c>
      <c r="E281" s="48" t="s">
        <v>899</v>
      </c>
      <c r="F281" s="30" t="s">
        <v>898</v>
      </c>
      <c r="G281" s="156" t="s">
        <v>591</v>
      </c>
      <c r="H281" s="42" t="s">
        <v>135</v>
      </c>
      <c r="I281" s="142"/>
      <c r="J281" s="43">
        <v>53.37</v>
      </c>
      <c r="K281" s="143">
        <f t="shared" si="35"/>
        <v>0</v>
      </c>
      <c r="L281" s="42"/>
      <c r="M281" s="134"/>
    </row>
    <row r="282" spans="1:13" ht="30" hidden="1" customHeight="1" outlineLevel="1">
      <c r="A282" s="1">
        <f t="shared" si="28"/>
        <v>271</v>
      </c>
      <c r="B282" s="181" t="str">
        <f t="shared" si="32"/>
        <v>3.8</v>
      </c>
      <c r="C282" s="151" t="s">
        <v>1129</v>
      </c>
      <c r="D282" s="72" t="s">
        <v>880</v>
      </c>
      <c r="E282" s="48" t="s">
        <v>900</v>
      </c>
      <c r="F282" s="30" t="s">
        <v>901</v>
      </c>
      <c r="G282" s="156" t="s">
        <v>591</v>
      </c>
      <c r="H282" s="42" t="s">
        <v>135</v>
      </c>
      <c r="I282" s="142"/>
      <c r="J282" s="43">
        <v>64.069999999999993</v>
      </c>
      <c r="K282" s="143">
        <f t="shared" si="35"/>
        <v>0</v>
      </c>
      <c r="L282" s="42"/>
      <c r="M282" s="134"/>
    </row>
    <row r="283" spans="1:13" ht="30" hidden="1" customHeight="1" outlineLevel="1">
      <c r="A283" s="1">
        <f t="shared" si="28"/>
        <v>272</v>
      </c>
      <c r="B283" s="181" t="str">
        <f t="shared" si="32"/>
        <v>3.8</v>
      </c>
      <c r="C283" s="151" t="s">
        <v>1130</v>
      </c>
      <c r="D283" s="72" t="s">
        <v>880</v>
      </c>
      <c r="E283" s="48" t="s">
        <v>902</v>
      </c>
      <c r="F283" s="30" t="s">
        <v>903</v>
      </c>
      <c r="G283" s="157" t="s">
        <v>879</v>
      </c>
      <c r="H283" s="42" t="s">
        <v>135</v>
      </c>
      <c r="I283" s="142"/>
      <c r="J283" s="43">
        <v>51.81</v>
      </c>
      <c r="K283" s="143">
        <f t="shared" si="35"/>
        <v>0</v>
      </c>
      <c r="L283" s="42"/>
      <c r="M283" s="134"/>
    </row>
    <row r="284" spans="1:13" ht="30" hidden="1" customHeight="1" outlineLevel="1">
      <c r="A284" s="1">
        <f t="shared" si="28"/>
        <v>273</v>
      </c>
      <c r="B284" s="181" t="str">
        <f t="shared" si="32"/>
        <v>3.8</v>
      </c>
      <c r="C284" s="151" t="s">
        <v>1131</v>
      </c>
      <c r="D284" s="72" t="s">
        <v>880</v>
      </c>
      <c r="E284" s="48" t="s">
        <v>905</v>
      </c>
      <c r="F284" s="30" t="s">
        <v>904</v>
      </c>
      <c r="G284" s="157" t="s">
        <v>879</v>
      </c>
      <c r="H284" s="42" t="s">
        <v>135</v>
      </c>
      <c r="I284" s="142"/>
      <c r="J284" s="43">
        <v>35.020000000000003</v>
      </c>
      <c r="K284" s="143">
        <f t="shared" si="35"/>
        <v>0</v>
      </c>
      <c r="L284" s="42"/>
      <c r="M284" s="134"/>
    </row>
    <row r="285" spans="1:13" ht="30" hidden="1" customHeight="1" outlineLevel="1">
      <c r="A285" s="1">
        <f t="shared" si="28"/>
        <v>274</v>
      </c>
      <c r="B285" s="181" t="str">
        <f t="shared" si="32"/>
        <v>3.8</v>
      </c>
      <c r="C285" s="151" t="s">
        <v>1132</v>
      </c>
      <c r="D285" s="72" t="s">
        <v>880</v>
      </c>
      <c r="E285" s="48" t="s">
        <v>906</v>
      </c>
      <c r="F285" s="30" t="s">
        <v>907</v>
      </c>
      <c r="G285" s="157" t="s">
        <v>879</v>
      </c>
      <c r="H285" s="42" t="s">
        <v>135</v>
      </c>
      <c r="I285" s="142"/>
      <c r="J285" s="43">
        <v>325.38</v>
      </c>
      <c r="K285" s="143">
        <f t="shared" si="35"/>
        <v>0</v>
      </c>
      <c r="L285" s="42"/>
      <c r="M285" s="134"/>
    </row>
    <row r="286" spans="1:13" ht="30" hidden="1" customHeight="1" outlineLevel="1">
      <c r="A286" s="1">
        <f t="shared" si="28"/>
        <v>275</v>
      </c>
      <c r="B286" s="181" t="str">
        <f t="shared" si="32"/>
        <v>3.8</v>
      </c>
      <c r="C286" s="151" t="s">
        <v>1133</v>
      </c>
      <c r="D286" s="72" t="s">
        <v>880</v>
      </c>
      <c r="E286" s="48" t="s">
        <v>908</v>
      </c>
      <c r="F286" s="30" t="s">
        <v>909</v>
      </c>
      <c r="G286" s="157" t="s">
        <v>879</v>
      </c>
      <c r="H286" s="42" t="s">
        <v>135</v>
      </c>
      <c r="I286" s="142"/>
      <c r="J286" s="43">
        <v>379.72</v>
      </c>
      <c r="K286" s="143">
        <f t="shared" si="35"/>
        <v>0</v>
      </c>
      <c r="L286" s="42"/>
      <c r="M286" s="134"/>
    </row>
    <row r="287" spans="1:13" ht="30" hidden="1" customHeight="1" outlineLevel="1">
      <c r="A287" s="1">
        <f t="shared" si="28"/>
        <v>276</v>
      </c>
      <c r="B287" s="181" t="str">
        <f t="shared" si="32"/>
        <v>3.8</v>
      </c>
      <c r="C287" s="151" t="s">
        <v>1134</v>
      </c>
      <c r="D287" s="185"/>
      <c r="E287" s="186"/>
      <c r="F287" s="30" t="s">
        <v>910</v>
      </c>
      <c r="G287" s="157" t="s">
        <v>879</v>
      </c>
      <c r="H287" s="42" t="s">
        <v>135</v>
      </c>
      <c r="I287" s="142"/>
      <c r="J287" s="43"/>
      <c r="K287" s="143">
        <f t="shared" si="35"/>
        <v>0</v>
      </c>
      <c r="L287" s="42"/>
      <c r="M287" s="134"/>
    </row>
    <row r="288" spans="1:13" ht="30" hidden="1" customHeight="1" outlineLevel="1">
      <c r="A288" s="1">
        <f t="shared" si="28"/>
        <v>277</v>
      </c>
      <c r="B288" s="181" t="str">
        <f t="shared" si="32"/>
        <v>3.8</v>
      </c>
      <c r="C288" s="151" t="s">
        <v>1135</v>
      </c>
      <c r="D288" s="185"/>
      <c r="E288" s="186"/>
      <c r="F288" s="30" t="s">
        <v>911</v>
      </c>
      <c r="G288" s="157" t="s">
        <v>879</v>
      </c>
      <c r="H288" s="42" t="s">
        <v>135</v>
      </c>
      <c r="I288" s="142"/>
      <c r="J288" s="43"/>
      <c r="K288" s="143">
        <f t="shared" si="35"/>
        <v>0</v>
      </c>
      <c r="L288" s="42"/>
      <c r="M288" s="134"/>
    </row>
    <row r="289" spans="1:13" ht="30" customHeight="1" outlineLevel="1">
      <c r="A289" s="1">
        <f t="shared" si="28"/>
        <v>278</v>
      </c>
      <c r="B289" s="181" t="str">
        <f t="shared" si="32"/>
        <v>3.8</v>
      </c>
      <c r="C289" s="151" t="s">
        <v>1136</v>
      </c>
      <c r="D289" s="72" t="str">
        <f>D271</f>
        <v>CPOS - B.166</v>
      </c>
      <c r="E289" s="48" t="s">
        <v>167</v>
      </c>
      <c r="F289" s="30" t="s">
        <v>443</v>
      </c>
      <c r="G289" s="156" t="s">
        <v>591</v>
      </c>
      <c r="H289" s="42"/>
      <c r="I289" s="142">
        <v>588</v>
      </c>
      <c r="J289" s="43"/>
      <c r="K289" s="143">
        <f t="shared" si="35"/>
        <v>0</v>
      </c>
      <c r="L289" s="42"/>
      <c r="M289" s="134"/>
    </row>
    <row r="290" spans="1:13" ht="30" hidden="1" customHeight="1" outlineLevel="1">
      <c r="A290" s="1">
        <f t="shared" si="28"/>
        <v>279</v>
      </c>
      <c r="B290" s="181" t="str">
        <f t="shared" si="32"/>
        <v>3.8</v>
      </c>
      <c r="C290" s="151" t="s">
        <v>1137</v>
      </c>
      <c r="D290" s="72" t="s">
        <v>880</v>
      </c>
      <c r="E290" s="48" t="s">
        <v>913</v>
      </c>
      <c r="F290" s="30" t="s">
        <v>912</v>
      </c>
      <c r="G290" s="157" t="s">
        <v>879</v>
      </c>
      <c r="H290" s="42" t="s">
        <v>135</v>
      </c>
      <c r="I290" s="142"/>
      <c r="J290" s="43">
        <v>13.43</v>
      </c>
      <c r="K290" s="143">
        <f t="shared" si="35"/>
        <v>0</v>
      </c>
      <c r="L290" s="42"/>
      <c r="M290" s="134"/>
    </row>
    <row r="291" spans="1:13" ht="30" customHeight="1" outlineLevel="1">
      <c r="A291" s="1">
        <f t="shared" ref="A291:A354" si="36">A290+1</f>
        <v>280</v>
      </c>
      <c r="B291" s="181" t="str">
        <f t="shared" si="32"/>
        <v>3.8</v>
      </c>
      <c r="C291" s="151" t="s">
        <v>1138</v>
      </c>
      <c r="D291" s="72" t="str">
        <f>D280</f>
        <v>SINAPI - 01/2016</v>
      </c>
      <c r="E291" s="48" t="s">
        <v>914</v>
      </c>
      <c r="F291" s="30" t="s">
        <v>915</v>
      </c>
      <c r="G291" s="157" t="s">
        <v>879</v>
      </c>
      <c r="H291" s="42"/>
      <c r="I291" s="142">
        <v>80</v>
      </c>
      <c r="J291" s="43"/>
      <c r="K291" s="143">
        <f t="shared" si="35"/>
        <v>0</v>
      </c>
      <c r="L291" s="42"/>
      <c r="M291" s="134"/>
    </row>
    <row r="292" spans="1:13" ht="30" hidden="1" customHeight="1" outlineLevel="1">
      <c r="A292" s="1">
        <f t="shared" si="36"/>
        <v>281</v>
      </c>
      <c r="B292" s="181" t="str">
        <f t="shared" si="32"/>
        <v>3.8</v>
      </c>
      <c r="C292" s="151" t="s">
        <v>1139</v>
      </c>
      <c r="D292" s="72" t="s">
        <v>880</v>
      </c>
      <c r="E292" s="48" t="s">
        <v>917</v>
      </c>
      <c r="F292" s="30" t="s">
        <v>916</v>
      </c>
      <c r="G292" s="157" t="s">
        <v>879</v>
      </c>
      <c r="H292" s="42" t="s">
        <v>135</v>
      </c>
      <c r="I292" s="142"/>
      <c r="J292" s="43">
        <v>17.78</v>
      </c>
      <c r="K292" s="143">
        <f t="shared" si="35"/>
        <v>0</v>
      </c>
      <c r="L292" s="42"/>
      <c r="M292" s="134"/>
    </row>
    <row r="293" spans="1:13" ht="30" hidden="1" customHeight="1" outlineLevel="1">
      <c r="A293" s="1">
        <f t="shared" si="36"/>
        <v>282</v>
      </c>
      <c r="B293" s="181" t="str">
        <f t="shared" si="32"/>
        <v>3.8</v>
      </c>
      <c r="C293" s="151" t="s">
        <v>1140</v>
      </c>
      <c r="D293" s="72" t="s">
        <v>880</v>
      </c>
      <c r="E293" s="48" t="s">
        <v>918</v>
      </c>
      <c r="F293" s="30" t="s">
        <v>919</v>
      </c>
      <c r="G293" s="157" t="s">
        <v>879</v>
      </c>
      <c r="H293" s="42" t="s">
        <v>135</v>
      </c>
      <c r="I293" s="142"/>
      <c r="J293" s="43">
        <v>19.7</v>
      </c>
      <c r="K293" s="143">
        <f t="shared" si="35"/>
        <v>0</v>
      </c>
      <c r="L293" s="42"/>
      <c r="M293" s="134"/>
    </row>
    <row r="294" spans="1:13" ht="30" customHeight="1" outlineLevel="1">
      <c r="A294" s="1">
        <f t="shared" si="36"/>
        <v>283</v>
      </c>
      <c r="B294" s="181" t="str">
        <f t="shared" si="32"/>
        <v>3.8</v>
      </c>
      <c r="C294" s="151" t="s">
        <v>1141</v>
      </c>
      <c r="D294" s="72" t="str">
        <f>D289</f>
        <v>CPOS - B.166</v>
      </c>
      <c r="E294" s="48" t="s">
        <v>168</v>
      </c>
      <c r="F294" s="30" t="s">
        <v>78</v>
      </c>
      <c r="G294" s="157" t="s">
        <v>879</v>
      </c>
      <c r="H294" s="42"/>
      <c r="I294" s="142">
        <v>18</v>
      </c>
      <c r="J294" s="43"/>
      <c r="K294" s="143">
        <f t="shared" si="35"/>
        <v>0</v>
      </c>
      <c r="L294" s="42"/>
      <c r="M294" s="134"/>
    </row>
    <row r="295" spans="1:13" ht="30" customHeight="1" outlineLevel="1">
      <c r="A295" s="1">
        <f t="shared" si="36"/>
        <v>284</v>
      </c>
      <c r="B295" s="181" t="str">
        <f t="shared" si="32"/>
        <v>3.8</v>
      </c>
      <c r="C295" s="151" t="s">
        <v>1142</v>
      </c>
      <c r="D295" s="72" t="str">
        <f t="shared" ref="D295:D301" si="37">D294</f>
        <v>CPOS - B.166</v>
      </c>
      <c r="E295" s="48" t="s">
        <v>169</v>
      </c>
      <c r="F295" s="30" t="s">
        <v>79</v>
      </c>
      <c r="G295" s="157" t="s">
        <v>879</v>
      </c>
      <c r="H295" s="42"/>
      <c r="I295" s="142">
        <v>18</v>
      </c>
      <c r="J295" s="43"/>
      <c r="K295" s="143">
        <f t="shared" si="35"/>
        <v>0</v>
      </c>
      <c r="L295" s="42"/>
      <c r="M295" s="134"/>
    </row>
    <row r="296" spans="1:13" ht="30" customHeight="1" outlineLevel="1">
      <c r="A296" s="1">
        <f t="shared" si="36"/>
        <v>285</v>
      </c>
      <c r="B296" s="181" t="str">
        <f t="shared" si="32"/>
        <v>3.8</v>
      </c>
      <c r="C296" s="151" t="s">
        <v>1143</v>
      </c>
      <c r="D296" s="72" t="str">
        <f t="shared" si="37"/>
        <v>CPOS - B.166</v>
      </c>
      <c r="E296" s="48" t="s">
        <v>170</v>
      </c>
      <c r="F296" s="30" t="s">
        <v>80</v>
      </c>
      <c r="G296" s="157" t="s">
        <v>879</v>
      </c>
      <c r="H296" s="42"/>
      <c r="I296" s="142">
        <v>20</v>
      </c>
      <c r="J296" s="43"/>
      <c r="K296" s="143">
        <f t="shared" si="35"/>
        <v>0</v>
      </c>
      <c r="L296" s="42"/>
      <c r="M296" s="134"/>
    </row>
    <row r="297" spans="1:13" ht="30" customHeight="1" outlineLevel="1">
      <c r="A297" s="1">
        <f t="shared" si="36"/>
        <v>286</v>
      </c>
      <c r="B297" s="181" t="str">
        <f t="shared" si="32"/>
        <v>3.8</v>
      </c>
      <c r="C297" s="151" t="s">
        <v>1144</v>
      </c>
      <c r="D297" s="72" t="str">
        <f t="shared" si="37"/>
        <v>CPOS - B.166</v>
      </c>
      <c r="E297" s="48" t="s">
        <v>171</v>
      </c>
      <c r="F297" s="30" t="s">
        <v>81</v>
      </c>
      <c r="G297" s="157" t="s">
        <v>879</v>
      </c>
      <c r="H297" s="42"/>
      <c r="I297" s="142">
        <v>22</v>
      </c>
      <c r="J297" s="43"/>
      <c r="K297" s="143">
        <f t="shared" si="35"/>
        <v>0</v>
      </c>
      <c r="L297" s="42"/>
      <c r="M297" s="134"/>
    </row>
    <row r="298" spans="1:13" ht="30" customHeight="1" outlineLevel="1">
      <c r="A298" s="1">
        <f t="shared" si="36"/>
        <v>287</v>
      </c>
      <c r="B298" s="181" t="str">
        <f t="shared" si="32"/>
        <v>3.8</v>
      </c>
      <c r="C298" s="151" t="s">
        <v>1145</v>
      </c>
      <c r="D298" s="72" t="str">
        <f t="shared" si="37"/>
        <v>CPOS - B.166</v>
      </c>
      <c r="E298" s="48" t="s">
        <v>172</v>
      </c>
      <c r="F298" s="30" t="s">
        <v>82</v>
      </c>
      <c r="G298" s="157" t="s">
        <v>879</v>
      </c>
      <c r="H298" s="42"/>
      <c r="I298" s="142">
        <v>18</v>
      </c>
      <c r="J298" s="43"/>
      <c r="K298" s="143">
        <f t="shared" si="35"/>
        <v>0</v>
      </c>
      <c r="L298" s="42"/>
      <c r="M298" s="134"/>
    </row>
    <row r="299" spans="1:13" ht="30" customHeight="1" outlineLevel="1">
      <c r="A299" s="1">
        <f t="shared" si="36"/>
        <v>288</v>
      </c>
      <c r="B299" s="181" t="str">
        <f t="shared" si="32"/>
        <v>3.8</v>
      </c>
      <c r="C299" s="151" t="s">
        <v>1146</v>
      </c>
      <c r="D299" s="72" t="str">
        <f t="shared" si="37"/>
        <v>CPOS - B.166</v>
      </c>
      <c r="E299" s="48" t="s">
        <v>173</v>
      </c>
      <c r="F299" s="30" t="s">
        <v>83</v>
      </c>
      <c r="G299" s="157" t="s">
        <v>879</v>
      </c>
      <c r="H299" s="42"/>
      <c r="I299" s="142">
        <v>18</v>
      </c>
      <c r="J299" s="43"/>
      <c r="K299" s="143">
        <f t="shared" si="35"/>
        <v>0</v>
      </c>
      <c r="L299" s="42"/>
      <c r="M299" s="134"/>
    </row>
    <row r="300" spans="1:13" ht="30" hidden="1" customHeight="1" outlineLevel="1">
      <c r="A300" s="1">
        <f t="shared" si="36"/>
        <v>289</v>
      </c>
      <c r="B300" s="181" t="str">
        <f t="shared" si="32"/>
        <v>3.8</v>
      </c>
      <c r="C300" s="151" t="s">
        <v>1147</v>
      </c>
      <c r="D300" s="72" t="str">
        <f t="shared" si="37"/>
        <v>CPOS - B.166</v>
      </c>
      <c r="E300" s="48" t="s">
        <v>168</v>
      </c>
      <c r="F300" s="30" t="s">
        <v>84</v>
      </c>
      <c r="G300" s="157" t="s">
        <v>879</v>
      </c>
      <c r="H300" s="42"/>
      <c r="I300" s="142"/>
      <c r="J300" s="43">
        <f t="shared" ref="J300" si="38">J272</f>
        <v>0</v>
      </c>
      <c r="K300" s="143">
        <f t="shared" si="35"/>
        <v>0</v>
      </c>
      <c r="L300" s="42"/>
      <c r="M300" s="134"/>
    </row>
    <row r="301" spans="1:13" ht="24.75" customHeight="1" outlineLevel="1">
      <c r="A301" s="1">
        <f t="shared" si="36"/>
        <v>290</v>
      </c>
      <c r="B301" s="181" t="str">
        <f t="shared" si="32"/>
        <v>3.8</v>
      </c>
      <c r="C301" s="151" t="s">
        <v>1148</v>
      </c>
      <c r="D301" s="72" t="str">
        <f t="shared" si="37"/>
        <v>CPOS - B.166</v>
      </c>
      <c r="E301" s="48" t="s">
        <v>174</v>
      </c>
      <c r="F301" s="30" t="s">
        <v>85</v>
      </c>
      <c r="G301" s="157" t="s">
        <v>879</v>
      </c>
      <c r="H301" s="42"/>
      <c r="I301" s="142">
        <v>18</v>
      </c>
      <c r="J301" s="43"/>
      <c r="K301" s="143">
        <f t="shared" si="35"/>
        <v>0</v>
      </c>
      <c r="L301" s="42"/>
      <c r="M301" s="134"/>
    </row>
    <row r="302" spans="1:13" ht="30" outlineLevel="1">
      <c r="A302" s="1">
        <f t="shared" si="36"/>
        <v>291</v>
      </c>
      <c r="B302" s="181" t="str">
        <f t="shared" si="32"/>
        <v>3.8</v>
      </c>
      <c r="C302" s="151" t="s">
        <v>97</v>
      </c>
      <c r="D302" s="72" t="s">
        <v>72</v>
      </c>
      <c r="E302" s="48" t="s">
        <v>87</v>
      </c>
      <c r="F302" s="30" t="s">
        <v>88</v>
      </c>
      <c r="G302" s="157" t="s">
        <v>89</v>
      </c>
      <c r="H302" s="42"/>
      <c r="I302" s="142">
        <v>1</v>
      </c>
      <c r="J302" s="43"/>
      <c r="K302" s="143">
        <f t="shared" si="35"/>
        <v>0</v>
      </c>
      <c r="L302" s="42"/>
      <c r="M302" s="134"/>
    </row>
    <row r="303" spans="1:13" ht="30" customHeight="1">
      <c r="A303" s="1">
        <f t="shared" si="36"/>
        <v>292</v>
      </c>
      <c r="B303" s="181" t="str">
        <f>B301</f>
        <v>3.8</v>
      </c>
      <c r="C303" s="154"/>
      <c r="D303" s="335">
        <f>C$79</f>
        <v>3</v>
      </c>
      <c r="E303" s="336" t="s">
        <v>726</v>
      </c>
      <c r="F303" s="59" t="s">
        <v>725</v>
      </c>
      <c r="G303" s="155"/>
      <c r="H303" s="44"/>
      <c r="I303" s="140" t="s">
        <v>74</v>
      </c>
      <c r="J303" s="60"/>
      <c r="K303" s="141">
        <f>SUMIF(B$9:B302,B303,K$9:K302)</f>
        <v>0</v>
      </c>
      <c r="L303" s="42"/>
      <c r="M303" s="133"/>
    </row>
    <row r="304" spans="1:13" s="63" customFormat="1" ht="30" customHeight="1">
      <c r="A304" s="1">
        <f t="shared" si="36"/>
        <v>293</v>
      </c>
      <c r="B304" s="64" t="str">
        <f>C304</f>
        <v>3.9</v>
      </c>
      <c r="C304" s="326" t="s">
        <v>208</v>
      </c>
      <c r="D304" s="327" t="s">
        <v>74</v>
      </c>
      <c r="E304" s="328"/>
      <c r="F304" s="329" t="s">
        <v>1149</v>
      </c>
      <c r="G304" s="330"/>
      <c r="H304" s="3"/>
      <c r="I304" s="331" t="s">
        <v>74</v>
      </c>
      <c r="J304" s="332"/>
      <c r="K304" s="333"/>
      <c r="L304" s="3"/>
      <c r="M304" s="334"/>
    </row>
    <row r="305" spans="1:13" ht="30" customHeight="1" outlineLevel="1">
      <c r="A305" s="1">
        <f t="shared" si="36"/>
        <v>294</v>
      </c>
      <c r="B305" s="181" t="str">
        <f t="shared" si="32"/>
        <v>3.9</v>
      </c>
      <c r="C305" s="151" t="s">
        <v>1150</v>
      </c>
      <c r="D305" s="72" t="str">
        <f>D280</f>
        <v>SINAPI - 01/2016</v>
      </c>
      <c r="E305" s="48" t="s">
        <v>893</v>
      </c>
      <c r="F305" s="30" t="s">
        <v>892</v>
      </c>
      <c r="G305" s="157" t="s">
        <v>879</v>
      </c>
      <c r="H305" s="44"/>
      <c r="I305" s="142">
        <v>8</v>
      </c>
      <c r="J305" s="43"/>
      <c r="K305" s="143">
        <f t="shared" ref="K305:K330" si="39">ROUND(J305*I305,2)</f>
        <v>0</v>
      </c>
      <c r="L305" s="42"/>
      <c r="M305" s="134"/>
    </row>
    <row r="306" spans="1:13" ht="30" hidden="1" customHeight="1" outlineLevel="1">
      <c r="A306" s="1">
        <f t="shared" si="36"/>
        <v>295</v>
      </c>
      <c r="B306" s="181" t="str">
        <f t="shared" si="32"/>
        <v>3.9</v>
      </c>
      <c r="C306" s="151" t="s">
        <v>1151</v>
      </c>
      <c r="D306" s="72" t="s">
        <v>100</v>
      </c>
      <c r="E306" s="48" t="s">
        <v>117</v>
      </c>
      <c r="F306" s="30" t="s">
        <v>118</v>
      </c>
      <c r="G306" s="156" t="s">
        <v>591</v>
      </c>
      <c r="H306" s="44" t="s">
        <v>135</v>
      </c>
      <c r="I306" s="142"/>
      <c r="J306" s="43">
        <v>46.56</v>
      </c>
      <c r="K306" s="143">
        <f t="shared" si="39"/>
        <v>0</v>
      </c>
      <c r="L306" s="42"/>
      <c r="M306" s="134"/>
    </row>
    <row r="307" spans="1:13" ht="30" hidden="1" customHeight="1" outlineLevel="1">
      <c r="A307" s="1">
        <f t="shared" si="36"/>
        <v>296</v>
      </c>
      <c r="B307" s="181" t="str">
        <f t="shared" si="32"/>
        <v>3.9</v>
      </c>
      <c r="C307" s="151" t="s">
        <v>1152</v>
      </c>
      <c r="D307" s="72" t="s">
        <v>880</v>
      </c>
      <c r="E307" s="48" t="s">
        <v>894</v>
      </c>
      <c r="F307" s="30" t="s">
        <v>895</v>
      </c>
      <c r="G307" s="156" t="s">
        <v>591</v>
      </c>
      <c r="H307" s="44" t="s">
        <v>135</v>
      </c>
      <c r="I307" s="142"/>
      <c r="J307" s="43">
        <v>37.14</v>
      </c>
      <c r="K307" s="143">
        <f t="shared" si="39"/>
        <v>0</v>
      </c>
      <c r="L307" s="42"/>
      <c r="M307" s="134"/>
    </row>
    <row r="308" spans="1:13" ht="30" customHeight="1" outlineLevel="1">
      <c r="A308" s="1">
        <f t="shared" si="36"/>
        <v>297</v>
      </c>
      <c r="B308" s="181" t="str">
        <f t="shared" si="32"/>
        <v>3.9</v>
      </c>
      <c r="C308" s="151" t="s">
        <v>1153</v>
      </c>
      <c r="D308" s="72" t="str">
        <f>D305</f>
        <v>SINAPI - 01/2016</v>
      </c>
      <c r="E308" s="48" t="s">
        <v>896</v>
      </c>
      <c r="F308" s="30" t="s">
        <v>897</v>
      </c>
      <c r="G308" s="156" t="s">
        <v>591</v>
      </c>
      <c r="H308" s="44"/>
      <c r="I308" s="142">
        <v>128</v>
      </c>
      <c r="J308" s="43"/>
      <c r="K308" s="143">
        <f t="shared" si="39"/>
        <v>0</v>
      </c>
      <c r="L308" s="42"/>
      <c r="M308" s="134"/>
    </row>
    <row r="309" spans="1:13" ht="30" hidden="1" customHeight="1" outlineLevel="1">
      <c r="A309" s="1">
        <f t="shared" si="36"/>
        <v>298</v>
      </c>
      <c r="B309" s="181" t="str">
        <f t="shared" si="32"/>
        <v>3.9</v>
      </c>
      <c r="C309" s="151" t="s">
        <v>1154</v>
      </c>
      <c r="D309" s="72" t="s">
        <v>880</v>
      </c>
      <c r="E309" s="48" t="s">
        <v>899</v>
      </c>
      <c r="F309" s="30" t="s">
        <v>898</v>
      </c>
      <c r="G309" s="156" t="s">
        <v>591</v>
      </c>
      <c r="H309" s="42" t="s">
        <v>135</v>
      </c>
      <c r="I309" s="142"/>
      <c r="J309" s="43">
        <v>53.37</v>
      </c>
      <c r="K309" s="143">
        <f t="shared" si="39"/>
        <v>0</v>
      </c>
      <c r="L309" s="42"/>
      <c r="M309" s="134"/>
    </row>
    <row r="310" spans="1:13" ht="30" hidden="1" customHeight="1" outlineLevel="1">
      <c r="A310" s="1">
        <f t="shared" si="36"/>
        <v>299</v>
      </c>
      <c r="B310" s="181" t="str">
        <f t="shared" si="32"/>
        <v>3.9</v>
      </c>
      <c r="C310" s="151" t="s">
        <v>1155</v>
      </c>
      <c r="D310" s="72" t="s">
        <v>880</v>
      </c>
      <c r="E310" s="48" t="s">
        <v>900</v>
      </c>
      <c r="F310" s="30" t="s">
        <v>901</v>
      </c>
      <c r="G310" s="156" t="s">
        <v>591</v>
      </c>
      <c r="H310" s="42" t="s">
        <v>135</v>
      </c>
      <c r="I310" s="142"/>
      <c r="J310" s="43">
        <v>64.069999999999993</v>
      </c>
      <c r="K310" s="143">
        <f t="shared" si="39"/>
        <v>0</v>
      </c>
      <c r="L310" s="42"/>
      <c r="M310" s="134"/>
    </row>
    <row r="311" spans="1:13" ht="30" hidden="1" customHeight="1" outlineLevel="1">
      <c r="A311" s="1">
        <f t="shared" si="36"/>
        <v>300</v>
      </c>
      <c r="B311" s="181" t="str">
        <f t="shared" si="32"/>
        <v>3.9</v>
      </c>
      <c r="C311" s="151" t="s">
        <v>1156</v>
      </c>
      <c r="D311" s="72" t="s">
        <v>880</v>
      </c>
      <c r="E311" s="48" t="s">
        <v>902</v>
      </c>
      <c r="F311" s="30" t="s">
        <v>903</v>
      </c>
      <c r="G311" s="157" t="s">
        <v>879</v>
      </c>
      <c r="H311" s="42" t="s">
        <v>135</v>
      </c>
      <c r="I311" s="142"/>
      <c r="J311" s="43">
        <v>51.81</v>
      </c>
      <c r="K311" s="143">
        <f t="shared" si="39"/>
        <v>0</v>
      </c>
      <c r="L311" s="42"/>
      <c r="M311" s="134"/>
    </row>
    <row r="312" spans="1:13" ht="30" hidden="1" customHeight="1" outlineLevel="1">
      <c r="A312" s="1">
        <f t="shared" si="36"/>
        <v>301</v>
      </c>
      <c r="B312" s="181" t="str">
        <f t="shared" si="32"/>
        <v>3.9</v>
      </c>
      <c r="C312" s="151" t="s">
        <v>0</v>
      </c>
      <c r="D312" s="72" t="s">
        <v>880</v>
      </c>
      <c r="E312" s="48" t="s">
        <v>905</v>
      </c>
      <c r="F312" s="30" t="s">
        <v>904</v>
      </c>
      <c r="G312" s="157" t="s">
        <v>879</v>
      </c>
      <c r="H312" s="42" t="s">
        <v>135</v>
      </c>
      <c r="I312" s="142"/>
      <c r="J312" s="43">
        <v>35.020000000000003</v>
      </c>
      <c r="K312" s="143">
        <f t="shared" si="39"/>
        <v>0</v>
      </c>
      <c r="L312" s="42"/>
      <c r="M312" s="134"/>
    </row>
    <row r="313" spans="1:13" ht="30" hidden="1" customHeight="1" outlineLevel="1">
      <c r="A313" s="1">
        <f t="shared" si="36"/>
        <v>302</v>
      </c>
      <c r="B313" s="181" t="str">
        <f t="shared" si="32"/>
        <v>3.9</v>
      </c>
      <c r="C313" s="151" t="s">
        <v>1</v>
      </c>
      <c r="D313" s="72" t="s">
        <v>880</v>
      </c>
      <c r="E313" s="48" t="s">
        <v>906</v>
      </c>
      <c r="F313" s="30" t="s">
        <v>907</v>
      </c>
      <c r="G313" s="157" t="s">
        <v>879</v>
      </c>
      <c r="H313" s="42" t="s">
        <v>135</v>
      </c>
      <c r="I313" s="142"/>
      <c r="J313" s="43">
        <v>325.38</v>
      </c>
      <c r="K313" s="143">
        <f t="shared" si="39"/>
        <v>0</v>
      </c>
      <c r="L313" s="42"/>
      <c r="M313" s="134"/>
    </row>
    <row r="314" spans="1:13" ht="30" hidden="1" customHeight="1" outlineLevel="1">
      <c r="A314" s="1">
        <f t="shared" si="36"/>
        <v>303</v>
      </c>
      <c r="B314" s="181" t="str">
        <f t="shared" si="32"/>
        <v>3.9</v>
      </c>
      <c r="C314" s="151" t="s">
        <v>2</v>
      </c>
      <c r="D314" s="72" t="s">
        <v>880</v>
      </c>
      <c r="E314" s="48" t="s">
        <v>908</v>
      </c>
      <c r="F314" s="30" t="s">
        <v>909</v>
      </c>
      <c r="G314" s="157" t="s">
        <v>879</v>
      </c>
      <c r="H314" s="42" t="s">
        <v>135</v>
      </c>
      <c r="I314" s="142"/>
      <c r="J314" s="43">
        <v>379.72</v>
      </c>
      <c r="K314" s="143">
        <f t="shared" si="39"/>
        <v>0</v>
      </c>
      <c r="L314" s="42"/>
      <c r="M314" s="134"/>
    </row>
    <row r="315" spans="1:13" ht="30" hidden="1" customHeight="1" outlineLevel="1">
      <c r="A315" s="1">
        <f t="shared" si="36"/>
        <v>304</v>
      </c>
      <c r="B315" s="181" t="str">
        <f t="shared" si="32"/>
        <v>3.9</v>
      </c>
      <c r="C315" s="151" t="s">
        <v>3</v>
      </c>
      <c r="D315" s="185"/>
      <c r="E315" s="186"/>
      <c r="F315" s="30" t="s">
        <v>910</v>
      </c>
      <c r="G315" s="157" t="s">
        <v>879</v>
      </c>
      <c r="H315" s="42" t="s">
        <v>135</v>
      </c>
      <c r="I315" s="142"/>
      <c r="J315" s="43"/>
      <c r="K315" s="143">
        <f t="shared" si="39"/>
        <v>0</v>
      </c>
      <c r="L315" s="42"/>
      <c r="M315" s="134"/>
    </row>
    <row r="316" spans="1:13" ht="30" hidden="1" customHeight="1" outlineLevel="1">
      <c r="A316" s="1">
        <f t="shared" si="36"/>
        <v>305</v>
      </c>
      <c r="B316" s="181" t="str">
        <f t="shared" ref="B316:B381" si="40">B315</f>
        <v>3.9</v>
      </c>
      <c r="C316" s="151" t="s">
        <v>4</v>
      </c>
      <c r="D316" s="185"/>
      <c r="E316" s="186"/>
      <c r="F316" s="30" t="s">
        <v>911</v>
      </c>
      <c r="G316" s="157" t="s">
        <v>879</v>
      </c>
      <c r="H316" s="42" t="s">
        <v>135</v>
      </c>
      <c r="I316" s="142"/>
      <c r="J316" s="43"/>
      <c r="K316" s="143">
        <f t="shared" si="39"/>
        <v>0</v>
      </c>
      <c r="L316" s="42"/>
      <c r="M316" s="134"/>
    </row>
    <row r="317" spans="1:13" ht="30" customHeight="1" outlineLevel="1">
      <c r="A317" s="1">
        <f t="shared" si="36"/>
        <v>306</v>
      </c>
      <c r="B317" s="181" t="str">
        <f t="shared" si="40"/>
        <v>3.9</v>
      </c>
      <c r="C317" s="151" t="s">
        <v>5</v>
      </c>
      <c r="D317" s="72" t="str">
        <f>D296</f>
        <v>CPOS - B.166</v>
      </c>
      <c r="E317" s="48" t="s">
        <v>167</v>
      </c>
      <c r="F317" s="30" t="s">
        <v>443</v>
      </c>
      <c r="G317" s="156" t="s">
        <v>591</v>
      </c>
      <c r="H317" s="42"/>
      <c r="I317" s="142">
        <v>88</v>
      </c>
      <c r="J317" s="43"/>
      <c r="K317" s="143">
        <f t="shared" si="39"/>
        <v>0</v>
      </c>
      <c r="L317" s="42"/>
      <c r="M317" s="134"/>
    </row>
    <row r="318" spans="1:13" ht="30" hidden="1" customHeight="1" outlineLevel="1">
      <c r="A318" s="1">
        <f t="shared" si="36"/>
        <v>307</v>
      </c>
      <c r="B318" s="181" t="str">
        <f t="shared" si="40"/>
        <v>3.9</v>
      </c>
      <c r="C318" s="151" t="s">
        <v>6</v>
      </c>
      <c r="D318" s="72" t="s">
        <v>880</v>
      </c>
      <c r="E318" s="48" t="s">
        <v>913</v>
      </c>
      <c r="F318" s="30" t="s">
        <v>912</v>
      </c>
      <c r="G318" s="157" t="s">
        <v>879</v>
      </c>
      <c r="H318" s="42" t="s">
        <v>135</v>
      </c>
      <c r="I318" s="142"/>
      <c r="J318" s="43">
        <v>13.43</v>
      </c>
      <c r="K318" s="143">
        <f t="shared" si="39"/>
        <v>0</v>
      </c>
      <c r="L318" s="42"/>
      <c r="M318" s="134"/>
    </row>
    <row r="319" spans="1:13" ht="30" customHeight="1" outlineLevel="1">
      <c r="A319" s="1">
        <f t="shared" si="36"/>
        <v>308</v>
      </c>
      <c r="B319" s="181" t="str">
        <f t="shared" si="40"/>
        <v>3.9</v>
      </c>
      <c r="C319" s="151" t="s">
        <v>7</v>
      </c>
      <c r="D319" s="72" t="str">
        <f>D308</f>
        <v>SINAPI - 01/2016</v>
      </c>
      <c r="E319" s="48" t="s">
        <v>914</v>
      </c>
      <c r="F319" s="30" t="s">
        <v>915</v>
      </c>
      <c r="G319" s="157" t="s">
        <v>879</v>
      </c>
      <c r="H319" s="42"/>
      <c r="I319" s="142">
        <v>45</v>
      </c>
      <c r="J319" s="43"/>
      <c r="K319" s="143">
        <f t="shared" si="39"/>
        <v>0</v>
      </c>
      <c r="L319" s="42"/>
      <c r="M319" s="134"/>
    </row>
    <row r="320" spans="1:13" ht="30" hidden="1" customHeight="1" outlineLevel="1">
      <c r="A320" s="1">
        <f t="shared" si="36"/>
        <v>309</v>
      </c>
      <c r="B320" s="181" t="str">
        <f t="shared" si="40"/>
        <v>3.9</v>
      </c>
      <c r="C320" s="151" t="s">
        <v>8</v>
      </c>
      <c r="D320" s="72" t="s">
        <v>880</v>
      </c>
      <c r="E320" s="48" t="s">
        <v>917</v>
      </c>
      <c r="F320" s="30" t="s">
        <v>916</v>
      </c>
      <c r="G320" s="157" t="s">
        <v>879</v>
      </c>
      <c r="H320" s="42" t="s">
        <v>135</v>
      </c>
      <c r="I320" s="142"/>
      <c r="J320" s="43">
        <v>17.78</v>
      </c>
      <c r="K320" s="143">
        <f t="shared" si="39"/>
        <v>0</v>
      </c>
      <c r="L320" s="42"/>
      <c r="M320" s="134"/>
    </row>
    <row r="321" spans="1:13" ht="30" hidden="1" customHeight="1" outlineLevel="1">
      <c r="A321" s="1">
        <f t="shared" si="36"/>
        <v>310</v>
      </c>
      <c r="B321" s="181" t="str">
        <f t="shared" si="40"/>
        <v>3.9</v>
      </c>
      <c r="C321" s="151" t="s">
        <v>9</v>
      </c>
      <c r="D321" s="72" t="s">
        <v>880</v>
      </c>
      <c r="E321" s="48" t="s">
        <v>918</v>
      </c>
      <c r="F321" s="30" t="s">
        <v>919</v>
      </c>
      <c r="G321" s="157" t="s">
        <v>879</v>
      </c>
      <c r="H321" s="42" t="s">
        <v>135</v>
      </c>
      <c r="I321" s="142"/>
      <c r="J321" s="43">
        <v>19.7</v>
      </c>
      <c r="K321" s="143">
        <f t="shared" si="39"/>
        <v>0</v>
      </c>
      <c r="L321" s="42"/>
      <c r="M321" s="134"/>
    </row>
    <row r="322" spans="1:13" ht="30" customHeight="1" outlineLevel="1">
      <c r="A322" s="1">
        <f t="shared" si="36"/>
        <v>311</v>
      </c>
      <c r="B322" s="181" t="str">
        <f t="shared" si="40"/>
        <v>3.9</v>
      </c>
      <c r="C322" s="151" t="s">
        <v>10</v>
      </c>
      <c r="D322" s="72" t="str">
        <f>D317</f>
        <v>CPOS - B.166</v>
      </c>
      <c r="E322" s="48" t="s">
        <v>168</v>
      </c>
      <c r="F322" s="30" t="s">
        <v>78</v>
      </c>
      <c r="G322" s="157" t="s">
        <v>879</v>
      </c>
      <c r="H322" s="42"/>
      <c r="I322" s="142">
        <v>8</v>
      </c>
      <c r="J322" s="43"/>
      <c r="K322" s="143">
        <f t="shared" si="39"/>
        <v>0</v>
      </c>
      <c r="L322" s="42"/>
      <c r="M322" s="134"/>
    </row>
    <row r="323" spans="1:13" ht="30" customHeight="1" outlineLevel="1">
      <c r="A323" s="1">
        <f t="shared" si="36"/>
        <v>312</v>
      </c>
      <c r="B323" s="181" t="str">
        <f t="shared" si="40"/>
        <v>3.9</v>
      </c>
      <c r="C323" s="151" t="s">
        <v>11</v>
      </c>
      <c r="D323" s="72" t="str">
        <f t="shared" ref="D323:D329" si="41">D322</f>
        <v>CPOS - B.166</v>
      </c>
      <c r="E323" s="48" t="s">
        <v>169</v>
      </c>
      <c r="F323" s="30" t="s">
        <v>79</v>
      </c>
      <c r="G323" s="157" t="s">
        <v>879</v>
      </c>
      <c r="H323" s="42"/>
      <c r="I323" s="142">
        <v>10</v>
      </c>
      <c r="J323" s="43"/>
      <c r="K323" s="143">
        <f t="shared" si="39"/>
        <v>0</v>
      </c>
      <c r="L323" s="42"/>
      <c r="M323" s="134"/>
    </row>
    <row r="324" spans="1:13" ht="30" customHeight="1" outlineLevel="1">
      <c r="A324" s="1">
        <f t="shared" si="36"/>
        <v>313</v>
      </c>
      <c r="B324" s="181" t="str">
        <f t="shared" si="40"/>
        <v>3.9</v>
      </c>
      <c r="C324" s="151" t="s">
        <v>12</v>
      </c>
      <c r="D324" s="72" t="str">
        <f t="shared" si="41"/>
        <v>CPOS - B.166</v>
      </c>
      <c r="E324" s="48" t="s">
        <v>170</v>
      </c>
      <c r="F324" s="30" t="s">
        <v>80</v>
      </c>
      <c r="G324" s="157" t="s">
        <v>879</v>
      </c>
      <c r="H324" s="42"/>
      <c r="I324" s="142">
        <v>12</v>
      </c>
      <c r="J324" s="43"/>
      <c r="K324" s="143">
        <f t="shared" si="39"/>
        <v>0</v>
      </c>
      <c r="L324" s="42"/>
      <c r="M324" s="134"/>
    </row>
    <row r="325" spans="1:13" ht="30" customHeight="1" outlineLevel="1">
      <c r="A325" s="1">
        <f t="shared" si="36"/>
        <v>314</v>
      </c>
      <c r="B325" s="181" t="str">
        <f t="shared" si="40"/>
        <v>3.9</v>
      </c>
      <c r="C325" s="151" t="s">
        <v>13</v>
      </c>
      <c r="D325" s="72" t="str">
        <f t="shared" si="41"/>
        <v>CPOS - B.166</v>
      </c>
      <c r="E325" s="48" t="s">
        <v>171</v>
      </c>
      <c r="F325" s="30" t="s">
        <v>81</v>
      </c>
      <c r="G325" s="157" t="s">
        <v>879</v>
      </c>
      <c r="H325" s="42"/>
      <c r="I325" s="142">
        <v>15</v>
      </c>
      <c r="J325" s="43"/>
      <c r="K325" s="143">
        <f t="shared" si="39"/>
        <v>0</v>
      </c>
      <c r="L325" s="42"/>
      <c r="M325" s="134"/>
    </row>
    <row r="326" spans="1:13" ht="30" customHeight="1" outlineLevel="1">
      <c r="A326" s="1">
        <f t="shared" si="36"/>
        <v>315</v>
      </c>
      <c r="B326" s="181" t="str">
        <f t="shared" si="40"/>
        <v>3.9</v>
      </c>
      <c r="C326" s="151" t="s">
        <v>14</v>
      </c>
      <c r="D326" s="72" t="str">
        <f t="shared" si="41"/>
        <v>CPOS - B.166</v>
      </c>
      <c r="E326" s="48" t="s">
        <v>172</v>
      </c>
      <c r="F326" s="30" t="s">
        <v>82</v>
      </c>
      <c r="G326" s="157" t="s">
        <v>879</v>
      </c>
      <c r="H326" s="42"/>
      <c r="I326" s="142">
        <v>8</v>
      </c>
      <c r="J326" s="43"/>
      <c r="K326" s="143">
        <f t="shared" si="39"/>
        <v>0</v>
      </c>
      <c r="L326" s="42"/>
      <c r="M326" s="134"/>
    </row>
    <row r="327" spans="1:13" ht="30" customHeight="1" outlineLevel="1">
      <c r="A327" s="1">
        <f t="shared" si="36"/>
        <v>316</v>
      </c>
      <c r="B327" s="181" t="str">
        <f t="shared" si="40"/>
        <v>3.9</v>
      </c>
      <c r="C327" s="151" t="s">
        <v>15</v>
      </c>
      <c r="D327" s="72" t="str">
        <f t="shared" si="41"/>
        <v>CPOS - B.166</v>
      </c>
      <c r="E327" s="48" t="s">
        <v>173</v>
      </c>
      <c r="F327" s="30" t="s">
        <v>83</v>
      </c>
      <c r="G327" s="157" t="s">
        <v>879</v>
      </c>
      <c r="H327" s="42"/>
      <c r="I327" s="142">
        <v>8</v>
      </c>
      <c r="J327" s="43"/>
      <c r="K327" s="143">
        <f t="shared" si="39"/>
        <v>0</v>
      </c>
      <c r="L327" s="42"/>
      <c r="M327" s="134"/>
    </row>
    <row r="328" spans="1:13" ht="30" hidden="1" customHeight="1" outlineLevel="1">
      <c r="A328" s="1">
        <f t="shared" si="36"/>
        <v>317</v>
      </c>
      <c r="B328" s="181" t="str">
        <f t="shared" si="40"/>
        <v>3.9</v>
      </c>
      <c r="C328" s="151" t="s">
        <v>16</v>
      </c>
      <c r="D328" s="72" t="str">
        <f t="shared" si="41"/>
        <v>CPOS - B.166</v>
      </c>
      <c r="E328" s="48" t="s">
        <v>168</v>
      </c>
      <c r="F328" s="30" t="s">
        <v>84</v>
      </c>
      <c r="G328" s="157" t="s">
        <v>879</v>
      </c>
      <c r="H328" s="42"/>
      <c r="I328" s="142"/>
      <c r="J328" s="43">
        <f t="shared" ref="J328" si="42">J300</f>
        <v>0</v>
      </c>
      <c r="K328" s="143">
        <f t="shared" si="39"/>
        <v>0</v>
      </c>
      <c r="L328" s="42"/>
      <c r="M328" s="134"/>
    </row>
    <row r="329" spans="1:13" ht="24.75" customHeight="1" outlineLevel="1">
      <c r="A329" s="1">
        <f t="shared" si="36"/>
        <v>318</v>
      </c>
      <c r="B329" s="181" t="str">
        <f t="shared" si="40"/>
        <v>3.9</v>
      </c>
      <c r="C329" s="151" t="s">
        <v>17</v>
      </c>
      <c r="D329" s="72" t="str">
        <f t="shared" si="41"/>
        <v>CPOS - B.166</v>
      </c>
      <c r="E329" s="48" t="s">
        <v>174</v>
      </c>
      <c r="F329" s="30" t="s">
        <v>85</v>
      </c>
      <c r="G329" s="157" t="s">
        <v>879</v>
      </c>
      <c r="H329" s="42"/>
      <c r="I329" s="142">
        <v>8</v>
      </c>
      <c r="J329" s="43"/>
      <c r="K329" s="143">
        <f t="shared" si="39"/>
        <v>0</v>
      </c>
      <c r="L329" s="42"/>
      <c r="M329" s="134"/>
    </row>
    <row r="330" spans="1:13" ht="30" outlineLevel="1">
      <c r="A330" s="1">
        <f t="shared" si="36"/>
        <v>319</v>
      </c>
      <c r="B330" s="181" t="str">
        <f t="shared" si="40"/>
        <v>3.9</v>
      </c>
      <c r="C330" s="151" t="s">
        <v>96</v>
      </c>
      <c r="D330" s="72" t="s">
        <v>72</v>
      </c>
      <c r="E330" s="48" t="s">
        <v>87</v>
      </c>
      <c r="F330" s="30" t="s">
        <v>88</v>
      </c>
      <c r="G330" s="157" t="s">
        <v>89</v>
      </c>
      <c r="H330" s="42"/>
      <c r="I330" s="142">
        <v>1</v>
      </c>
      <c r="J330" s="43"/>
      <c r="K330" s="143">
        <f t="shared" si="39"/>
        <v>0</v>
      </c>
      <c r="L330" s="42"/>
      <c r="M330" s="134"/>
    </row>
    <row r="331" spans="1:13" ht="30" customHeight="1">
      <c r="A331" s="1">
        <f t="shared" si="36"/>
        <v>320</v>
      </c>
      <c r="B331" s="181" t="str">
        <f>B329</f>
        <v>3.9</v>
      </c>
      <c r="C331" s="154"/>
      <c r="D331" s="335">
        <f>C$79</f>
        <v>3</v>
      </c>
      <c r="E331" s="336" t="s">
        <v>726</v>
      </c>
      <c r="F331" s="59" t="s">
        <v>725</v>
      </c>
      <c r="G331" s="155"/>
      <c r="H331" s="44"/>
      <c r="I331" s="140" t="s">
        <v>74</v>
      </c>
      <c r="J331" s="60"/>
      <c r="K331" s="141">
        <f>SUMIF(B$9:B330,B331,K$9:K330)</f>
        <v>0</v>
      </c>
      <c r="L331" s="42"/>
      <c r="M331" s="133"/>
    </row>
    <row r="332" spans="1:13" s="63" customFormat="1" ht="30" customHeight="1">
      <c r="A332" s="1">
        <f t="shared" si="36"/>
        <v>321</v>
      </c>
      <c r="B332" s="64" t="str">
        <f>C332</f>
        <v>3.10</v>
      </c>
      <c r="C332" s="326" t="s">
        <v>210</v>
      </c>
      <c r="D332" s="327" t="s">
        <v>74</v>
      </c>
      <c r="E332" s="328"/>
      <c r="F332" s="329" t="s">
        <v>18</v>
      </c>
      <c r="G332" s="330"/>
      <c r="H332" s="3"/>
      <c r="I332" s="331" t="s">
        <v>74</v>
      </c>
      <c r="J332" s="332"/>
      <c r="K332" s="333"/>
      <c r="L332" s="3"/>
      <c r="M332" s="334"/>
    </row>
    <row r="333" spans="1:13" ht="30" customHeight="1" outlineLevel="1">
      <c r="A333" s="1">
        <f t="shared" si="36"/>
        <v>322</v>
      </c>
      <c r="B333" s="181" t="str">
        <f t="shared" si="40"/>
        <v>3.10</v>
      </c>
      <c r="C333" s="151" t="s">
        <v>19</v>
      </c>
      <c r="D333" s="72" t="str">
        <f>D308</f>
        <v>SINAPI - 01/2016</v>
      </c>
      <c r="E333" s="48" t="s">
        <v>893</v>
      </c>
      <c r="F333" s="30" t="s">
        <v>892</v>
      </c>
      <c r="G333" s="157" t="s">
        <v>879</v>
      </c>
      <c r="H333" s="44"/>
      <c r="I333" s="142">
        <v>22</v>
      </c>
      <c r="J333" s="43"/>
      <c r="K333" s="143">
        <f t="shared" ref="K333:K358" si="43">ROUND(J333*I333,2)</f>
        <v>0</v>
      </c>
      <c r="L333" s="42"/>
      <c r="M333" s="134"/>
    </row>
    <row r="334" spans="1:13" ht="30" hidden="1" customHeight="1" outlineLevel="1">
      <c r="A334" s="1">
        <f t="shared" si="36"/>
        <v>323</v>
      </c>
      <c r="B334" s="181" t="str">
        <f t="shared" si="40"/>
        <v>3.10</v>
      </c>
      <c r="C334" s="151" t="s">
        <v>20</v>
      </c>
      <c r="D334" s="72" t="s">
        <v>100</v>
      </c>
      <c r="E334" s="48" t="s">
        <v>117</v>
      </c>
      <c r="F334" s="30" t="s">
        <v>118</v>
      </c>
      <c r="G334" s="156" t="s">
        <v>591</v>
      </c>
      <c r="H334" s="44" t="s">
        <v>135</v>
      </c>
      <c r="I334" s="142"/>
      <c r="J334" s="43">
        <v>46.56</v>
      </c>
      <c r="K334" s="143">
        <f t="shared" si="43"/>
        <v>0</v>
      </c>
      <c r="L334" s="42"/>
      <c r="M334" s="134"/>
    </row>
    <row r="335" spans="1:13" ht="30" hidden="1" customHeight="1" outlineLevel="1">
      <c r="A335" s="1">
        <f t="shared" si="36"/>
        <v>324</v>
      </c>
      <c r="B335" s="181" t="str">
        <f t="shared" si="40"/>
        <v>3.10</v>
      </c>
      <c r="C335" s="151" t="s">
        <v>21</v>
      </c>
      <c r="D335" s="72" t="s">
        <v>880</v>
      </c>
      <c r="E335" s="48" t="s">
        <v>894</v>
      </c>
      <c r="F335" s="30" t="s">
        <v>895</v>
      </c>
      <c r="G335" s="156" t="s">
        <v>591</v>
      </c>
      <c r="H335" s="44" t="s">
        <v>135</v>
      </c>
      <c r="I335" s="142"/>
      <c r="J335" s="43">
        <v>37.14</v>
      </c>
      <c r="K335" s="143">
        <f t="shared" si="43"/>
        <v>0</v>
      </c>
      <c r="L335" s="42"/>
      <c r="M335" s="134"/>
    </row>
    <row r="336" spans="1:13" ht="30" customHeight="1" outlineLevel="1">
      <c r="A336" s="1">
        <f t="shared" si="36"/>
        <v>325</v>
      </c>
      <c r="B336" s="181" t="str">
        <f t="shared" si="40"/>
        <v>3.10</v>
      </c>
      <c r="C336" s="151" t="s">
        <v>22</v>
      </c>
      <c r="D336" s="72" t="str">
        <f>D333</f>
        <v>SINAPI - 01/2016</v>
      </c>
      <c r="E336" s="48" t="s">
        <v>896</v>
      </c>
      <c r="F336" s="30" t="s">
        <v>897</v>
      </c>
      <c r="G336" s="156" t="s">
        <v>591</v>
      </c>
      <c r="H336" s="44"/>
      <c r="I336" s="142">
        <v>270</v>
      </c>
      <c r="J336" s="43"/>
      <c r="K336" s="143">
        <f t="shared" si="43"/>
        <v>0</v>
      </c>
      <c r="L336" s="42"/>
      <c r="M336" s="134"/>
    </row>
    <row r="337" spans="1:13" ht="30" hidden="1" customHeight="1" outlineLevel="1">
      <c r="A337" s="1">
        <f t="shared" si="36"/>
        <v>326</v>
      </c>
      <c r="B337" s="181" t="str">
        <f t="shared" si="40"/>
        <v>3.10</v>
      </c>
      <c r="C337" s="151" t="s">
        <v>23</v>
      </c>
      <c r="D337" s="72" t="s">
        <v>880</v>
      </c>
      <c r="E337" s="48" t="s">
        <v>899</v>
      </c>
      <c r="F337" s="30" t="s">
        <v>898</v>
      </c>
      <c r="G337" s="156" t="s">
        <v>591</v>
      </c>
      <c r="H337" s="42" t="s">
        <v>135</v>
      </c>
      <c r="I337" s="142"/>
      <c r="J337" s="43">
        <v>53.37</v>
      </c>
      <c r="K337" s="143">
        <f t="shared" si="43"/>
        <v>0</v>
      </c>
      <c r="L337" s="42"/>
      <c r="M337" s="134"/>
    </row>
    <row r="338" spans="1:13" ht="30" hidden="1" customHeight="1" outlineLevel="1">
      <c r="A338" s="1">
        <f t="shared" si="36"/>
        <v>327</v>
      </c>
      <c r="B338" s="181" t="str">
        <f t="shared" si="40"/>
        <v>3.10</v>
      </c>
      <c r="C338" s="151" t="s">
        <v>24</v>
      </c>
      <c r="D338" s="72" t="s">
        <v>880</v>
      </c>
      <c r="E338" s="48" t="s">
        <v>900</v>
      </c>
      <c r="F338" s="30" t="s">
        <v>901</v>
      </c>
      <c r="G338" s="156" t="s">
        <v>591</v>
      </c>
      <c r="H338" s="42" t="s">
        <v>135</v>
      </c>
      <c r="I338" s="142"/>
      <c r="J338" s="43">
        <v>64.069999999999993</v>
      </c>
      <c r="K338" s="143">
        <f t="shared" si="43"/>
        <v>0</v>
      </c>
      <c r="L338" s="42"/>
      <c r="M338" s="134"/>
    </row>
    <row r="339" spans="1:13" ht="30" hidden="1" customHeight="1" outlineLevel="1">
      <c r="A339" s="1">
        <f t="shared" si="36"/>
        <v>328</v>
      </c>
      <c r="B339" s="181" t="str">
        <f t="shared" si="40"/>
        <v>3.10</v>
      </c>
      <c r="C339" s="151" t="s">
        <v>25</v>
      </c>
      <c r="D339" s="72" t="s">
        <v>880</v>
      </c>
      <c r="E339" s="48" t="s">
        <v>902</v>
      </c>
      <c r="F339" s="30" t="s">
        <v>903</v>
      </c>
      <c r="G339" s="157" t="s">
        <v>879</v>
      </c>
      <c r="H339" s="42" t="s">
        <v>135</v>
      </c>
      <c r="I339" s="142"/>
      <c r="J339" s="43">
        <v>51.81</v>
      </c>
      <c r="K339" s="143">
        <f t="shared" si="43"/>
        <v>0</v>
      </c>
      <c r="L339" s="42"/>
      <c r="M339" s="134"/>
    </row>
    <row r="340" spans="1:13" ht="30" hidden="1" customHeight="1" outlineLevel="1">
      <c r="A340" s="1">
        <f t="shared" si="36"/>
        <v>329</v>
      </c>
      <c r="B340" s="181" t="str">
        <f t="shared" si="40"/>
        <v>3.10</v>
      </c>
      <c r="C340" s="151" t="s">
        <v>26</v>
      </c>
      <c r="D340" s="72" t="s">
        <v>880</v>
      </c>
      <c r="E340" s="48" t="s">
        <v>905</v>
      </c>
      <c r="F340" s="30" t="s">
        <v>904</v>
      </c>
      <c r="G340" s="157" t="s">
        <v>879</v>
      </c>
      <c r="H340" s="42" t="s">
        <v>135</v>
      </c>
      <c r="I340" s="142"/>
      <c r="J340" s="43">
        <v>35.020000000000003</v>
      </c>
      <c r="K340" s="143">
        <f t="shared" si="43"/>
        <v>0</v>
      </c>
      <c r="L340" s="42"/>
      <c r="M340" s="134"/>
    </row>
    <row r="341" spans="1:13" ht="30" hidden="1" customHeight="1" outlineLevel="1">
      <c r="A341" s="1">
        <f t="shared" si="36"/>
        <v>330</v>
      </c>
      <c r="B341" s="181" t="str">
        <f t="shared" si="40"/>
        <v>3.10</v>
      </c>
      <c r="C341" s="151" t="s">
        <v>27</v>
      </c>
      <c r="D341" s="72" t="s">
        <v>880</v>
      </c>
      <c r="E341" s="48" t="s">
        <v>906</v>
      </c>
      <c r="F341" s="30" t="s">
        <v>907</v>
      </c>
      <c r="G341" s="157" t="s">
        <v>879</v>
      </c>
      <c r="H341" s="42" t="s">
        <v>135</v>
      </c>
      <c r="I341" s="142"/>
      <c r="J341" s="43">
        <v>325.38</v>
      </c>
      <c r="K341" s="143">
        <f t="shared" si="43"/>
        <v>0</v>
      </c>
      <c r="L341" s="42"/>
      <c r="M341" s="134"/>
    </row>
    <row r="342" spans="1:13" ht="30" hidden="1" customHeight="1" outlineLevel="1">
      <c r="A342" s="1">
        <f t="shared" si="36"/>
        <v>331</v>
      </c>
      <c r="B342" s="181" t="str">
        <f t="shared" si="40"/>
        <v>3.10</v>
      </c>
      <c r="C342" s="151" t="s">
        <v>28</v>
      </c>
      <c r="D342" s="72" t="s">
        <v>880</v>
      </c>
      <c r="E342" s="48" t="s">
        <v>908</v>
      </c>
      <c r="F342" s="30" t="s">
        <v>909</v>
      </c>
      <c r="G342" s="157" t="s">
        <v>879</v>
      </c>
      <c r="H342" s="42" t="s">
        <v>135</v>
      </c>
      <c r="I342" s="142"/>
      <c r="J342" s="43">
        <v>379.72</v>
      </c>
      <c r="K342" s="143">
        <f t="shared" si="43"/>
        <v>0</v>
      </c>
      <c r="L342" s="42"/>
      <c r="M342" s="134"/>
    </row>
    <row r="343" spans="1:13" ht="30" hidden="1" customHeight="1" outlineLevel="1">
      <c r="A343" s="1">
        <f t="shared" si="36"/>
        <v>332</v>
      </c>
      <c r="B343" s="181" t="str">
        <f t="shared" si="40"/>
        <v>3.10</v>
      </c>
      <c r="C343" s="151" t="s">
        <v>29</v>
      </c>
      <c r="D343" s="185"/>
      <c r="E343" s="186"/>
      <c r="F343" s="30" t="s">
        <v>910</v>
      </c>
      <c r="G343" s="157" t="s">
        <v>879</v>
      </c>
      <c r="H343" s="42" t="s">
        <v>135</v>
      </c>
      <c r="I343" s="142"/>
      <c r="J343" s="43"/>
      <c r="K343" s="143">
        <f t="shared" si="43"/>
        <v>0</v>
      </c>
      <c r="L343" s="42"/>
      <c r="M343" s="134"/>
    </row>
    <row r="344" spans="1:13" ht="30" hidden="1" customHeight="1" outlineLevel="1">
      <c r="A344" s="1">
        <f t="shared" si="36"/>
        <v>333</v>
      </c>
      <c r="B344" s="181" t="str">
        <f t="shared" si="40"/>
        <v>3.10</v>
      </c>
      <c r="C344" s="151" t="s">
        <v>30</v>
      </c>
      <c r="D344" s="185"/>
      <c r="E344" s="186"/>
      <c r="F344" s="30" t="s">
        <v>911</v>
      </c>
      <c r="G344" s="157" t="s">
        <v>879</v>
      </c>
      <c r="H344" s="42" t="s">
        <v>135</v>
      </c>
      <c r="I344" s="142"/>
      <c r="J344" s="43"/>
      <c r="K344" s="143">
        <f t="shared" si="43"/>
        <v>0</v>
      </c>
      <c r="L344" s="42"/>
      <c r="M344" s="134"/>
    </row>
    <row r="345" spans="1:13" ht="30" customHeight="1" outlineLevel="1">
      <c r="A345" s="1">
        <f t="shared" si="36"/>
        <v>334</v>
      </c>
      <c r="B345" s="181" t="str">
        <f t="shared" si="40"/>
        <v>3.10</v>
      </c>
      <c r="C345" s="151" t="s">
        <v>31</v>
      </c>
      <c r="D345" s="72" t="str">
        <f>D328</f>
        <v>CPOS - B.166</v>
      </c>
      <c r="E345" s="48" t="s">
        <v>167</v>
      </c>
      <c r="F345" s="30" t="s">
        <v>443</v>
      </c>
      <c r="G345" s="156" t="s">
        <v>591</v>
      </c>
      <c r="H345" s="42"/>
      <c r="I345" s="142">
        <v>480</v>
      </c>
      <c r="J345" s="43"/>
      <c r="K345" s="143">
        <f t="shared" si="43"/>
        <v>0</v>
      </c>
      <c r="L345" s="42"/>
      <c r="M345" s="134"/>
    </row>
    <row r="346" spans="1:13" ht="30" hidden="1" customHeight="1" outlineLevel="1">
      <c r="A346" s="1">
        <f t="shared" si="36"/>
        <v>335</v>
      </c>
      <c r="B346" s="181" t="str">
        <f t="shared" si="40"/>
        <v>3.10</v>
      </c>
      <c r="C346" s="151" t="s">
        <v>32</v>
      </c>
      <c r="D346" s="72" t="s">
        <v>880</v>
      </c>
      <c r="E346" s="48" t="s">
        <v>913</v>
      </c>
      <c r="F346" s="30" t="s">
        <v>912</v>
      </c>
      <c r="G346" s="157" t="s">
        <v>879</v>
      </c>
      <c r="H346" s="42" t="s">
        <v>135</v>
      </c>
      <c r="I346" s="142"/>
      <c r="J346" s="43">
        <v>13.43</v>
      </c>
      <c r="K346" s="143">
        <f t="shared" si="43"/>
        <v>0</v>
      </c>
      <c r="L346" s="42"/>
      <c r="M346" s="134"/>
    </row>
    <row r="347" spans="1:13" ht="30" customHeight="1" outlineLevel="1">
      <c r="A347" s="1">
        <f t="shared" si="36"/>
        <v>336</v>
      </c>
      <c r="B347" s="181" t="str">
        <f t="shared" si="40"/>
        <v>3.10</v>
      </c>
      <c r="C347" s="151" t="s">
        <v>33</v>
      </c>
      <c r="D347" s="72" t="str">
        <f>D336</f>
        <v>SINAPI - 01/2016</v>
      </c>
      <c r="E347" s="48" t="s">
        <v>914</v>
      </c>
      <c r="F347" s="30" t="s">
        <v>915</v>
      </c>
      <c r="G347" s="157" t="s">
        <v>879</v>
      </c>
      <c r="H347" s="42"/>
      <c r="I347" s="142">
        <v>70</v>
      </c>
      <c r="J347" s="43"/>
      <c r="K347" s="143">
        <f t="shared" si="43"/>
        <v>0</v>
      </c>
      <c r="L347" s="42"/>
      <c r="M347" s="134"/>
    </row>
    <row r="348" spans="1:13" ht="30" hidden="1" customHeight="1" outlineLevel="1">
      <c r="A348" s="1">
        <f t="shared" si="36"/>
        <v>337</v>
      </c>
      <c r="B348" s="181" t="str">
        <f t="shared" si="40"/>
        <v>3.10</v>
      </c>
      <c r="C348" s="151" t="s">
        <v>34</v>
      </c>
      <c r="D348" s="72" t="s">
        <v>880</v>
      </c>
      <c r="E348" s="48" t="s">
        <v>917</v>
      </c>
      <c r="F348" s="30" t="s">
        <v>916</v>
      </c>
      <c r="G348" s="157" t="s">
        <v>879</v>
      </c>
      <c r="H348" s="42" t="s">
        <v>135</v>
      </c>
      <c r="I348" s="142"/>
      <c r="J348" s="43">
        <v>17.78</v>
      </c>
      <c r="K348" s="143">
        <f t="shared" si="43"/>
        <v>0</v>
      </c>
      <c r="L348" s="42"/>
      <c r="M348" s="134"/>
    </row>
    <row r="349" spans="1:13" ht="30" hidden="1" customHeight="1" outlineLevel="1">
      <c r="A349" s="1">
        <f t="shared" si="36"/>
        <v>338</v>
      </c>
      <c r="B349" s="181" t="str">
        <f t="shared" si="40"/>
        <v>3.10</v>
      </c>
      <c r="C349" s="151" t="s">
        <v>35</v>
      </c>
      <c r="D349" s="72" t="s">
        <v>880</v>
      </c>
      <c r="E349" s="48" t="s">
        <v>918</v>
      </c>
      <c r="F349" s="30" t="s">
        <v>919</v>
      </c>
      <c r="G349" s="157" t="s">
        <v>879</v>
      </c>
      <c r="H349" s="42" t="s">
        <v>135</v>
      </c>
      <c r="I349" s="142"/>
      <c r="J349" s="43">
        <v>19.7</v>
      </c>
      <c r="K349" s="143">
        <f t="shared" si="43"/>
        <v>0</v>
      </c>
      <c r="L349" s="42"/>
      <c r="M349" s="134"/>
    </row>
    <row r="350" spans="1:13" ht="30" customHeight="1" outlineLevel="1">
      <c r="A350" s="1">
        <f t="shared" si="36"/>
        <v>339</v>
      </c>
      <c r="B350" s="181" t="str">
        <f t="shared" si="40"/>
        <v>3.10</v>
      </c>
      <c r="C350" s="151" t="s">
        <v>36</v>
      </c>
      <c r="D350" s="72" t="str">
        <f>D345</f>
        <v>CPOS - B.166</v>
      </c>
      <c r="E350" s="48" t="s">
        <v>168</v>
      </c>
      <c r="F350" s="30" t="s">
        <v>78</v>
      </c>
      <c r="G350" s="157" t="s">
        <v>879</v>
      </c>
      <c r="H350" s="42"/>
      <c r="I350" s="142">
        <v>22</v>
      </c>
      <c r="J350" s="43"/>
      <c r="K350" s="143">
        <f t="shared" si="43"/>
        <v>0</v>
      </c>
      <c r="L350" s="42"/>
      <c r="M350" s="134"/>
    </row>
    <row r="351" spans="1:13" ht="30" customHeight="1" outlineLevel="1">
      <c r="A351" s="1">
        <f t="shared" si="36"/>
        <v>340</v>
      </c>
      <c r="B351" s="181" t="str">
        <f t="shared" si="40"/>
        <v>3.10</v>
      </c>
      <c r="C351" s="151" t="s">
        <v>37</v>
      </c>
      <c r="D351" s="72" t="str">
        <f t="shared" ref="D351:D357" si="44">D350</f>
        <v>CPOS - B.166</v>
      </c>
      <c r="E351" s="48" t="s">
        <v>169</v>
      </c>
      <c r="F351" s="30" t="s">
        <v>79</v>
      </c>
      <c r="G351" s="157" t="s">
        <v>879</v>
      </c>
      <c r="H351" s="42"/>
      <c r="I351" s="142">
        <v>17</v>
      </c>
      <c r="J351" s="43"/>
      <c r="K351" s="143">
        <f t="shared" si="43"/>
        <v>0</v>
      </c>
      <c r="L351" s="42"/>
      <c r="M351" s="134"/>
    </row>
    <row r="352" spans="1:13" ht="30" customHeight="1" outlineLevel="1">
      <c r="A352" s="1">
        <f t="shared" si="36"/>
        <v>341</v>
      </c>
      <c r="B352" s="181" t="str">
        <f t="shared" si="40"/>
        <v>3.10</v>
      </c>
      <c r="C352" s="151" t="s">
        <v>38</v>
      </c>
      <c r="D352" s="72" t="str">
        <f t="shared" si="44"/>
        <v>CPOS - B.166</v>
      </c>
      <c r="E352" s="48" t="s">
        <v>170</v>
      </c>
      <c r="F352" s="30" t="s">
        <v>80</v>
      </c>
      <c r="G352" s="157" t="s">
        <v>879</v>
      </c>
      <c r="H352" s="42"/>
      <c r="I352" s="142">
        <v>25</v>
      </c>
      <c r="J352" s="43"/>
      <c r="K352" s="143">
        <f t="shared" si="43"/>
        <v>0</v>
      </c>
      <c r="L352" s="42"/>
      <c r="M352" s="134"/>
    </row>
    <row r="353" spans="1:13" ht="30" customHeight="1" outlineLevel="1">
      <c r="A353" s="1">
        <f t="shared" si="36"/>
        <v>342</v>
      </c>
      <c r="B353" s="181" t="str">
        <f t="shared" si="40"/>
        <v>3.10</v>
      </c>
      <c r="C353" s="151" t="s">
        <v>39</v>
      </c>
      <c r="D353" s="72" t="str">
        <f t="shared" si="44"/>
        <v>CPOS - B.166</v>
      </c>
      <c r="E353" s="48" t="s">
        <v>171</v>
      </c>
      <c r="F353" s="30" t="s">
        <v>81</v>
      </c>
      <c r="G353" s="157" t="s">
        <v>879</v>
      </c>
      <c r="H353" s="42"/>
      <c r="I353" s="142">
        <v>30</v>
      </c>
      <c r="J353" s="43"/>
      <c r="K353" s="143">
        <f t="shared" si="43"/>
        <v>0</v>
      </c>
      <c r="L353" s="42"/>
      <c r="M353" s="134"/>
    </row>
    <row r="354" spans="1:13" ht="30" customHeight="1" outlineLevel="1">
      <c r="A354" s="1">
        <f t="shared" si="36"/>
        <v>343</v>
      </c>
      <c r="B354" s="181" t="str">
        <f t="shared" si="40"/>
        <v>3.10</v>
      </c>
      <c r="C354" s="151" t="s">
        <v>40</v>
      </c>
      <c r="D354" s="72" t="str">
        <f t="shared" si="44"/>
        <v>CPOS - B.166</v>
      </c>
      <c r="E354" s="48" t="s">
        <v>172</v>
      </c>
      <c r="F354" s="30" t="s">
        <v>82</v>
      </c>
      <c r="G354" s="157" t="s">
        <v>879</v>
      </c>
      <c r="H354" s="42"/>
      <c r="I354" s="142">
        <v>22</v>
      </c>
      <c r="J354" s="43"/>
      <c r="K354" s="143">
        <f t="shared" si="43"/>
        <v>0</v>
      </c>
      <c r="L354" s="42"/>
      <c r="M354" s="134"/>
    </row>
    <row r="355" spans="1:13" ht="30" customHeight="1" outlineLevel="1">
      <c r="A355" s="1">
        <f t="shared" ref="A355:A413" si="45">A354+1</f>
        <v>344</v>
      </c>
      <c r="B355" s="181" t="str">
        <f t="shared" si="40"/>
        <v>3.10</v>
      </c>
      <c r="C355" s="151" t="s">
        <v>41</v>
      </c>
      <c r="D355" s="72" t="str">
        <f t="shared" si="44"/>
        <v>CPOS - B.166</v>
      </c>
      <c r="E355" s="48" t="s">
        <v>173</v>
      </c>
      <c r="F355" s="30" t="s">
        <v>83</v>
      </c>
      <c r="G355" s="157" t="s">
        <v>879</v>
      </c>
      <c r="H355" s="42"/>
      <c r="I355" s="142">
        <v>22</v>
      </c>
      <c r="J355" s="43"/>
      <c r="K355" s="143">
        <f t="shared" si="43"/>
        <v>0</v>
      </c>
      <c r="L355" s="42"/>
      <c r="M355" s="134"/>
    </row>
    <row r="356" spans="1:13" ht="30" hidden="1" customHeight="1" outlineLevel="1">
      <c r="A356" s="1">
        <f t="shared" si="45"/>
        <v>345</v>
      </c>
      <c r="B356" s="181" t="str">
        <f t="shared" si="40"/>
        <v>3.10</v>
      </c>
      <c r="C356" s="151" t="s">
        <v>42</v>
      </c>
      <c r="D356" s="72" t="str">
        <f t="shared" si="44"/>
        <v>CPOS - B.166</v>
      </c>
      <c r="E356" s="48" t="s">
        <v>168</v>
      </c>
      <c r="F356" s="30" t="s">
        <v>84</v>
      </c>
      <c r="G356" s="157" t="s">
        <v>879</v>
      </c>
      <c r="H356" s="42"/>
      <c r="I356" s="142"/>
      <c r="J356" s="43">
        <f t="shared" ref="J356" si="46">J328</f>
        <v>0</v>
      </c>
      <c r="K356" s="143">
        <f t="shared" si="43"/>
        <v>0</v>
      </c>
      <c r="L356" s="42"/>
      <c r="M356" s="134"/>
    </row>
    <row r="357" spans="1:13" ht="24.75" customHeight="1" outlineLevel="1">
      <c r="A357" s="1">
        <f t="shared" si="45"/>
        <v>346</v>
      </c>
      <c r="B357" s="181" t="str">
        <f t="shared" si="40"/>
        <v>3.10</v>
      </c>
      <c r="C357" s="151" t="s">
        <v>43</v>
      </c>
      <c r="D357" s="72" t="str">
        <f t="shared" si="44"/>
        <v>CPOS - B.166</v>
      </c>
      <c r="E357" s="48" t="s">
        <v>174</v>
      </c>
      <c r="F357" s="30" t="s">
        <v>85</v>
      </c>
      <c r="G357" s="157" t="s">
        <v>879</v>
      </c>
      <c r="H357" s="42"/>
      <c r="I357" s="142">
        <v>22</v>
      </c>
      <c r="J357" s="43"/>
      <c r="K357" s="143">
        <f t="shared" si="43"/>
        <v>0</v>
      </c>
      <c r="L357" s="42"/>
      <c r="M357" s="134"/>
    </row>
    <row r="358" spans="1:13" ht="30" outlineLevel="1">
      <c r="A358" s="1">
        <f t="shared" si="45"/>
        <v>347</v>
      </c>
      <c r="B358" s="181" t="str">
        <f t="shared" si="40"/>
        <v>3.10</v>
      </c>
      <c r="C358" s="151" t="s">
        <v>95</v>
      </c>
      <c r="D358" s="72" t="s">
        <v>72</v>
      </c>
      <c r="E358" s="48" t="s">
        <v>87</v>
      </c>
      <c r="F358" s="30" t="s">
        <v>88</v>
      </c>
      <c r="G358" s="157" t="s">
        <v>89</v>
      </c>
      <c r="H358" s="42"/>
      <c r="I358" s="142">
        <v>1</v>
      </c>
      <c r="J358" s="43"/>
      <c r="K358" s="143">
        <f t="shared" si="43"/>
        <v>0</v>
      </c>
      <c r="L358" s="42"/>
      <c r="M358" s="134"/>
    </row>
    <row r="359" spans="1:13" ht="30" customHeight="1">
      <c r="A359" s="1">
        <f t="shared" si="45"/>
        <v>348</v>
      </c>
      <c r="B359" s="181" t="str">
        <f>B357</f>
        <v>3.10</v>
      </c>
      <c r="C359" s="154"/>
      <c r="D359" s="335">
        <f>C$79</f>
        <v>3</v>
      </c>
      <c r="E359" s="336" t="s">
        <v>726</v>
      </c>
      <c r="F359" s="59" t="s">
        <v>725</v>
      </c>
      <c r="G359" s="155"/>
      <c r="H359" s="44"/>
      <c r="I359" s="140" t="s">
        <v>74</v>
      </c>
      <c r="J359" s="60"/>
      <c r="K359" s="141">
        <f>SUMIF(B$9:B358,B359,K$9:K358)</f>
        <v>0</v>
      </c>
      <c r="L359" s="42"/>
      <c r="M359" s="133"/>
    </row>
    <row r="360" spans="1:13" s="63" customFormat="1" ht="30" customHeight="1">
      <c r="A360" s="1">
        <f t="shared" si="45"/>
        <v>349</v>
      </c>
      <c r="B360" s="64" t="str">
        <f>C360</f>
        <v>3.11</v>
      </c>
      <c r="C360" s="326" t="s">
        <v>212</v>
      </c>
      <c r="D360" s="327" t="s">
        <v>74</v>
      </c>
      <c r="E360" s="328"/>
      <c r="F360" s="329" t="s">
        <v>139</v>
      </c>
      <c r="G360" s="330"/>
      <c r="H360" s="3"/>
      <c r="I360" s="331" t="s">
        <v>74</v>
      </c>
      <c r="J360" s="332"/>
      <c r="K360" s="333"/>
      <c r="L360" s="3"/>
      <c r="M360" s="334"/>
    </row>
    <row r="361" spans="1:13" ht="30" customHeight="1" outlineLevel="1">
      <c r="A361" s="1">
        <f t="shared" si="45"/>
        <v>350</v>
      </c>
      <c r="B361" s="181" t="str">
        <f t="shared" si="40"/>
        <v>3.11</v>
      </c>
      <c r="C361" s="151" t="s">
        <v>45</v>
      </c>
      <c r="D361" s="72" t="s">
        <v>1169</v>
      </c>
      <c r="E361" s="48" t="s">
        <v>893</v>
      </c>
      <c r="F361" s="30" t="s">
        <v>892</v>
      </c>
      <c r="G361" s="157" t="s">
        <v>879</v>
      </c>
      <c r="H361" s="44"/>
      <c r="I361" s="142">
        <v>60</v>
      </c>
      <c r="J361" s="43"/>
      <c r="K361" s="143">
        <f t="shared" ref="K361:K386" si="47">ROUND(J361*I361,2)</f>
        <v>0</v>
      </c>
      <c r="L361" s="42"/>
      <c r="M361" s="134"/>
    </row>
    <row r="362" spans="1:13" ht="30" customHeight="1" outlineLevel="1">
      <c r="A362" s="1">
        <f t="shared" si="45"/>
        <v>351</v>
      </c>
      <c r="B362" s="181" t="str">
        <f t="shared" si="40"/>
        <v>3.11</v>
      </c>
      <c r="C362" s="151" t="s">
        <v>46</v>
      </c>
      <c r="D362" s="72" t="s">
        <v>1171</v>
      </c>
      <c r="E362" s="48" t="s">
        <v>117</v>
      </c>
      <c r="F362" s="30" t="s">
        <v>118</v>
      </c>
      <c r="G362" s="156" t="s">
        <v>879</v>
      </c>
      <c r="H362" s="44"/>
      <c r="I362" s="142">
        <v>1</v>
      </c>
      <c r="J362" s="43"/>
      <c r="K362" s="143">
        <f t="shared" si="47"/>
        <v>0</v>
      </c>
      <c r="L362" s="42"/>
      <c r="M362" s="134"/>
    </row>
    <row r="363" spans="1:13" ht="30" hidden="1" customHeight="1" outlineLevel="1">
      <c r="A363" s="1">
        <f t="shared" si="45"/>
        <v>352</v>
      </c>
      <c r="B363" s="181" t="str">
        <f t="shared" si="40"/>
        <v>3.11</v>
      </c>
      <c r="C363" s="151" t="s">
        <v>47</v>
      </c>
      <c r="D363" s="72" t="s">
        <v>880</v>
      </c>
      <c r="E363" s="48" t="s">
        <v>894</v>
      </c>
      <c r="F363" s="30" t="s">
        <v>895</v>
      </c>
      <c r="G363" s="156" t="s">
        <v>591</v>
      </c>
      <c r="H363" s="44" t="s">
        <v>135</v>
      </c>
      <c r="I363" s="142"/>
      <c r="J363" s="43">
        <v>37.14</v>
      </c>
      <c r="K363" s="143">
        <f t="shared" si="47"/>
        <v>0</v>
      </c>
      <c r="L363" s="42"/>
      <c r="M363" s="134"/>
    </row>
    <row r="364" spans="1:13" ht="30" customHeight="1" outlineLevel="1">
      <c r="A364" s="1">
        <f t="shared" si="45"/>
        <v>353</v>
      </c>
      <c r="B364" s="181" t="str">
        <f t="shared" si="40"/>
        <v>3.11</v>
      </c>
      <c r="C364" s="151" t="s">
        <v>48</v>
      </c>
      <c r="D364" s="72" t="s">
        <v>1169</v>
      </c>
      <c r="E364" s="48" t="s">
        <v>896</v>
      </c>
      <c r="F364" s="30" t="s">
        <v>897</v>
      </c>
      <c r="G364" s="156" t="s">
        <v>591</v>
      </c>
      <c r="H364" s="44"/>
      <c r="I364" s="142">
        <v>500</v>
      </c>
      <c r="J364" s="43"/>
      <c r="K364" s="143">
        <f t="shared" si="47"/>
        <v>0</v>
      </c>
      <c r="L364" s="42"/>
      <c r="M364" s="134"/>
    </row>
    <row r="365" spans="1:13" ht="30" hidden="1" customHeight="1" outlineLevel="1">
      <c r="A365" s="1">
        <f t="shared" si="45"/>
        <v>354</v>
      </c>
      <c r="B365" s="181" t="str">
        <f t="shared" si="40"/>
        <v>3.11</v>
      </c>
      <c r="C365" s="151" t="s">
        <v>49</v>
      </c>
      <c r="D365" s="72" t="s">
        <v>880</v>
      </c>
      <c r="E365" s="48" t="s">
        <v>899</v>
      </c>
      <c r="F365" s="30" t="s">
        <v>898</v>
      </c>
      <c r="G365" s="156" t="s">
        <v>591</v>
      </c>
      <c r="H365" s="42" t="s">
        <v>135</v>
      </c>
      <c r="I365" s="142"/>
      <c r="J365" s="43">
        <v>53.37</v>
      </c>
      <c r="K365" s="143">
        <f t="shared" si="47"/>
        <v>0</v>
      </c>
      <c r="L365" s="42"/>
      <c r="M365" s="134"/>
    </row>
    <row r="366" spans="1:13" ht="30" hidden="1" customHeight="1" outlineLevel="1">
      <c r="A366" s="1">
        <f t="shared" si="45"/>
        <v>355</v>
      </c>
      <c r="B366" s="181" t="str">
        <f t="shared" si="40"/>
        <v>3.11</v>
      </c>
      <c r="C366" s="151" t="s">
        <v>50</v>
      </c>
      <c r="D366" s="72" t="s">
        <v>880</v>
      </c>
      <c r="E366" s="48" t="s">
        <v>900</v>
      </c>
      <c r="F366" s="30" t="s">
        <v>901</v>
      </c>
      <c r="G366" s="156" t="s">
        <v>591</v>
      </c>
      <c r="H366" s="42" t="s">
        <v>135</v>
      </c>
      <c r="I366" s="142"/>
      <c r="J366" s="43">
        <v>64.069999999999993</v>
      </c>
      <c r="K366" s="143">
        <f t="shared" si="47"/>
        <v>0</v>
      </c>
      <c r="L366" s="42"/>
      <c r="M366" s="134"/>
    </row>
    <row r="367" spans="1:13" ht="30" hidden="1" customHeight="1" outlineLevel="1">
      <c r="A367" s="1">
        <f t="shared" si="45"/>
        <v>356</v>
      </c>
      <c r="B367" s="181" t="str">
        <f t="shared" si="40"/>
        <v>3.11</v>
      </c>
      <c r="C367" s="151" t="s">
        <v>51</v>
      </c>
      <c r="D367" s="72" t="s">
        <v>880</v>
      </c>
      <c r="E367" s="48" t="s">
        <v>902</v>
      </c>
      <c r="F367" s="30" t="s">
        <v>903</v>
      </c>
      <c r="G367" s="157" t="s">
        <v>879</v>
      </c>
      <c r="H367" s="42" t="s">
        <v>135</v>
      </c>
      <c r="I367" s="142"/>
      <c r="J367" s="43">
        <v>51.81</v>
      </c>
      <c r="K367" s="143">
        <f t="shared" si="47"/>
        <v>0</v>
      </c>
      <c r="L367" s="42"/>
      <c r="M367" s="134"/>
    </row>
    <row r="368" spans="1:13" ht="30" hidden="1" customHeight="1" outlineLevel="1">
      <c r="A368" s="1">
        <f t="shared" si="45"/>
        <v>357</v>
      </c>
      <c r="B368" s="181" t="str">
        <f t="shared" si="40"/>
        <v>3.11</v>
      </c>
      <c r="C368" s="151" t="s">
        <v>52</v>
      </c>
      <c r="D368" s="72" t="s">
        <v>880</v>
      </c>
      <c r="E368" s="48" t="s">
        <v>905</v>
      </c>
      <c r="F368" s="30" t="s">
        <v>904</v>
      </c>
      <c r="G368" s="157" t="s">
        <v>879</v>
      </c>
      <c r="H368" s="42" t="s">
        <v>135</v>
      </c>
      <c r="I368" s="142"/>
      <c r="J368" s="43">
        <v>35.020000000000003</v>
      </c>
      <c r="K368" s="143">
        <f t="shared" si="47"/>
        <v>0</v>
      </c>
      <c r="L368" s="42"/>
      <c r="M368" s="134"/>
    </row>
    <row r="369" spans="1:13" ht="30" customHeight="1" outlineLevel="1">
      <c r="A369" s="1">
        <f t="shared" si="45"/>
        <v>358</v>
      </c>
      <c r="B369" s="181" t="str">
        <f t="shared" si="40"/>
        <v>3.11</v>
      </c>
      <c r="C369" s="151" t="s">
        <v>53</v>
      </c>
      <c r="D369" s="72" t="s">
        <v>1169</v>
      </c>
      <c r="E369" s="48" t="s">
        <v>906</v>
      </c>
      <c r="F369" s="30" t="s">
        <v>907</v>
      </c>
      <c r="G369" s="157" t="s">
        <v>879</v>
      </c>
      <c r="H369" s="42"/>
      <c r="I369" s="142">
        <v>1</v>
      </c>
      <c r="J369" s="43"/>
      <c r="K369" s="143">
        <f t="shared" si="47"/>
        <v>0</v>
      </c>
      <c r="L369" s="42"/>
      <c r="M369" s="134"/>
    </row>
    <row r="370" spans="1:13" ht="30" hidden="1" customHeight="1" outlineLevel="1">
      <c r="A370" s="1">
        <f t="shared" si="45"/>
        <v>359</v>
      </c>
      <c r="B370" s="181" t="str">
        <f t="shared" si="40"/>
        <v>3.11</v>
      </c>
      <c r="C370" s="151" t="s">
        <v>54</v>
      </c>
      <c r="D370" s="72" t="s">
        <v>880</v>
      </c>
      <c r="E370" s="48" t="s">
        <v>908</v>
      </c>
      <c r="F370" s="30" t="s">
        <v>909</v>
      </c>
      <c r="G370" s="157" t="s">
        <v>879</v>
      </c>
      <c r="H370" s="42" t="s">
        <v>135</v>
      </c>
      <c r="I370" s="142"/>
      <c r="J370" s="43">
        <v>379.72</v>
      </c>
      <c r="K370" s="143">
        <f t="shared" si="47"/>
        <v>0</v>
      </c>
      <c r="L370" s="42"/>
      <c r="M370" s="134"/>
    </row>
    <row r="371" spans="1:13" ht="30" hidden="1" customHeight="1" outlineLevel="1">
      <c r="A371" s="1">
        <f t="shared" si="45"/>
        <v>360</v>
      </c>
      <c r="B371" s="181" t="str">
        <f t="shared" si="40"/>
        <v>3.11</v>
      </c>
      <c r="C371" s="151" t="s">
        <v>55</v>
      </c>
      <c r="D371" s="185"/>
      <c r="E371" s="186"/>
      <c r="F371" s="30" t="s">
        <v>910</v>
      </c>
      <c r="G371" s="157" t="s">
        <v>879</v>
      </c>
      <c r="H371" s="42" t="s">
        <v>135</v>
      </c>
      <c r="I371" s="142"/>
      <c r="J371" s="43"/>
      <c r="K371" s="143">
        <f t="shared" si="47"/>
        <v>0</v>
      </c>
      <c r="L371" s="42"/>
      <c r="M371" s="134"/>
    </row>
    <row r="372" spans="1:13" ht="30" hidden="1" customHeight="1" outlineLevel="1">
      <c r="A372" s="1">
        <f t="shared" si="45"/>
        <v>361</v>
      </c>
      <c r="B372" s="181" t="str">
        <f t="shared" si="40"/>
        <v>3.11</v>
      </c>
      <c r="C372" s="151" t="s">
        <v>56</v>
      </c>
      <c r="D372" s="185"/>
      <c r="E372" s="186"/>
      <c r="F372" s="30" t="s">
        <v>911</v>
      </c>
      <c r="G372" s="157" t="s">
        <v>879</v>
      </c>
      <c r="H372" s="42" t="s">
        <v>135</v>
      </c>
      <c r="I372" s="142"/>
      <c r="J372" s="43"/>
      <c r="K372" s="143">
        <f t="shared" si="47"/>
        <v>0</v>
      </c>
      <c r="L372" s="42"/>
      <c r="M372" s="134"/>
    </row>
    <row r="373" spans="1:13" ht="30" hidden="1" customHeight="1" outlineLevel="1">
      <c r="A373" s="1">
        <f t="shared" si="45"/>
        <v>362</v>
      </c>
      <c r="B373" s="181" t="str">
        <f t="shared" si="40"/>
        <v>3.11</v>
      </c>
      <c r="C373" s="151" t="s">
        <v>57</v>
      </c>
      <c r="D373" s="72" t="s">
        <v>100</v>
      </c>
      <c r="E373" s="48" t="s">
        <v>167</v>
      </c>
      <c r="F373" s="30" t="s">
        <v>443</v>
      </c>
      <c r="G373" s="156" t="s">
        <v>591</v>
      </c>
      <c r="H373" s="42" t="s">
        <v>135</v>
      </c>
      <c r="I373" s="142"/>
      <c r="J373" s="43">
        <v>17.72</v>
      </c>
      <c r="K373" s="143">
        <f t="shared" si="47"/>
        <v>0</v>
      </c>
      <c r="L373" s="42"/>
      <c r="M373" s="134"/>
    </row>
    <row r="374" spans="1:13" ht="30" hidden="1" customHeight="1" outlineLevel="1">
      <c r="A374" s="1">
        <f t="shared" si="45"/>
        <v>363</v>
      </c>
      <c r="B374" s="181" t="str">
        <f t="shared" si="40"/>
        <v>3.11</v>
      </c>
      <c r="C374" s="151" t="s">
        <v>58</v>
      </c>
      <c r="D374" s="72" t="s">
        <v>880</v>
      </c>
      <c r="E374" s="48" t="s">
        <v>913</v>
      </c>
      <c r="F374" s="30" t="s">
        <v>912</v>
      </c>
      <c r="G374" s="157" t="s">
        <v>879</v>
      </c>
      <c r="H374" s="42" t="s">
        <v>135</v>
      </c>
      <c r="I374" s="142"/>
      <c r="J374" s="43">
        <v>13.43</v>
      </c>
      <c r="K374" s="143">
        <f t="shared" si="47"/>
        <v>0</v>
      </c>
      <c r="L374" s="42"/>
      <c r="M374" s="134"/>
    </row>
    <row r="375" spans="1:13" ht="30" hidden="1" customHeight="1" outlineLevel="1">
      <c r="A375" s="1">
        <f t="shared" si="45"/>
        <v>364</v>
      </c>
      <c r="B375" s="181" t="str">
        <f t="shared" si="40"/>
        <v>3.11</v>
      </c>
      <c r="C375" s="151" t="s">
        <v>59</v>
      </c>
      <c r="D375" s="72" t="s">
        <v>880</v>
      </c>
      <c r="E375" s="48" t="s">
        <v>914</v>
      </c>
      <c r="F375" s="30" t="s">
        <v>915</v>
      </c>
      <c r="G375" s="157" t="s">
        <v>879</v>
      </c>
      <c r="H375" s="42" t="s">
        <v>135</v>
      </c>
      <c r="I375" s="142"/>
      <c r="J375" s="43">
        <v>17.78</v>
      </c>
      <c r="K375" s="143">
        <f t="shared" si="47"/>
        <v>0</v>
      </c>
      <c r="L375" s="42"/>
      <c r="M375" s="134"/>
    </row>
    <row r="376" spans="1:13" ht="30" hidden="1" customHeight="1" outlineLevel="1">
      <c r="A376" s="1">
        <f t="shared" si="45"/>
        <v>365</v>
      </c>
      <c r="B376" s="181" t="str">
        <f t="shared" si="40"/>
        <v>3.11</v>
      </c>
      <c r="C376" s="151" t="s">
        <v>60</v>
      </c>
      <c r="D376" s="72" t="s">
        <v>880</v>
      </c>
      <c r="E376" s="48" t="s">
        <v>917</v>
      </c>
      <c r="F376" s="30" t="s">
        <v>916</v>
      </c>
      <c r="G376" s="157" t="s">
        <v>879</v>
      </c>
      <c r="H376" s="42" t="s">
        <v>135</v>
      </c>
      <c r="I376" s="142"/>
      <c r="J376" s="43">
        <v>17.78</v>
      </c>
      <c r="K376" s="143">
        <f t="shared" si="47"/>
        <v>0</v>
      </c>
      <c r="L376" s="42"/>
      <c r="M376" s="134"/>
    </row>
    <row r="377" spans="1:13" ht="30" hidden="1" customHeight="1" outlineLevel="1">
      <c r="A377" s="1">
        <f t="shared" si="45"/>
        <v>366</v>
      </c>
      <c r="B377" s="181" t="str">
        <f t="shared" si="40"/>
        <v>3.11</v>
      </c>
      <c r="C377" s="151" t="s">
        <v>61</v>
      </c>
      <c r="D377" s="72" t="s">
        <v>880</v>
      </c>
      <c r="E377" s="48" t="s">
        <v>918</v>
      </c>
      <c r="F377" s="30" t="s">
        <v>919</v>
      </c>
      <c r="G377" s="157" t="s">
        <v>879</v>
      </c>
      <c r="H377" s="42" t="s">
        <v>135</v>
      </c>
      <c r="I377" s="142"/>
      <c r="J377" s="43">
        <v>19.7</v>
      </c>
      <c r="K377" s="143">
        <f t="shared" si="47"/>
        <v>0</v>
      </c>
      <c r="L377" s="42"/>
      <c r="M377" s="134"/>
    </row>
    <row r="378" spans="1:13" ht="30" customHeight="1" outlineLevel="1">
      <c r="A378" s="1">
        <f t="shared" si="45"/>
        <v>367</v>
      </c>
      <c r="B378" s="181" t="str">
        <f t="shared" si="40"/>
        <v>3.11</v>
      </c>
      <c r="C378" s="151" t="s">
        <v>62</v>
      </c>
      <c r="D378" s="72" t="s">
        <v>1171</v>
      </c>
      <c r="E378" s="48" t="s">
        <v>168</v>
      </c>
      <c r="F378" s="30" t="s">
        <v>78</v>
      </c>
      <c r="G378" s="157" t="s">
        <v>879</v>
      </c>
      <c r="H378" s="42"/>
      <c r="I378" s="142">
        <v>20</v>
      </c>
      <c r="J378" s="43"/>
      <c r="K378" s="143">
        <f t="shared" si="47"/>
        <v>0</v>
      </c>
      <c r="L378" s="42"/>
      <c r="M378" s="134"/>
    </row>
    <row r="379" spans="1:13" ht="30" customHeight="1" outlineLevel="1">
      <c r="A379" s="1">
        <f t="shared" si="45"/>
        <v>368</v>
      </c>
      <c r="B379" s="181" t="str">
        <f t="shared" si="40"/>
        <v>3.11</v>
      </c>
      <c r="C379" s="151" t="s">
        <v>63</v>
      </c>
      <c r="D379" s="72" t="s">
        <v>1171</v>
      </c>
      <c r="E379" s="48" t="s">
        <v>169</v>
      </c>
      <c r="F379" s="30" t="s">
        <v>79</v>
      </c>
      <c r="G379" s="157" t="s">
        <v>879</v>
      </c>
      <c r="H379" s="42"/>
      <c r="I379" s="142">
        <v>18</v>
      </c>
      <c r="J379" s="43"/>
      <c r="K379" s="143">
        <f t="shared" si="47"/>
        <v>0</v>
      </c>
      <c r="L379" s="42"/>
      <c r="M379" s="134"/>
    </row>
    <row r="380" spans="1:13" ht="30" customHeight="1" outlineLevel="1">
      <c r="A380" s="1">
        <f t="shared" si="45"/>
        <v>369</v>
      </c>
      <c r="B380" s="181" t="str">
        <f t="shared" si="40"/>
        <v>3.11</v>
      </c>
      <c r="C380" s="151" t="s">
        <v>64</v>
      </c>
      <c r="D380" s="72" t="s">
        <v>1171</v>
      </c>
      <c r="E380" s="48" t="s">
        <v>170</v>
      </c>
      <c r="F380" s="30" t="s">
        <v>80</v>
      </c>
      <c r="G380" s="157" t="s">
        <v>879</v>
      </c>
      <c r="H380" s="42"/>
      <c r="I380" s="142">
        <v>20</v>
      </c>
      <c r="J380" s="43"/>
      <c r="K380" s="143">
        <f t="shared" si="47"/>
        <v>0</v>
      </c>
      <c r="L380" s="42"/>
      <c r="M380" s="134"/>
    </row>
    <row r="381" spans="1:13" ht="30" customHeight="1" outlineLevel="1">
      <c r="A381" s="1">
        <f t="shared" si="45"/>
        <v>370</v>
      </c>
      <c r="B381" s="181" t="str">
        <f t="shared" si="40"/>
        <v>3.11</v>
      </c>
      <c r="C381" s="151" t="s">
        <v>65</v>
      </c>
      <c r="D381" s="72" t="s">
        <v>1171</v>
      </c>
      <c r="E381" s="48" t="s">
        <v>171</v>
      </c>
      <c r="F381" s="30" t="s">
        <v>81</v>
      </c>
      <c r="G381" s="157" t="s">
        <v>879</v>
      </c>
      <c r="H381" s="42"/>
      <c r="I381" s="142">
        <v>25</v>
      </c>
      <c r="J381" s="43"/>
      <c r="K381" s="143">
        <f t="shared" si="47"/>
        <v>0</v>
      </c>
      <c r="L381" s="42"/>
      <c r="M381" s="134"/>
    </row>
    <row r="382" spans="1:13" ht="30" customHeight="1" outlineLevel="1">
      <c r="A382" s="1">
        <f t="shared" si="45"/>
        <v>371</v>
      </c>
      <c r="B382" s="181" t="str">
        <f t="shared" ref="B382:B388" si="48">B381</f>
        <v>3.11</v>
      </c>
      <c r="C382" s="151" t="s">
        <v>66</v>
      </c>
      <c r="D382" s="72" t="s">
        <v>1171</v>
      </c>
      <c r="E382" s="48" t="s">
        <v>172</v>
      </c>
      <c r="F382" s="30" t="s">
        <v>82</v>
      </c>
      <c r="G382" s="157" t="s">
        <v>879</v>
      </c>
      <c r="H382" s="42"/>
      <c r="I382" s="142">
        <v>20</v>
      </c>
      <c r="J382" s="43"/>
      <c r="K382" s="143">
        <f t="shared" si="47"/>
        <v>0</v>
      </c>
      <c r="L382" s="42"/>
      <c r="M382" s="134"/>
    </row>
    <row r="383" spans="1:13" ht="30" customHeight="1" outlineLevel="1">
      <c r="A383" s="1">
        <f t="shared" si="45"/>
        <v>372</v>
      </c>
      <c r="B383" s="181" t="str">
        <f t="shared" si="48"/>
        <v>3.11</v>
      </c>
      <c r="C383" s="151" t="s">
        <v>67</v>
      </c>
      <c r="D383" s="72" t="s">
        <v>1171</v>
      </c>
      <c r="E383" s="48" t="s">
        <v>173</v>
      </c>
      <c r="F383" s="30" t="s">
        <v>83</v>
      </c>
      <c r="G383" s="157" t="s">
        <v>879</v>
      </c>
      <c r="H383" s="42"/>
      <c r="I383" s="142">
        <v>20</v>
      </c>
      <c r="J383" s="43"/>
      <c r="K383" s="143">
        <f t="shared" si="47"/>
        <v>0</v>
      </c>
      <c r="L383" s="42"/>
      <c r="M383" s="134"/>
    </row>
    <row r="384" spans="1:13" ht="30" hidden="1" customHeight="1" outlineLevel="1">
      <c r="A384" s="1">
        <f t="shared" si="45"/>
        <v>373</v>
      </c>
      <c r="B384" s="181" t="str">
        <f t="shared" si="48"/>
        <v>3.11</v>
      </c>
      <c r="C384" s="151" t="s">
        <v>68</v>
      </c>
      <c r="D384" s="72" t="s">
        <v>1171</v>
      </c>
      <c r="E384" s="48" t="s">
        <v>168</v>
      </c>
      <c r="F384" s="30" t="s">
        <v>84</v>
      </c>
      <c r="G384" s="157" t="s">
        <v>879</v>
      </c>
      <c r="H384" s="42"/>
      <c r="I384" s="142"/>
      <c r="J384" s="43">
        <v>18.12</v>
      </c>
      <c r="K384" s="143">
        <f t="shared" si="47"/>
        <v>0</v>
      </c>
      <c r="L384" s="42"/>
      <c r="M384" s="134"/>
    </row>
    <row r="385" spans="1:15" ht="24.75" customHeight="1" outlineLevel="1">
      <c r="A385" s="1">
        <f t="shared" si="45"/>
        <v>374</v>
      </c>
      <c r="B385" s="181" t="str">
        <f t="shared" si="48"/>
        <v>3.11</v>
      </c>
      <c r="C385" s="151" t="s">
        <v>69</v>
      </c>
      <c r="D385" s="72" t="s">
        <v>1171</v>
      </c>
      <c r="E385" s="48" t="s">
        <v>174</v>
      </c>
      <c r="F385" s="30" t="s">
        <v>85</v>
      </c>
      <c r="G385" s="157" t="s">
        <v>879</v>
      </c>
      <c r="H385" s="42"/>
      <c r="I385" s="142">
        <v>20</v>
      </c>
      <c r="J385" s="43"/>
      <c r="K385" s="143">
        <f t="shared" si="47"/>
        <v>0</v>
      </c>
      <c r="L385" s="42"/>
      <c r="M385" s="134"/>
    </row>
    <row r="386" spans="1:15" ht="30" customHeight="1" outlineLevel="1">
      <c r="A386" s="1">
        <f t="shared" si="45"/>
        <v>375</v>
      </c>
      <c r="B386" s="181" t="str">
        <f t="shared" si="48"/>
        <v>3.11</v>
      </c>
      <c r="C386" s="151" t="s">
        <v>70</v>
      </c>
      <c r="D386" s="72" t="s">
        <v>72</v>
      </c>
      <c r="E386" s="48" t="s">
        <v>87</v>
      </c>
      <c r="F386" s="30" t="s">
        <v>88</v>
      </c>
      <c r="G386" s="157" t="s">
        <v>89</v>
      </c>
      <c r="H386" s="42"/>
      <c r="I386" s="142">
        <v>1</v>
      </c>
      <c r="J386" s="43"/>
      <c r="K386" s="143">
        <f t="shared" si="47"/>
        <v>0</v>
      </c>
      <c r="L386" s="42"/>
      <c r="M386" s="134"/>
    </row>
    <row r="387" spans="1:15" ht="30" hidden="1" customHeight="1" outlineLevel="1">
      <c r="A387" s="1">
        <f t="shared" si="45"/>
        <v>376</v>
      </c>
      <c r="B387" s="181" t="str">
        <f t="shared" si="48"/>
        <v>3.11</v>
      </c>
      <c r="C387" s="151" t="s">
        <v>71</v>
      </c>
      <c r="D387" s="72"/>
      <c r="E387" s="48"/>
      <c r="F387" s="30"/>
      <c r="G387" s="157"/>
      <c r="H387" s="44" t="s">
        <v>135</v>
      </c>
      <c r="I387" s="142"/>
      <c r="J387" s="43"/>
      <c r="K387" s="143">
        <f t="shared" ref="K387:K388" si="49">I387*J387</f>
        <v>0</v>
      </c>
      <c r="L387" s="42"/>
      <c r="M387" s="134"/>
    </row>
    <row r="388" spans="1:15" hidden="1" outlineLevel="1">
      <c r="A388" s="1">
        <f t="shared" si="45"/>
        <v>377</v>
      </c>
      <c r="B388" s="181" t="str">
        <f t="shared" si="48"/>
        <v>3.11</v>
      </c>
      <c r="C388" s="151" t="s">
        <v>94</v>
      </c>
      <c r="D388" s="72"/>
      <c r="E388" s="48"/>
      <c r="F388" s="30"/>
      <c r="G388" s="157"/>
      <c r="H388" s="42" t="s">
        <v>135</v>
      </c>
      <c r="I388" s="142"/>
      <c r="J388" s="43"/>
      <c r="K388" s="143">
        <f t="shared" si="49"/>
        <v>0</v>
      </c>
      <c r="L388" s="42"/>
      <c r="M388" s="134"/>
    </row>
    <row r="389" spans="1:15" ht="30" customHeight="1" collapsed="1">
      <c r="A389" s="1">
        <f t="shared" si="45"/>
        <v>378</v>
      </c>
      <c r="B389" s="181" t="str">
        <f>B387</f>
        <v>3.11</v>
      </c>
      <c r="C389" s="154"/>
      <c r="D389" s="335">
        <f>C$79</f>
        <v>3</v>
      </c>
      <c r="E389" s="336" t="s">
        <v>726</v>
      </c>
      <c r="F389" s="59" t="s">
        <v>725</v>
      </c>
      <c r="G389" s="155"/>
      <c r="H389" s="44"/>
      <c r="I389" s="140" t="s">
        <v>74</v>
      </c>
      <c r="J389" s="60"/>
      <c r="K389" s="141">
        <f>SUMIF(B$9:B388,B389,K$9:K388)</f>
        <v>0</v>
      </c>
      <c r="L389" s="42"/>
      <c r="M389" s="133"/>
    </row>
    <row r="390" spans="1:15" ht="30" customHeight="1" thickBot="1">
      <c r="A390" s="1">
        <f t="shared" si="45"/>
        <v>379</v>
      </c>
      <c r="B390" s="181" t="str">
        <f>B389</f>
        <v>3.11</v>
      </c>
      <c r="C390" s="158"/>
      <c r="D390" s="75">
        <f>F390</f>
        <v>3</v>
      </c>
      <c r="E390" s="76" t="s">
        <v>740</v>
      </c>
      <c r="F390" s="74">
        <f>C79</f>
        <v>3</v>
      </c>
      <c r="G390" s="159"/>
      <c r="H390" s="44"/>
      <c r="I390" s="144" t="s">
        <v>74</v>
      </c>
      <c r="J390" s="67"/>
      <c r="K390" s="145">
        <f>SUMIFS(K$9:K389,E$9:E389,"$",D$9:D389,D390)</f>
        <v>0</v>
      </c>
      <c r="L390" s="42"/>
      <c r="M390" s="135"/>
    </row>
    <row r="391" spans="1:15" ht="19.5" customHeight="1">
      <c r="A391" s="1">
        <f t="shared" si="45"/>
        <v>380</v>
      </c>
      <c r="C391" s="317">
        <v>4</v>
      </c>
      <c r="D391" s="318" t="s">
        <v>74</v>
      </c>
      <c r="E391" s="319"/>
      <c r="F391" s="320" t="s">
        <v>830</v>
      </c>
      <c r="G391" s="321"/>
      <c r="H391" s="3"/>
      <c r="I391" s="322" t="s">
        <v>74</v>
      </c>
      <c r="J391" s="323"/>
      <c r="K391" s="324"/>
      <c r="L391" s="3"/>
      <c r="M391" s="325"/>
    </row>
    <row r="392" spans="1:15" s="63" customFormat="1" ht="30" customHeight="1">
      <c r="A392" s="1">
        <f t="shared" si="45"/>
        <v>381</v>
      </c>
      <c r="B392" s="183" t="str">
        <f>C392</f>
        <v>4.1</v>
      </c>
      <c r="C392" s="326" t="s">
        <v>215</v>
      </c>
      <c r="D392" s="327" t="s">
        <v>74</v>
      </c>
      <c r="E392" s="328"/>
      <c r="F392" s="329" t="s">
        <v>863</v>
      </c>
      <c r="G392" s="330"/>
      <c r="H392" s="3"/>
      <c r="I392" s="331" t="s">
        <v>74</v>
      </c>
      <c r="J392" s="332"/>
      <c r="K392" s="333"/>
      <c r="L392" s="3"/>
      <c r="M392" s="334"/>
      <c r="O392" s="1"/>
    </row>
    <row r="393" spans="1:15" ht="50.25" customHeight="1" outlineLevel="1">
      <c r="A393" s="1">
        <f t="shared" si="45"/>
        <v>382</v>
      </c>
      <c r="B393" s="181" t="str">
        <f>B392</f>
        <v>4.1</v>
      </c>
      <c r="C393" s="151" t="s">
        <v>829</v>
      </c>
      <c r="D393" s="72" t="s">
        <v>1169</v>
      </c>
      <c r="E393" s="48" t="s">
        <v>1172</v>
      </c>
      <c r="F393" s="30" t="s">
        <v>1173</v>
      </c>
      <c r="G393" s="157" t="s">
        <v>925</v>
      </c>
      <c r="H393" s="44"/>
      <c r="I393" s="142">
        <v>5</v>
      </c>
      <c r="J393" s="43"/>
      <c r="K393" s="143">
        <f t="shared" ref="K393:K412" si="50">ROUND(J393*I393,2)</f>
        <v>0</v>
      </c>
      <c r="L393" s="42"/>
      <c r="M393" s="134"/>
    </row>
    <row r="394" spans="1:15" ht="30" customHeight="1" outlineLevel="1">
      <c r="A394" s="1">
        <f t="shared" si="45"/>
        <v>383</v>
      </c>
      <c r="B394" s="181" t="str">
        <f t="shared" ref="B394:B412" si="51">B393</f>
        <v>4.1</v>
      </c>
      <c r="C394" s="151" t="s">
        <v>831</v>
      </c>
      <c r="D394" s="72" t="s">
        <v>1169</v>
      </c>
      <c r="E394" s="48" t="s">
        <v>926</v>
      </c>
      <c r="F394" s="30" t="s">
        <v>927</v>
      </c>
      <c r="G394" s="157" t="s">
        <v>925</v>
      </c>
      <c r="H394" s="44"/>
      <c r="I394" s="142">
        <v>5</v>
      </c>
      <c r="J394" s="43"/>
      <c r="K394" s="143">
        <f t="shared" si="50"/>
        <v>0</v>
      </c>
      <c r="L394" s="42"/>
      <c r="M394" s="134"/>
    </row>
    <row r="395" spans="1:15" ht="30" customHeight="1" outlineLevel="1">
      <c r="A395" s="1">
        <f t="shared" si="45"/>
        <v>384</v>
      </c>
      <c r="B395" s="181" t="str">
        <f t="shared" si="51"/>
        <v>4.1</v>
      </c>
      <c r="C395" s="151" t="s">
        <v>832</v>
      </c>
      <c r="D395" s="72" t="s">
        <v>1169</v>
      </c>
      <c r="E395" s="48" t="s">
        <v>928</v>
      </c>
      <c r="F395" s="30" t="s">
        <v>929</v>
      </c>
      <c r="G395" s="157" t="s">
        <v>925</v>
      </c>
      <c r="H395" s="44"/>
      <c r="I395" s="142">
        <v>217</v>
      </c>
      <c r="J395" s="43"/>
      <c r="K395" s="143">
        <f t="shared" si="50"/>
        <v>0</v>
      </c>
      <c r="L395" s="42"/>
      <c r="M395" s="134"/>
    </row>
    <row r="396" spans="1:15" ht="30" customHeight="1" outlineLevel="1">
      <c r="A396" s="1">
        <f t="shared" si="45"/>
        <v>385</v>
      </c>
      <c r="B396" s="181" t="str">
        <f t="shared" si="51"/>
        <v>4.1</v>
      </c>
      <c r="C396" s="151" t="s">
        <v>833</v>
      </c>
      <c r="D396" s="72" t="s">
        <v>1169</v>
      </c>
      <c r="E396" s="48" t="s">
        <v>930</v>
      </c>
      <c r="F396" s="30" t="s">
        <v>931</v>
      </c>
      <c r="G396" s="156" t="s">
        <v>884</v>
      </c>
      <c r="H396" s="44"/>
      <c r="I396" s="142">
        <v>15</v>
      </c>
      <c r="J396" s="43"/>
      <c r="K396" s="143">
        <f t="shared" si="50"/>
        <v>0</v>
      </c>
      <c r="L396" s="42"/>
      <c r="M396" s="134"/>
    </row>
    <row r="397" spans="1:15" ht="30" customHeight="1" outlineLevel="1">
      <c r="A397" s="1">
        <f t="shared" si="45"/>
        <v>386</v>
      </c>
      <c r="B397" s="181" t="str">
        <f t="shared" si="51"/>
        <v>4.1</v>
      </c>
      <c r="C397" s="151" t="s">
        <v>834</v>
      </c>
      <c r="D397" s="72" t="s">
        <v>1169</v>
      </c>
      <c r="E397" s="48" t="s">
        <v>932</v>
      </c>
      <c r="F397" s="30" t="s">
        <v>933</v>
      </c>
      <c r="G397" s="156" t="s">
        <v>884</v>
      </c>
      <c r="H397" s="42"/>
      <c r="I397" s="142">
        <v>12</v>
      </c>
      <c r="J397" s="43"/>
      <c r="K397" s="143">
        <f t="shared" si="50"/>
        <v>0</v>
      </c>
      <c r="L397" s="42"/>
      <c r="M397" s="134"/>
    </row>
    <row r="398" spans="1:15" ht="30" customHeight="1" outlineLevel="1">
      <c r="A398" s="1">
        <f t="shared" si="45"/>
        <v>387</v>
      </c>
      <c r="B398" s="181" t="str">
        <f t="shared" si="51"/>
        <v>4.1</v>
      </c>
      <c r="C398" s="151" t="s">
        <v>835</v>
      </c>
      <c r="D398" s="72" t="s">
        <v>1169</v>
      </c>
      <c r="E398" s="48" t="s">
        <v>934</v>
      </c>
      <c r="F398" s="30" t="s">
        <v>935</v>
      </c>
      <c r="G398" s="156" t="s">
        <v>884</v>
      </c>
      <c r="H398" s="42"/>
      <c r="I398" s="142">
        <v>12</v>
      </c>
      <c r="J398" s="43"/>
      <c r="K398" s="143">
        <f t="shared" si="50"/>
        <v>0</v>
      </c>
      <c r="L398" s="42"/>
      <c r="M398" s="134"/>
    </row>
    <row r="399" spans="1:15" ht="30" customHeight="1" outlineLevel="1">
      <c r="A399" s="1">
        <f t="shared" si="45"/>
        <v>388</v>
      </c>
      <c r="B399" s="181" t="str">
        <f t="shared" si="51"/>
        <v>4.1</v>
      </c>
      <c r="C399" s="151" t="s">
        <v>836</v>
      </c>
      <c r="D399" s="72" t="s">
        <v>1169</v>
      </c>
      <c r="E399" s="48" t="s">
        <v>936</v>
      </c>
      <c r="F399" s="30" t="s">
        <v>937</v>
      </c>
      <c r="G399" s="156" t="s">
        <v>925</v>
      </c>
      <c r="H399" s="42"/>
      <c r="I399" s="142">
        <v>7</v>
      </c>
      <c r="J399" s="43"/>
      <c r="K399" s="143">
        <f t="shared" si="50"/>
        <v>0</v>
      </c>
      <c r="L399" s="42"/>
      <c r="M399" s="134"/>
    </row>
    <row r="400" spans="1:15" ht="30" customHeight="1" outlineLevel="1">
      <c r="A400" s="1">
        <f t="shared" si="45"/>
        <v>389</v>
      </c>
      <c r="B400" s="181" t="str">
        <f t="shared" si="51"/>
        <v>4.1</v>
      </c>
      <c r="C400" s="151" t="s">
        <v>837</v>
      </c>
      <c r="D400" s="72" t="s">
        <v>1169</v>
      </c>
      <c r="E400" s="48" t="s">
        <v>938</v>
      </c>
      <c r="F400" s="30" t="s">
        <v>939</v>
      </c>
      <c r="G400" s="156" t="s">
        <v>925</v>
      </c>
      <c r="H400" s="42"/>
      <c r="I400" s="142">
        <v>7</v>
      </c>
      <c r="J400" s="43"/>
      <c r="K400" s="143">
        <f t="shared" si="50"/>
        <v>0</v>
      </c>
      <c r="L400" s="42"/>
      <c r="M400" s="134"/>
    </row>
    <row r="401" spans="1:15" ht="30" customHeight="1" outlineLevel="1">
      <c r="A401" s="1">
        <f t="shared" si="45"/>
        <v>390</v>
      </c>
      <c r="B401" s="181" t="str">
        <f t="shared" si="51"/>
        <v>4.1</v>
      </c>
      <c r="C401" s="151" t="s">
        <v>838</v>
      </c>
      <c r="D401" s="72" t="s">
        <v>1169</v>
      </c>
      <c r="E401" s="48" t="s">
        <v>940</v>
      </c>
      <c r="F401" s="30" t="s">
        <v>941</v>
      </c>
      <c r="G401" s="156" t="s">
        <v>591</v>
      </c>
      <c r="H401" s="42"/>
      <c r="I401" s="142">
        <v>110</v>
      </c>
      <c r="J401" s="43"/>
      <c r="K401" s="143">
        <f t="shared" si="50"/>
        <v>0</v>
      </c>
      <c r="L401" s="42"/>
      <c r="M401" s="134"/>
    </row>
    <row r="402" spans="1:15" ht="30" customHeight="1" outlineLevel="1">
      <c r="A402" s="1">
        <f t="shared" si="45"/>
        <v>391</v>
      </c>
      <c r="B402" s="181" t="str">
        <f t="shared" si="51"/>
        <v>4.1</v>
      </c>
      <c r="C402" s="151" t="s">
        <v>839</v>
      </c>
      <c r="D402" s="72" t="s">
        <v>1169</v>
      </c>
      <c r="E402" s="48" t="s">
        <v>942</v>
      </c>
      <c r="F402" s="30" t="s">
        <v>943</v>
      </c>
      <c r="G402" s="156" t="s">
        <v>884</v>
      </c>
      <c r="H402" s="42"/>
      <c r="I402" s="142">
        <v>12</v>
      </c>
      <c r="J402" s="43"/>
      <c r="K402" s="143">
        <f t="shared" si="50"/>
        <v>0</v>
      </c>
      <c r="L402" s="42"/>
      <c r="M402" s="134"/>
    </row>
    <row r="403" spans="1:15" ht="45" outlineLevel="1">
      <c r="A403" s="1">
        <f t="shared" si="45"/>
        <v>392</v>
      </c>
      <c r="B403" s="181" t="str">
        <f t="shared" si="51"/>
        <v>4.1</v>
      </c>
      <c r="C403" s="151" t="s">
        <v>840</v>
      </c>
      <c r="D403" s="72" t="s">
        <v>1171</v>
      </c>
      <c r="E403" s="48" t="s">
        <v>136</v>
      </c>
      <c r="F403" s="30" t="s">
        <v>137</v>
      </c>
      <c r="G403" s="156" t="s">
        <v>925</v>
      </c>
      <c r="H403" s="42"/>
      <c r="I403" s="142">
        <f>I393+I394+I395+I396+I397+I398+I399+I400+I401+I402</f>
        <v>402</v>
      </c>
      <c r="J403" s="43"/>
      <c r="K403" s="143">
        <f t="shared" si="50"/>
        <v>0</v>
      </c>
      <c r="L403" s="42"/>
      <c r="M403" s="134"/>
    </row>
    <row r="404" spans="1:15" ht="30" hidden="1" customHeight="1" outlineLevel="1">
      <c r="A404" s="1">
        <f t="shared" si="45"/>
        <v>393</v>
      </c>
      <c r="B404" s="181" t="str">
        <f t="shared" si="51"/>
        <v>4.1</v>
      </c>
      <c r="C404" s="151" t="s">
        <v>841</v>
      </c>
      <c r="D404" s="72" t="s">
        <v>880</v>
      </c>
      <c r="E404" s="48" t="s">
        <v>944</v>
      </c>
      <c r="F404" s="30" t="s">
        <v>945</v>
      </c>
      <c r="G404" s="156" t="s">
        <v>884</v>
      </c>
      <c r="H404" s="42" t="s">
        <v>135</v>
      </c>
      <c r="I404" s="142"/>
      <c r="J404" s="43">
        <v>18.079999999999998</v>
      </c>
      <c r="K404" s="143">
        <f t="shared" si="50"/>
        <v>0</v>
      </c>
      <c r="L404" s="42"/>
      <c r="M404" s="134"/>
    </row>
    <row r="405" spans="1:15" ht="30" hidden="1" customHeight="1" outlineLevel="1">
      <c r="A405" s="1">
        <f t="shared" si="45"/>
        <v>394</v>
      </c>
      <c r="B405" s="181" t="str">
        <f t="shared" si="51"/>
        <v>4.1</v>
      </c>
      <c r="C405" s="151" t="s">
        <v>842</v>
      </c>
      <c r="D405" s="72" t="s">
        <v>880</v>
      </c>
      <c r="E405" s="48" t="s">
        <v>946</v>
      </c>
      <c r="F405" s="30" t="s">
        <v>947</v>
      </c>
      <c r="G405" s="156" t="s">
        <v>925</v>
      </c>
      <c r="H405" s="42" t="s">
        <v>135</v>
      </c>
      <c r="I405" s="142"/>
      <c r="J405" s="43">
        <v>20.76</v>
      </c>
      <c r="K405" s="143">
        <f t="shared" si="50"/>
        <v>0</v>
      </c>
      <c r="L405" s="42"/>
      <c r="M405" s="134"/>
    </row>
    <row r="406" spans="1:15" ht="30" hidden="1" customHeight="1" outlineLevel="1">
      <c r="A406" s="1">
        <f t="shared" si="45"/>
        <v>395</v>
      </c>
      <c r="B406" s="181" t="str">
        <f t="shared" si="51"/>
        <v>4.1</v>
      </c>
      <c r="C406" s="151" t="s">
        <v>843</v>
      </c>
      <c r="D406" s="72" t="s">
        <v>880</v>
      </c>
      <c r="E406" s="48" t="s">
        <v>948</v>
      </c>
      <c r="F406" s="30" t="s">
        <v>949</v>
      </c>
      <c r="G406" s="156" t="s">
        <v>925</v>
      </c>
      <c r="H406" s="42" t="s">
        <v>135</v>
      </c>
      <c r="I406" s="142"/>
      <c r="J406" s="43">
        <v>0.88</v>
      </c>
      <c r="K406" s="143">
        <f t="shared" si="50"/>
        <v>0</v>
      </c>
      <c r="L406" s="42"/>
      <c r="M406" s="134"/>
    </row>
    <row r="407" spans="1:15" ht="30" hidden="1" customHeight="1" outlineLevel="1">
      <c r="A407" s="1">
        <f t="shared" si="45"/>
        <v>396</v>
      </c>
      <c r="B407" s="181" t="str">
        <f t="shared" si="51"/>
        <v>4.1</v>
      </c>
      <c r="C407" s="151" t="s">
        <v>844</v>
      </c>
      <c r="D407" s="72" t="s">
        <v>880</v>
      </c>
      <c r="E407" s="48" t="s">
        <v>950</v>
      </c>
      <c r="F407" s="30" t="s">
        <v>951</v>
      </c>
      <c r="G407" s="156" t="s">
        <v>925</v>
      </c>
      <c r="H407" s="42" t="s">
        <v>135</v>
      </c>
      <c r="I407" s="142"/>
      <c r="J407" s="43">
        <v>4.12</v>
      </c>
      <c r="K407" s="143">
        <f t="shared" si="50"/>
        <v>0</v>
      </c>
      <c r="L407" s="42"/>
      <c r="M407" s="134"/>
    </row>
    <row r="408" spans="1:15" ht="30" hidden="1" customHeight="1" outlineLevel="1">
      <c r="A408" s="1">
        <f t="shared" si="45"/>
        <v>397</v>
      </c>
      <c r="B408" s="181" t="str">
        <f t="shared" si="51"/>
        <v>4.1</v>
      </c>
      <c r="C408" s="151" t="s">
        <v>845</v>
      </c>
      <c r="D408" s="72" t="s">
        <v>880</v>
      </c>
      <c r="E408" s="48" t="s">
        <v>952</v>
      </c>
      <c r="F408" s="30" t="s">
        <v>953</v>
      </c>
      <c r="G408" s="156" t="s">
        <v>925</v>
      </c>
      <c r="H408" s="42" t="s">
        <v>135</v>
      </c>
      <c r="I408" s="142"/>
      <c r="J408" s="43">
        <v>4.54</v>
      </c>
      <c r="K408" s="143">
        <f t="shared" si="50"/>
        <v>0</v>
      </c>
      <c r="L408" s="42"/>
      <c r="M408" s="134"/>
    </row>
    <row r="409" spans="1:15" ht="45" hidden="1" outlineLevel="1">
      <c r="A409" s="1">
        <f t="shared" si="45"/>
        <v>398</v>
      </c>
      <c r="B409" s="181" t="str">
        <f t="shared" si="51"/>
        <v>4.1</v>
      </c>
      <c r="C409" s="151" t="s">
        <v>846</v>
      </c>
      <c r="D409" s="72" t="s">
        <v>880</v>
      </c>
      <c r="E409" s="48" t="s">
        <v>954</v>
      </c>
      <c r="F409" s="30" t="s">
        <v>955</v>
      </c>
      <c r="G409" s="156" t="s">
        <v>925</v>
      </c>
      <c r="H409" s="42" t="s">
        <v>135</v>
      </c>
      <c r="I409" s="142"/>
      <c r="J409" s="43">
        <v>1.24</v>
      </c>
      <c r="K409" s="143">
        <f t="shared" si="50"/>
        <v>0</v>
      </c>
      <c r="L409" s="42"/>
      <c r="M409" s="134"/>
    </row>
    <row r="410" spans="1:15" ht="30" customHeight="1" outlineLevel="1">
      <c r="A410" s="1">
        <f t="shared" si="45"/>
        <v>399</v>
      </c>
      <c r="B410" s="181" t="str">
        <f t="shared" si="51"/>
        <v>4.1</v>
      </c>
      <c r="C410" s="151" t="s">
        <v>847</v>
      </c>
      <c r="D410" s="72" t="s">
        <v>1171</v>
      </c>
      <c r="E410" s="48" t="s">
        <v>164</v>
      </c>
      <c r="F410" s="30" t="s">
        <v>163</v>
      </c>
      <c r="G410" s="156" t="s">
        <v>879</v>
      </c>
      <c r="H410" s="42"/>
      <c r="I410" s="142">
        <v>2</v>
      </c>
      <c r="J410" s="43"/>
      <c r="K410" s="143">
        <f t="shared" si="50"/>
        <v>0</v>
      </c>
      <c r="L410" s="42"/>
      <c r="M410" s="134"/>
    </row>
    <row r="411" spans="1:15" ht="30" customHeight="1" outlineLevel="1">
      <c r="A411" s="1">
        <f t="shared" si="45"/>
        <v>400</v>
      </c>
      <c r="B411" s="181" t="str">
        <f t="shared" si="51"/>
        <v>4.1</v>
      </c>
      <c r="C411" s="151" t="s">
        <v>848</v>
      </c>
      <c r="D411" s="72" t="s">
        <v>1169</v>
      </c>
      <c r="E411" s="48" t="s">
        <v>177</v>
      </c>
      <c r="F411" s="30" t="s">
        <v>176</v>
      </c>
      <c r="G411" s="156" t="s">
        <v>925</v>
      </c>
      <c r="H411" s="42"/>
      <c r="I411" s="142">
        <v>613</v>
      </c>
      <c r="J411" s="43"/>
      <c r="K411" s="143">
        <f t="shared" si="50"/>
        <v>0</v>
      </c>
      <c r="L411" s="42"/>
      <c r="M411" s="134"/>
    </row>
    <row r="412" spans="1:15" ht="30" hidden="1" customHeight="1" outlineLevel="1">
      <c r="A412" s="1">
        <f t="shared" si="45"/>
        <v>401</v>
      </c>
      <c r="B412" s="181" t="str">
        <f t="shared" si="51"/>
        <v>4.1</v>
      </c>
      <c r="C412" s="151" t="s">
        <v>849</v>
      </c>
      <c r="D412" s="72"/>
      <c r="E412" s="48"/>
      <c r="F412" s="30"/>
      <c r="G412" s="156"/>
      <c r="H412" s="42" t="s">
        <v>135</v>
      </c>
      <c r="I412" s="142"/>
      <c r="J412" s="43"/>
      <c r="K412" s="143">
        <f t="shared" si="50"/>
        <v>0</v>
      </c>
      <c r="L412" s="42"/>
      <c r="M412" s="134"/>
    </row>
    <row r="413" spans="1:15" ht="30" customHeight="1" collapsed="1">
      <c r="A413" s="1">
        <f t="shared" si="45"/>
        <v>402</v>
      </c>
      <c r="B413" s="181" t="str">
        <f>B412</f>
        <v>4.1</v>
      </c>
      <c r="C413" s="154"/>
      <c r="D413" s="335">
        <f>C$391</f>
        <v>4</v>
      </c>
      <c r="E413" s="336" t="s">
        <v>726</v>
      </c>
      <c r="F413" s="59" t="s">
        <v>725</v>
      </c>
      <c r="G413" s="155"/>
      <c r="H413" s="44"/>
      <c r="I413" s="140" t="s">
        <v>74</v>
      </c>
      <c r="J413" s="60"/>
      <c r="K413" s="141">
        <f>SUMIF(B$9:B412,B413,K$9:K412)</f>
        <v>0</v>
      </c>
      <c r="L413" s="42"/>
      <c r="M413" s="133"/>
    </row>
    <row r="414" spans="1:15" s="63" customFormat="1" ht="30" customHeight="1">
      <c r="A414" s="1">
        <f t="shared" ref="A414:A430" si="52">A413+1</f>
        <v>403</v>
      </c>
      <c r="B414" s="183" t="str">
        <f>C414</f>
        <v>4.2</v>
      </c>
      <c r="C414" s="326" t="s">
        <v>217</v>
      </c>
      <c r="D414" s="327" t="s">
        <v>74</v>
      </c>
      <c r="E414" s="328"/>
      <c r="F414" s="329" t="s">
        <v>77</v>
      </c>
      <c r="G414" s="330"/>
      <c r="H414" s="3"/>
      <c r="I414" s="331" t="s">
        <v>74</v>
      </c>
      <c r="J414" s="332"/>
      <c r="K414" s="333"/>
      <c r="L414" s="3"/>
      <c r="M414" s="334"/>
      <c r="O414" s="1"/>
    </row>
    <row r="415" spans="1:15" ht="30" customHeight="1" outlineLevel="1">
      <c r="A415" s="1">
        <f t="shared" si="52"/>
        <v>404</v>
      </c>
      <c r="B415" s="181" t="str">
        <f>B414</f>
        <v>4.2</v>
      </c>
      <c r="C415" s="151" t="s">
        <v>850</v>
      </c>
      <c r="D415" s="72" t="s">
        <v>1169</v>
      </c>
      <c r="E415" s="48" t="s">
        <v>178</v>
      </c>
      <c r="F415" s="30" t="s">
        <v>179</v>
      </c>
      <c r="G415" s="156" t="s">
        <v>884</v>
      </c>
      <c r="H415" s="42"/>
      <c r="I415" s="142">
        <v>880</v>
      </c>
      <c r="J415" s="43"/>
      <c r="K415" s="143">
        <f t="shared" ref="K415:K421" si="53">ROUND(J415*I415,2)</f>
        <v>0</v>
      </c>
      <c r="L415" s="42"/>
      <c r="M415" s="134"/>
    </row>
    <row r="416" spans="1:15" ht="60" outlineLevel="1">
      <c r="A416" s="1">
        <f t="shared" si="52"/>
        <v>405</v>
      </c>
      <c r="B416" s="181" t="str">
        <f t="shared" ref="B416:B421" si="54">B415</f>
        <v>4.2</v>
      </c>
      <c r="C416" s="151" t="s">
        <v>851</v>
      </c>
      <c r="D416" s="72" t="s">
        <v>1169</v>
      </c>
      <c r="E416" s="48" t="s">
        <v>180</v>
      </c>
      <c r="F416" s="30" t="s">
        <v>150</v>
      </c>
      <c r="G416" s="156" t="s">
        <v>884</v>
      </c>
      <c r="H416" s="42"/>
      <c r="I416" s="142">
        <v>902</v>
      </c>
      <c r="J416" s="43"/>
      <c r="K416" s="143">
        <f t="shared" si="53"/>
        <v>0</v>
      </c>
      <c r="L416" s="42"/>
      <c r="M416" s="134"/>
    </row>
    <row r="417" spans="1:15" ht="60" outlineLevel="1">
      <c r="A417" s="1">
        <f t="shared" si="52"/>
        <v>406</v>
      </c>
      <c r="B417" s="181" t="str">
        <f t="shared" si="54"/>
        <v>4.2</v>
      </c>
      <c r="C417" s="151" t="s">
        <v>852</v>
      </c>
      <c r="D417" s="72" t="s">
        <v>1169</v>
      </c>
      <c r="E417" s="48" t="s">
        <v>181</v>
      </c>
      <c r="F417" s="30" t="s">
        <v>147</v>
      </c>
      <c r="G417" s="156" t="s">
        <v>884</v>
      </c>
      <c r="H417" s="42"/>
      <c r="I417" s="142">
        <v>245</v>
      </c>
      <c r="J417" s="43"/>
      <c r="K417" s="143">
        <f t="shared" si="53"/>
        <v>0</v>
      </c>
      <c r="L417" s="42"/>
      <c r="M417" s="134"/>
    </row>
    <row r="418" spans="1:15" ht="45" outlineLevel="1">
      <c r="A418" s="1">
        <f t="shared" si="52"/>
        <v>407</v>
      </c>
      <c r="B418" s="181" t="str">
        <f t="shared" si="54"/>
        <v>4.2</v>
      </c>
      <c r="C418" s="151" t="s">
        <v>853</v>
      </c>
      <c r="D418" s="72" t="s">
        <v>1169</v>
      </c>
      <c r="E418" s="48" t="s">
        <v>182</v>
      </c>
      <c r="F418" s="30" t="s">
        <v>148</v>
      </c>
      <c r="G418" s="156" t="s">
        <v>884</v>
      </c>
      <c r="H418" s="42"/>
      <c r="I418" s="142">
        <v>245</v>
      </c>
      <c r="J418" s="43"/>
      <c r="K418" s="143">
        <f t="shared" si="53"/>
        <v>0</v>
      </c>
      <c r="L418" s="42"/>
      <c r="M418" s="134"/>
    </row>
    <row r="419" spans="1:15" ht="45" outlineLevel="1">
      <c r="A419" s="1">
        <f t="shared" si="52"/>
        <v>408</v>
      </c>
      <c r="B419" s="181" t="str">
        <f t="shared" si="54"/>
        <v>4.2</v>
      </c>
      <c r="C419" s="151" t="s">
        <v>854</v>
      </c>
      <c r="D419" s="72" t="s">
        <v>1169</v>
      </c>
      <c r="E419" s="48" t="s">
        <v>183</v>
      </c>
      <c r="F419" s="30" t="s">
        <v>151</v>
      </c>
      <c r="G419" s="156" t="s">
        <v>884</v>
      </c>
      <c r="H419" s="42"/>
      <c r="I419" s="142">
        <v>245</v>
      </c>
      <c r="J419" s="43"/>
      <c r="K419" s="143">
        <f t="shared" si="53"/>
        <v>0</v>
      </c>
      <c r="L419" s="42"/>
      <c r="M419" s="134"/>
    </row>
    <row r="420" spans="1:15" ht="30" customHeight="1" outlineLevel="1">
      <c r="A420" s="1">
        <f t="shared" si="52"/>
        <v>409</v>
      </c>
      <c r="B420" s="181" t="str">
        <f t="shared" si="54"/>
        <v>4.2</v>
      </c>
      <c r="C420" s="151" t="s">
        <v>855</v>
      </c>
      <c r="D420" s="72" t="s">
        <v>1169</v>
      </c>
      <c r="E420" s="48" t="s">
        <v>184</v>
      </c>
      <c r="F420" s="30" t="s">
        <v>149</v>
      </c>
      <c r="G420" s="156" t="s">
        <v>884</v>
      </c>
      <c r="H420" s="44"/>
      <c r="I420" s="142">
        <v>245</v>
      </c>
      <c r="J420" s="43"/>
      <c r="K420" s="143">
        <f t="shared" si="53"/>
        <v>0</v>
      </c>
      <c r="L420" s="42"/>
      <c r="M420" s="134"/>
    </row>
    <row r="421" spans="1:15" ht="30" hidden="1" customHeight="1" outlineLevel="1">
      <c r="A421" s="1">
        <f t="shared" si="52"/>
        <v>410</v>
      </c>
      <c r="B421" s="181" t="str">
        <f t="shared" si="54"/>
        <v>4.2</v>
      </c>
      <c r="C421" s="151" t="s">
        <v>856</v>
      </c>
      <c r="D421" s="72"/>
      <c r="E421" s="48"/>
      <c r="F421" s="30"/>
      <c r="G421" s="156"/>
      <c r="H421" s="42" t="s">
        <v>135</v>
      </c>
      <c r="I421" s="142"/>
      <c r="J421" s="43"/>
      <c r="K421" s="143">
        <f t="shared" si="53"/>
        <v>0</v>
      </c>
      <c r="L421" s="42"/>
      <c r="M421" s="134"/>
    </row>
    <row r="422" spans="1:15" ht="30" customHeight="1" collapsed="1">
      <c r="A422" s="1">
        <f t="shared" si="52"/>
        <v>411</v>
      </c>
      <c r="B422" s="181" t="str">
        <f>B421</f>
        <v>4.2</v>
      </c>
      <c r="C422" s="154"/>
      <c r="D422" s="335">
        <f>C$391</f>
        <v>4</v>
      </c>
      <c r="E422" s="336" t="s">
        <v>726</v>
      </c>
      <c r="F422" s="59" t="s">
        <v>725</v>
      </c>
      <c r="G422" s="155"/>
      <c r="H422" s="44"/>
      <c r="I422" s="140" t="s">
        <v>74</v>
      </c>
      <c r="J422" s="60"/>
      <c r="K422" s="141">
        <f>SUMIF(B$9:B421,B422,K$9:K421)</f>
        <v>0</v>
      </c>
      <c r="L422" s="42"/>
      <c r="M422" s="133"/>
    </row>
    <row r="423" spans="1:15" s="63" customFormat="1" ht="30" hidden="1" customHeight="1">
      <c r="A423" s="1">
        <f t="shared" si="52"/>
        <v>412</v>
      </c>
      <c r="B423" s="183" t="str">
        <f>C423</f>
        <v>4.3</v>
      </c>
      <c r="C423" s="326" t="s">
        <v>857</v>
      </c>
      <c r="D423" s="327" t="s">
        <v>74</v>
      </c>
      <c r="E423" s="328"/>
      <c r="F423" s="329" t="s">
        <v>860</v>
      </c>
      <c r="G423" s="330"/>
      <c r="H423" s="3" t="s">
        <v>135</v>
      </c>
      <c r="I423" s="331" t="s">
        <v>135</v>
      </c>
      <c r="J423" s="332"/>
      <c r="K423" s="333"/>
      <c r="L423" s="3"/>
      <c r="M423" s="334"/>
      <c r="O423" s="1"/>
    </row>
    <row r="424" spans="1:15" ht="30" hidden="1" customHeight="1" outlineLevel="1">
      <c r="A424" s="1">
        <f t="shared" si="52"/>
        <v>413</v>
      </c>
      <c r="B424" s="181" t="str">
        <f>B423</f>
        <v>4.3</v>
      </c>
      <c r="C424" s="151" t="s">
        <v>858</v>
      </c>
      <c r="D424" s="72"/>
      <c r="E424" s="48"/>
      <c r="F424" s="30"/>
      <c r="G424" s="157"/>
      <c r="H424" s="44" t="s">
        <v>135</v>
      </c>
      <c r="I424" s="142"/>
      <c r="J424" s="43"/>
      <c r="K424" s="143">
        <f>ROUND(J424*I424,2)</f>
        <v>0</v>
      </c>
      <c r="L424" s="42"/>
      <c r="M424" s="134"/>
    </row>
    <row r="425" spans="1:15" ht="30" hidden="1" customHeight="1" outlineLevel="1">
      <c r="A425" s="1">
        <f t="shared" si="52"/>
        <v>414</v>
      </c>
      <c r="B425" s="181" t="str">
        <f>B424</f>
        <v>4.3</v>
      </c>
      <c r="C425" s="151" t="s">
        <v>859</v>
      </c>
      <c r="D425" s="72"/>
      <c r="E425" s="48"/>
      <c r="F425" s="30"/>
      <c r="G425" s="156"/>
      <c r="H425" s="44" t="s">
        <v>135</v>
      </c>
      <c r="I425" s="142"/>
      <c r="J425" s="43"/>
      <c r="K425" s="143">
        <f>ROUND(J425*I425,2)</f>
        <v>0</v>
      </c>
      <c r="L425" s="42"/>
      <c r="M425" s="134"/>
    </row>
    <row r="426" spans="1:15" ht="30" hidden="1" customHeight="1">
      <c r="A426" s="1">
        <f t="shared" si="52"/>
        <v>415</v>
      </c>
      <c r="B426" s="181" t="str">
        <f>B425</f>
        <v>4.3</v>
      </c>
      <c r="C426" s="154"/>
      <c r="D426" s="335">
        <f>C$391</f>
        <v>4</v>
      </c>
      <c r="E426" s="336" t="s">
        <v>726</v>
      </c>
      <c r="F426" s="59" t="s">
        <v>725</v>
      </c>
      <c r="G426" s="155"/>
      <c r="H426" s="44" t="s">
        <v>135</v>
      </c>
      <c r="I426" s="140" t="s">
        <v>135</v>
      </c>
      <c r="J426" s="60"/>
      <c r="K426" s="141">
        <f>SUMIF(B$9:B425,B426,K$9:K425)</f>
        <v>0</v>
      </c>
      <c r="L426" s="42"/>
      <c r="M426" s="133"/>
    </row>
    <row r="427" spans="1:15" s="63" customFormat="1" ht="30" hidden="1" customHeight="1">
      <c r="A427" s="1">
        <f t="shared" si="52"/>
        <v>416</v>
      </c>
      <c r="B427" s="183" t="str">
        <f>C427</f>
        <v>4.4</v>
      </c>
      <c r="C427" s="326" t="s">
        <v>460</v>
      </c>
      <c r="D427" s="327" t="s">
        <v>74</v>
      </c>
      <c r="E427" s="328"/>
      <c r="F427" s="329" t="s">
        <v>862</v>
      </c>
      <c r="G427" s="330"/>
      <c r="H427" s="3" t="s">
        <v>135</v>
      </c>
      <c r="I427" s="331" t="s">
        <v>135</v>
      </c>
      <c r="J427" s="332"/>
      <c r="K427" s="333"/>
      <c r="L427" s="3"/>
      <c r="M427" s="334"/>
      <c r="O427" s="1"/>
    </row>
    <row r="428" spans="1:15" ht="30" hidden="1" customHeight="1" outlineLevel="1">
      <c r="A428" s="1">
        <f t="shared" si="52"/>
        <v>417</v>
      </c>
      <c r="B428" s="181" t="str">
        <f>B427</f>
        <v>4.4</v>
      </c>
      <c r="C428" s="151" t="s">
        <v>864</v>
      </c>
      <c r="D428" s="72"/>
      <c r="E428" s="48"/>
      <c r="F428" s="30"/>
      <c r="G428" s="157"/>
      <c r="H428" s="44" t="s">
        <v>135</v>
      </c>
      <c r="I428" s="142"/>
      <c r="J428" s="43"/>
      <c r="K428" s="143">
        <f>ROUND(J428*I428,2)</f>
        <v>0</v>
      </c>
      <c r="L428" s="42"/>
      <c r="M428" s="134"/>
    </row>
    <row r="429" spans="1:15" ht="30" hidden="1" customHeight="1" outlineLevel="1">
      <c r="A429" s="1">
        <f t="shared" si="52"/>
        <v>418</v>
      </c>
      <c r="B429" s="181" t="str">
        <f>B428</f>
        <v>4.4</v>
      </c>
      <c r="C429" s="151" t="s">
        <v>865</v>
      </c>
      <c r="D429" s="72"/>
      <c r="E429" s="48"/>
      <c r="F429" s="30"/>
      <c r="G429" s="156"/>
      <c r="H429" s="44" t="s">
        <v>135</v>
      </c>
      <c r="I429" s="142"/>
      <c r="J429" s="43"/>
      <c r="K429" s="143">
        <f>ROUND(J429*I429,2)</f>
        <v>0</v>
      </c>
      <c r="L429" s="42"/>
      <c r="M429" s="134"/>
    </row>
    <row r="430" spans="1:15" ht="30" hidden="1" customHeight="1">
      <c r="A430" s="1">
        <f t="shared" si="52"/>
        <v>419</v>
      </c>
      <c r="B430" s="181" t="str">
        <f>B429</f>
        <v>4.4</v>
      </c>
      <c r="C430" s="154"/>
      <c r="D430" s="179">
        <f>C$391</f>
        <v>4</v>
      </c>
      <c r="E430" s="180" t="s">
        <v>726</v>
      </c>
      <c r="F430" s="59" t="s">
        <v>725</v>
      </c>
      <c r="G430" s="155"/>
      <c r="H430" s="44" t="s">
        <v>135</v>
      </c>
      <c r="I430" s="140" t="s">
        <v>135</v>
      </c>
      <c r="J430" s="60"/>
      <c r="K430" s="141">
        <f>SUMIF(B$9:B429,B430,K$9:K429)</f>
        <v>0</v>
      </c>
      <c r="L430" s="42"/>
      <c r="M430" s="133"/>
    </row>
    <row r="431" spans="1:15" s="63" customFormat="1" ht="30" customHeight="1">
      <c r="A431" s="1">
        <f t="shared" ref="A431:A451" si="55">A430+1</f>
        <v>420</v>
      </c>
      <c r="B431" s="183" t="str">
        <f>C431</f>
        <v>4.5</v>
      </c>
      <c r="C431" s="326" t="s">
        <v>218</v>
      </c>
      <c r="D431" s="327" t="s">
        <v>74</v>
      </c>
      <c r="E431" s="328"/>
      <c r="F431" s="329" t="s">
        <v>861</v>
      </c>
      <c r="G431" s="330"/>
      <c r="H431" s="3"/>
      <c r="I431" s="331" t="s">
        <v>74</v>
      </c>
      <c r="J431" s="332"/>
      <c r="K431" s="333"/>
      <c r="L431" s="3"/>
      <c r="M431" s="334"/>
      <c r="O431" s="1"/>
    </row>
    <row r="432" spans="1:15" ht="30" customHeight="1" outlineLevel="1">
      <c r="A432" s="1">
        <f t="shared" si="55"/>
        <v>421</v>
      </c>
      <c r="B432" s="181" t="str">
        <f t="shared" ref="B432:B443" si="56">B431</f>
        <v>4.5</v>
      </c>
      <c r="C432" s="151" t="s">
        <v>866</v>
      </c>
      <c r="D432" s="72" t="s">
        <v>1169</v>
      </c>
      <c r="E432" s="48" t="s">
        <v>920</v>
      </c>
      <c r="F432" s="49" t="s">
        <v>395</v>
      </c>
      <c r="G432" s="157" t="s">
        <v>879</v>
      </c>
      <c r="H432" s="44"/>
      <c r="I432" s="138">
        <v>130</v>
      </c>
      <c r="J432" s="58"/>
      <c r="K432" s="143">
        <f t="shared" ref="K432:K442" si="57">ROUND(J432*I432,2)</f>
        <v>0</v>
      </c>
      <c r="L432" s="42"/>
      <c r="M432" s="134"/>
    </row>
    <row r="433" spans="1:13" ht="30" customHeight="1" outlineLevel="1">
      <c r="A433" s="1">
        <f t="shared" si="55"/>
        <v>422</v>
      </c>
      <c r="B433" s="181" t="str">
        <f t="shared" si="56"/>
        <v>4.5</v>
      </c>
      <c r="C433" s="151" t="s">
        <v>867</v>
      </c>
      <c r="D433" s="72" t="s">
        <v>1169</v>
      </c>
      <c r="E433" s="48" t="s">
        <v>921</v>
      </c>
      <c r="F433" s="49" t="s">
        <v>396</v>
      </c>
      <c r="G433" s="157" t="s">
        <v>879</v>
      </c>
      <c r="H433" s="44"/>
      <c r="I433" s="138">
        <v>130</v>
      </c>
      <c r="J433" s="58"/>
      <c r="K433" s="143">
        <f t="shared" si="57"/>
        <v>0</v>
      </c>
      <c r="L433" s="42"/>
      <c r="M433" s="134"/>
    </row>
    <row r="434" spans="1:13" ht="30" customHeight="1" outlineLevel="1">
      <c r="A434" s="1">
        <f t="shared" si="55"/>
        <v>423</v>
      </c>
      <c r="B434" s="181" t="str">
        <f t="shared" si="56"/>
        <v>4.5</v>
      </c>
      <c r="C434" s="151" t="s">
        <v>868</v>
      </c>
      <c r="D434" s="72" t="s">
        <v>1169</v>
      </c>
      <c r="E434" s="48" t="s">
        <v>922</v>
      </c>
      <c r="F434" s="49" t="s">
        <v>397</v>
      </c>
      <c r="G434" s="157" t="s">
        <v>879</v>
      </c>
      <c r="H434" s="44"/>
      <c r="I434" s="138">
        <v>130</v>
      </c>
      <c r="J434" s="58"/>
      <c r="K434" s="143">
        <f t="shared" si="57"/>
        <v>0</v>
      </c>
      <c r="L434" s="42"/>
      <c r="M434" s="134"/>
    </row>
    <row r="435" spans="1:13" ht="30" customHeight="1" outlineLevel="1">
      <c r="A435" s="1">
        <f t="shared" si="55"/>
        <v>424</v>
      </c>
      <c r="B435" s="181" t="str">
        <f t="shared" si="56"/>
        <v>4.5</v>
      </c>
      <c r="C435" s="151" t="s">
        <v>869</v>
      </c>
      <c r="D435" s="72" t="s">
        <v>1169</v>
      </c>
      <c r="E435" s="48" t="s">
        <v>1174</v>
      </c>
      <c r="F435" s="30" t="s">
        <v>923</v>
      </c>
      <c r="G435" s="156" t="s">
        <v>591</v>
      </c>
      <c r="H435" s="44"/>
      <c r="I435" s="142">
        <v>571</v>
      </c>
      <c r="J435" s="43"/>
      <c r="K435" s="143">
        <f t="shared" si="57"/>
        <v>0</v>
      </c>
      <c r="L435" s="42"/>
      <c r="M435" s="134"/>
    </row>
    <row r="436" spans="1:13" ht="30" customHeight="1" outlineLevel="1">
      <c r="A436" s="1">
        <f t="shared" si="55"/>
        <v>425</v>
      </c>
      <c r="B436" s="181" t="str">
        <f t="shared" si="56"/>
        <v>4.5</v>
      </c>
      <c r="C436" s="151" t="s">
        <v>870</v>
      </c>
      <c r="D436" s="72" t="s">
        <v>1171</v>
      </c>
      <c r="E436" s="48" t="s">
        <v>152</v>
      </c>
      <c r="F436" s="30" t="s">
        <v>153</v>
      </c>
      <c r="G436" s="156" t="s">
        <v>591</v>
      </c>
      <c r="H436" s="42"/>
      <c r="I436" s="142">
        <v>120</v>
      </c>
      <c r="J436" s="43"/>
      <c r="K436" s="143">
        <f t="shared" si="57"/>
        <v>0</v>
      </c>
      <c r="L436" s="42"/>
      <c r="M436" s="134"/>
    </row>
    <row r="437" spans="1:13" ht="30" customHeight="1" outlineLevel="1">
      <c r="A437" s="1">
        <f t="shared" si="55"/>
        <v>426</v>
      </c>
      <c r="B437" s="181" t="str">
        <f>B433</f>
        <v>4.5</v>
      </c>
      <c r="C437" s="151" t="s">
        <v>871</v>
      </c>
      <c r="D437" s="72" t="s">
        <v>1169</v>
      </c>
      <c r="E437" s="48" t="s">
        <v>1175</v>
      </c>
      <c r="F437" s="30" t="s">
        <v>124</v>
      </c>
      <c r="G437" s="156" t="s">
        <v>591</v>
      </c>
      <c r="H437" s="42"/>
      <c r="I437" s="142">
        <v>1000</v>
      </c>
      <c r="J437" s="43"/>
      <c r="K437" s="143">
        <f>ROUND(J437*I437,2)</f>
        <v>0</v>
      </c>
      <c r="L437" s="42"/>
      <c r="M437" s="134"/>
    </row>
    <row r="438" spans="1:13" ht="30" customHeight="1" outlineLevel="1">
      <c r="A438" s="1">
        <f t="shared" si="55"/>
        <v>427</v>
      </c>
      <c r="B438" s="181" t="str">
        <f>B434</f>
        <v>4.5</v>
      </c>
      <c r="C438" s="151" t="s">
        <v>127</v>
      </c>
      <c r="D438" s="72" t="s">
        <v>1169</v>
      </c>
      <c r="E438" s="48" t="s">
        <v>1176</v>
      </c>
      <c r="F438" s="30" t="s">
        <v>125</v>
      </c>
      <c r="G438" s="156" t="s">
        <v>591</v>
      </c>
      <c r="H438" s="42"/>
      <c r="I438" s="142">
        <v>100</v>
      </c>
      <c r="J438" s="43"/>
      <c r="K438" s="143">
        <f t="shared" si="57"/>
        <v>0</v>
      </c>
      <c r="L438" s="42"/>
      <c r="M438" s="134"/>
    </row>
    <row r="439" spans="1:13" ht="30" customHeight="1" outlineLevel="1">
      <c r="A439" s="1">
        <f t="shared" si="55"/>
        <v>428</v>
      </c>
      <c r="B439" s="181" t="str">
        <f>B435</f>
        <v>4.5</v>
      </c>
      <c r="C439" s="151" t="s">
        <v>128</v>
      </c>
      <c r="D439" s="72" t="s">
        <v>1169</v>
      </c>
      <c r="E439" s="48" t="s">
        <v>1177</v>
      </c>
      <c r="F439" s="30" t="s">
        <v>126</v>
      </c>
      <c r="G439" s="156" t="s">
        <v>591</v>
      </c>
      <c r="H439" s="42"/>
      <c r="I439" s="142">
        <v>1200</v>
      </c>
      <c r="J439" s="43"/>
      <c r="K439" s="143">
        <f>ROUND(J439*I439,2)</f>
        <v>0</v>
      </c>
      <c r="L439" s="42"/>
      <c r="M439" s="134"/>
    </row>
    <row r="440" spans="1:13" ht="30" customHeight="1" outlineLevel="1">
      <c r="A440" s="1">
        <f t="shared" si="55"/>
        <v>429</v>
      </c>
      <c r="B440" s="181" t="str">
        <f>B434</f>
        <v>4.5</v>
      </c>
      <c r="C440" s="151" t="s">
        <v>129</v>
      </c>
      <c r="D440" s="72" t="s">
        <v>1169</v>
      </c>
      <c r="E440" s="48" t="s">
        <v>132</v>
      </c>
      <c r="F440" s="30" t="s">
        <v>133</v>
      </c>
      <c r="G440" s="156" t="s">
        <v>134</v>
      </c>
      <c r="H440" s="42"/>
      <c r="I440" s="142">
        <v>300</v>
      </c>
      <c r="J440" s="43"/>
      <c r="K440" s="143">
        <f>ROUND(J440*I440,2)</f>
        <v>0</v>
      </c>
      <c r="L440" s="42"/>
      <c r="M440" s="134"/>
    </row>
    <row r="441" spans="1:13" ht="30" hidden="1" customHeight="1" outlineLevel="1">
      <c r="A441" s="1">
        <f t="shared" si="55"/>
        <v>430</v>
      </c>
      <c r="B441" s="181" t="str">
        <f>B435</f>
        <v>4.5</v>
      </c>
      <c r="C441" s="151" t="s">
        <v>130</v>
      </c>
      <c r="D441" s="72"/>
      <c r="E441" s="48"/>
      <c r="F441" s="30"/>
      <c r="G441" s="156"/>
      <c r="H441" s="42" t="s">
        <v>135</v>
      </c>
      <c r="I441" s="142"/>
      <c r="J441" s="43"/>
      <c r="K441" s="143">
        <f>ROUND(J441*I441,2)</f>
        <v>0</v>
      </c>
      <c r="L441" s="42"/>
      <c r="M441" s="134"/>
    </row>
    <row r="442" spans="1:13" ht="30" hidden="1" customHeight="1" outlineLevel="1">
      <c r="A442" s="1">
        <f t="shared" si="55"/>
        <v>431</v>
      </c>
      <c r="B442" s="181" t="str">
        <f>B436</f>
        <v>4.5</v>
      </c>
      <c r="C442" s="151" t="s">
        <v>131</v>
      </c>
      <c r="D442" s="72"/>
      <c r="E442" s="48"/>
      <c r="F442" s="30"/>
      <c r="G442" s="156"/>
      <c r="H442" s="42" t="s">
        <v>135</v>
      </c>
      <c r="I442" s="142"/>
      <c r="J442" s="43"/>
      <c r="K442" s="143">
        <f t="shared" si="57"/>
        <v>0</v>
      </c>
      <c r="L442" s="42"/>
      <c r="M442" s="134"/>
    </row>
    <row r="443" spans="1:13" ht="30" customHeight="1" collapsed="1">
      <c r="A443" s="1">
        <f t="shared" si="55"/>
        <v>432</v>
      </c>
      <c r="B443" s="181" t="str">
        <f t="shared" si="56"/>
        <v>4.5</v>
      </c>
      <c r="C443" s="154"/>
      <c r="D443" s="335">
        <f>C$391</f>
        <v>4</v>
      </c>
      <c r="E443" s="336" t="s">
        <v>726</v>
      </c>
      <c r="F443" s="59" t="s">
        <v>725</v>
      </c>
      <c r="G443" s="155"/>
      <c r="H443" s="44"/>
      <c r="I443" s="140" t="s">
        <v>74</v>
      </c>
      <c r="J443" s="60"/>
      <c r="K443" s="141">
        <f>SUMIF(B$9:B442,B443,K$9:K442)</f>
        <v>0</v>
      </c>
      <c r="L443" s="42"/>
      <c r="M443" s="133"/>
    </row>
    <row r="444" spans="1:13" ht="30" customHeight="1" thickBot="1">
      <c r="A444" s="1">
        <f t="shared" si="55"/>
        <v>433</v>
      </c>
      <c r="B444" s="181" t="str">
        <f>B413</f>
        <v>4.1</v>
      </c>
      <c r="C444" s="160"/>
      <c r="D444" s="87">
        <f>F444</f>
        <v>4</v>
      </c>
      <c r="E444" s="88" t="s">
        <v>740</v>
      </c>
      <c r="F444" s="89">
        <f>C391</f>
        <v>4</v>
      </c>
      <c r="G444" s="161"/>
      <c r="H444" s="44"/>
      <c r="I444" s="146" t="s">
        <v>74</v>
      </c>
      <c r="J444" s="90"/>
      <c r="K444" s="147">
        <f>SUMIFS(K$9:K443,E$9:E443,"$",D$9:D443,D444)</f>
        <v>0</v>
      </c>
      <c r="L444" s="42"/>
      <c r="M444" s="136"/>
    </row>
    <row r="445" spans="1:13" ht="19.5" customHeight="1">
      <c r="A445" s="1">
        <f t="shared" si="55"/>
        <v>434</v>
      </c>
      <c r="C445" s="317">
        <v>5</v>
      </c>
      <c r="D445" s="318" t="s">
        <v>74</v>
      </c>
      <c r="E445" s="319"/>
      <c r="F445" s="320" t="s">
        <v>873</v>
      </c>
      <c r="G445" s="321"/>
      <c r="H445" s="3"/>
      <c r="I445" s="322" t="s">
        <v>74</v>
      </c>
      <c r="J445" s="323"/>
      <c r="K445" s="324"/>
      <c r="L445" s="3"/>
      <c r="M445" s="325"/>
    </row>
    <row r="446" spans="1:13" s="63" customFormat="1" ht="30" customHeight="1">
      <c r="A446" s="1">
        <f t="shared" si="55"/>
        <v>435</v>
      </c>
      <c r="B446" s="183" t="str">
        <f>C446</f>
        <v>5.1</v>
      </c>
      <c r="C446" s="326" t="s">
        <v>230</v>
      </c>
      <c r="D446" s="327" t="s">
        <v>74</v>
      </c>
      <c r="E446" s="328"/>
      <c r="F446" s="329" t="s">
        <v>874</v>
      </c>
      <c r="G446" s="330"/>
      <c r="H446" s="3"/>
      <c r="I446" s="331" t="s">
        <v>74</v>
      </c>
      <c r="J446" s="332"/>
      <c r="K446" s="333"/>
      <c r="L446" s="3"/>
      <c r="M446" s="334"/>
    </row>
    <row r="447" spans="1:13" ht="30" customHeight="1" outlineLevel="1">
      <c r="A447" s="1">
        <f t="shared" si="55"/>
        <v>436</v>
      </c>
      <c r="B447" s="181" t="str">
        <f>B446</f>
        <v>5.1</v>
      </c>
      <c r="C447" s="151" t="s">
        <v>119</v>
      </c>
      <c r="D447" s="72" t="s">
        <v>880</v>
      </c>
      <c r="E447" s="48" t="s">
        <v>75</v>
      </c>
      <c r="F447" s="30" t="s">
        <v>166</v>
      </c>
      <c r="G447" s="156" t="s">
        <v>924</v>
      </c>
      <c r="H447" s="42"/>
      <c r="I447" s="142">
        <f>I$12*220</f>
        <v>1320</v>
      </c>
      <c r="J447" s="43"/>
      <c r="K447" s="143">
        <f>ROUND(J447*I447,2)</f>
        <v>0</v>
      </c>
      <c r="L447" s="42"/>
      <c r="M447" s="134"/>
    </row>
    <row r="448" spans="1:13" ht="30" customHeight="1" outlineLevel="1">
      <c r="A448" s="1">
        <f t="shared" si="55"/>
        <v>437</v>
      </c>
      <c r="B448" s="181" t="str">
        <f>B447</f>
        <v>5.1</v>
      </c>
      <c r="C448" s="151" t="s">
        <v>120</v>
      </c>
      <c r="D448" s="72" t="s">
        <v>140</v>
      </c>
      <c r="E448" s="48" t="s">
        <v>76</v>
      </c>
      <c r="F448" s="30" t="s">
        <v>1168</v>
      </c>
      <c r="G448" s="156" t="s">
        <v>189</v>
      </c>
      <c r="H448" s="42"/>
      <c r="I448" s="187">
        <f>SUMIF(E25:E444,E444,K25:K444)</f>
        <v>0</v>
      </c>
      <c r="J448" s="184">
        <v>4.4999999999999998E-2</v>
      </c>
      <c r="K448" s="143">
        <f>ROUND(J448*I448,2)</f>
        <v>0</v>
      </c>
      <c r="L448" s="42"/>
      <c r="M448" s="134"/>
    </row>
    <row r="449" spans="1:13" ht="30" hidden="1" customHeight="1" outlineLevel="1">
      <c r="A449" s="1">
        <f t="shared" si="55"/>
        <v>438</v>
      </c>
      <c r="B449" s="181" t="str">
        <f>B448</f>
        <v>5.1</v>
      </c>
      <c r="C449" s="151" t="s">
        <v>121</v>
      </c>
      <c r="D449" s="72"/>
      <c r="E449" s="48"/>
      <c r="F449" s="30"/>
      <c r="G449" s="156"/>
      <c r="H449" s="42" t="s">
        <v>135</v>
      </c>
      <c r="I449" s="142"/>
      <c r="J449" s="43"/>
      <c r="K449" s="143">
        <f>ROUND(J449*I449,2)</f>
        <v>0</v>
      </c>
      <c r="L449" s="42"/>
      <c r="M449" s="134"/>
    </row>
    <row r="450" spans="1:13" ht="30" customHeight="1" collapsed="1">
      <c r="A450" s="1">
        <f t="shared" si="55"/>
        <v>439</v>
      </c>
      <c r="B450" s="181" t="str">
        <f>B449</f>
        <v>5.1</v>
      </c>
      <c r="C450" s="154"/>
      <c r="D450" s="335">
        <f>C445</f>
        <v>5</v>
      </c>
      <c r="E450" s="336" t="s">
        <v>726</v>
      </c>
      <c r="F450" s="59" t="s">
        <v>725</v>
      </c>
      <c r="G450" s="155"/>
      <c r="H450" s="44"/>
      <c r="I450" s="140"/>
      <c r="J450" s="60"/>
      <c r="K450" s="141">
        <f>SUMIF(B$9:B449,B450,K$9:K449)</f>
        <v>0</v>
      </c>
      <c r="L450" s="42"/>
      <c r="M450" s="133"/>
    </row>
    <row r="451" spans="1:13" ht="30" customHeight="1" thickBot="1">
      <c r="A451" s="1">
        <f t="shared" si="55"/>
        <v>440</v>
      </c>
      <c r="B451" s="181" t="str">
        <f>B424</f>
        <v>4.3</v>
      </c>
      <c r="C451" s="162"/>
      <c r="D451" s="163">
        <f>F451</f>
        <v>5</v>
      </c>
      <c r="E451" s="164" t="s">
        <v>740</v>
      </c>
      <c r="F451" s="165">
        <f>C445</f>
        <v>5</v>
      </c>
      <c r="G451" s="166"/>
      <c r="H451" s="44"/>
      <c r="I451" s="148" t="s">
        <v>74</v>
      </c>
      <c r="J451" s="149"/>
      <c r="K451" s="150">
        <f>SUMIFS(K$9:K450,E$9:E450,"$",D$9:D450,D451)</f>
        <v>0</v>
      </c>
      <c r="L451" s="42"/>
      <c r="M451" s="137"/>
    </row>
    <row r="452" spans="1:13" thickBot="1">
      <c r="C452" s="82"/>
      <c r="D452" s="71"/>
      <c r="E452" s="168"/>
      <c r="F452" s="37"/>
      <c r="G452" s="38"/>
      <c r="H452" s="39"/>
      <c r="I452" s="40"/>
      <c r="J452" s="40"/>
      <c r="K452" s="40"/>
      <c r="L452" s="41"/>
      <c r="M452" s="37"/>
    </row>
    <row r="453" spans="1:13" ht="15.75" customHeight="1" thickBot="1">
      <c r="C453" s="91" t="s">
        <v>456</v>
      </c>
      <c r="D453" s="92"/>
      <c r="E453" s="92"/>
      <c r="F453" s="92"/>
      <c r="G453" s="93"/>
      <c r="H453" s="3"/>
      <c r="I453" s="379"/>
      <c r="J453" s="380"/>
      <c r="K453" s="381"/>
      <c r="L453" s="3"/>
      <c r="M453" s="94"/>
    </row>
    <row r="454" spans="1:13" ht="15.75" customHeight="1">
      <c r="C454" s="99"/>
      <c r="D454" s="169"/>
      <c r="E454" s="169"/>
      <c r="F454" s="100" t="s">
        <v>872</v>
      </c>
      <c r="G454" s="101" t="s">
        <v>875</v>
      </c>
      <c r="H454" s="46"/>
      <c r="I454" s="112"/>
      <c r="J454" s="113"/>
      <c r="K454" s="114">
        <f>SUMIF(E9:E452,"$$",K9:K452)</f>
        <v>0</v>
      </c>
      <c r="L454" s="46"/>
      <c r="M454" s="125"/>
    </row>
    <row r="455" spans="1:13" ht="15.75" customHeight="1">
      <c r="C455" s="102"/>
      <c r="D455" s="170"/>
      <c r="E455" s="170"/>
      <c r="F455" s="97" t="s">
        <v>457</v>
      </c>
      <c r="G455" s="103" t="s">
        <v>189</v>
      </c>
      <c r="H455" s="46"/>
      <c r="I455" s="115">
        <v>0.27500000000000002</v>
      </c>
      <c r="J455" s="98"/>
      <c r="K455" s="116">
        <f>ROUND(I455*K$454,2)</f>
        <v>0</v>
      </c>
      <c r="L455" s="46"/>
      <c r="M455" s="126"/>
    </row>
    <row r="456" spans="1:13" ht="15.75" customHeight="1">
      <c r="C456" s="102"/>
      <c r="D456" s="170"/>
      <c r="E456" s="170"/>
      <c r="F456" s="97"/>
      <c r="G456" s="103"/>
      <c r="H456" s="3"/>
      <c r="I456" s="115"/>
      <c r="J456" s="98"/>
      <c r="K456" s="116"/>
      <c r="L456" s="3"/>
      <c r="M456" s="126"/>
    </row>
    <row r="457" spans="1:13" ht="15.75" customHeight="1">
      <c r="C457" s="104"/>
      <c r="D457" s="171"/>
      <c r="E457" s="171"/>
      <c r="F457" s="95" t="s">
        <v>1181</v>
      </c>
      <c r="G457" s="105"/>
      <c r="H457" s="3"/>
      <c r="I457" s="117"/>
      <c r="J457" s="47"/>
      <c r="K457" s="118">
        <f>SUM(K454:K456)</f>
        <v>0</v>
      </c>
      <c r="L457" s="3"/>
      <c r="M457" s="127"/>
    </row>
    <row r="458" spans="1:13" ht="15.75" hidden="1" customHeight="1">
      <c r="C458" s="106"/>
      <c r="D458" s="172"/>
      <c r="E458" s="172"/>
      <c r="F458" s="96" t="s">
        <v>713</v>
      </c>
      <c r="G458" s="107"/>
      <c r="H458" s="50"/>
      <c r="I458" s="119"/>
      <c r="J458" s="52"/>
      <c r="K458" s="120">
        <f>SUM(K$457:K457)*I458</f>
        <v>0</v>
      </c>
      <c r="L458" s="50"/>
      <c r="M458" s="128"/>
    </row>
    <row r="459" spans="1:13" ht="15.75" hidden="1" customHeight="1">
      <c r="C459" s="106"/>
      <c r="D459" s="172"/>
      <c r="E459" s="172"/>
      <c r="F459" s="96" t="s">
        <v>714</v>
      </c>
      <c r="G459" s="107"/>
      <c r="H459" s="50"/>
      <c r="I459" s="119"/>
      <c r="J459" s="52"/>
      <c r="K459" s="120">
        <f>SUM(K$457:K458)*I459</f>
        <v>0</v>
      </c>
      <c r="L459" s="50"/>
      <c r="M459" s="128"/>
    </row>
    <row r="460" spans="1:13" ht="15.75" hidden="1" customHeight="1">
      <c r="C460" s="106"/>
      <c r="D460" s="172"/>
      <c r="E460" s="172"/>
      <c r="F460" s="96" t="s">
        <v>716</v>
      </c>
      <c r="G460" s="107"/>
      <c r="H460" s="50"/>
      <c r="I460" s="119"/>
      <c r="J460" s="52"/>
      <c r="K460" s="120">
        <f>SUM(K$457:K459)*I460</f>
        <v>0</v>
      </c>
      <c r="L460" s="50"/>
      <c r="M460" s="128"/>
    </row>
    <row r="461" spans="1:13" ht="15.75" hidden="1" customHeight="1">
      <c r="C461" s="106"/>
      <c r="D461" s="172"/>
      <c r="E461" s="172"/>
      <c r="F461" s="96" t="s">
        <v>717</v>
      </c>
      <c r="G461" s="107"/>
      <c r="H461" s="50"/>
      <c r="I461" s="119"/>
      <c r="J461" s="52"/>
      <c r="K461" s="120">
        <f>SUM(K$457:K460)*I461</f>
        <v>0</v>
      </c>
      <c r="L461" s="50"/>
      <c r="M461" s="128"/>
    </row>
    <row r="462" spans="1:13" ht="15.75" customHeight="1">
      <c r="C462" s="106"/>
      <c r="D462" s="172"/>
      <c r="E462" s="172"/>
      <c r="F462" s="96" t="s">
        <v>733</v>
      </c>
      <c r="G462" s="108" t="s">
        <v>189</v>
      </c>
      <c r="H462" s="51"/>
      <c r="I462" s="121">
        <f>((1+I458)*(1+I459)*(1+I460)*(1+I461))-1</f>
        <v>0</v>
      </c>
      <c r="J462" s="53"/>
      <c r="K462" s="120">
        <f>SUM(K458:K461)</f>
        <v>0</v>
      </c>
      <c r="L462" s="51"/>
      <c r="M462" s="128"/>
    </row>
    <row r="463" spans="1:13" ht="15.75" customHeight="1" thickBot="1">
      <c r="C463" s="109"/>
      <c r="D463" s="173"/>
      <c r="E463" s="173"/>
      <c r="F463" s="110" t="s">
        <v>715</v>
      </c>
      <c r="G463" s="111"/>
      <c r="H463" s="3"/>
      <c r="I463" s="122"/>
      <c r="J463" s="123"/>
      <c r="K463" s="124">
        <f>K457+K462</f>
        <v>0</v>
      </c>
      <c r="L463" s="3"/>
      <c r="M463" s="129"/>
    </row>
    <row r="470" spans="3:13">
      <c r="C470" s="84"/>
      <c r="D470" s="73"/>
      <c r="E470" s="174"/>
      <c r="F470" s="29"/>
      <c r="G470" s="29"/>
      <c r="H470" s="34"/>
      <c r="I470" s="54"/>
      <c r="J470" s="54"/>
      <c r="K470" s="54"/>
      <c r="L470" s="35"/>
      <c r="M470" s="29"/>
    </row>
    <row r="471" spans="3:13" ht="14.25">
      <c r="C471" s="85"/>
      <c r="D471" s="73"/>
      <c r="E471" s="174"/>
      <c r="F471" s="29"/>
      <c r="G471" s="29"/>
      <c r="H471" s="34"/>
      <c r="I471" s="54"/>
      <c r="J471" s="54"/>
      <c r="K471" s="54"/>
      <c r="L471" s="35"/>
      <c r="M471" s="29"/>
    </row>
    <row r="472" spans="3:13" ht="14.25">
      <c r="C472" s="85"/>
      <c r="D472" s="73"/>
      <c r="E472" s="174"/>
      <c r="F472" s="29"/>
      <c r="G472" s="29"/>
      <c r="H472" s="34"/>
      <c r="I472" s="54"/>
      <c r="J472" s="54"/>
      <c r="K472" s="54"/>
      <c r="L472" s="35"/>
      <c r="M472" s="29"/>
    </row>
  </sheetData>
  <autoFilter ref="B9:M451">
    <filterColumn colId="6">
      <filters blank="1"/>
    </filterColumn>
  </autoFilter>
  <customSheetViews>
    <customSheetView guid="{ABB8A3A3-4187-4CD4-820B-E5CE21B14F3E}" scale="55" showPageBreaks="1" fitToPage="1" printArea="1" filter="1" showAutoFilter="1" hiddenRows="1" view="pageBreakPreview" topLeftCell="B1">
      <pane xSplit="5" ySplit="9" topLeftCell="G549" activePane="bottomRight" state="frozen"/>
      <selection pane="bottomRight" activeCell="J1" sqref="J1"/>
      <pageMargins left="0.19685039370078741" right="0.19685039370078741" top="0.39370078740157483" bottom="0.39370078740157483" header="0" footer="0.31496062992125984"/>
      <printOptions horizontalCentered="1"/>
      <pageSetup paperSize="9" scale="34" fitToHeight="0" orientation="portrait" r:id="rId1"/>
      <headerFooter>
        <oddFooter>&amp;CPágina &amp;P de &amp;N</oddFooter>
      </headerFooter>
      <autoFilter ref="B1:M1">
        <filterColumn colId="2">
          <customFilters>
            <customFilter operator="notEqual" val=" "/>
          </customFilters>
        </filterColumn>
      </autoFilter>
    </customSheetView>
  </customSheetViews>
  <mergeCells count="12">
    <mergeCell ref="C6:C8"/>
    <mergeCell ref="F6:F8"/>
    <mergeCell ref="D6:E8"/>
    <mergeCell ref="I6:K6"/>
    <mergeCell ref="G6:G8"/>
    <mergeCell ref="I453:K453"/>
    <mergeCell ref="F1:G1"/>
    <mergeCell ref="F5:G5"/>
    <mergeCell ref="F2:G4"/>
    <mergeCell ref="M6:M8"/>
    <mergeCell ref="I7:I8"/>
    <mergeCell ref="J7:K7"/>
  </mergeCells>
  <phoneticPr fontId="0" type="noConversion"/>
  <conditionalFormatting sqref="I463 K463 I454:I457 K454:K457 I10:I451 K10:K451">
    <cfRule type="expression" dxfId="6709" priority="323">
      <formula>#REF!&gt;0</formula>
    </cfRule>
    <cfRule type="expression" dxfId="6708" priority="324">
      <formula>#REF!&lt;0</formula>
    </cfRule>
  </conditionalFormatting>
  <conditionalFormatting sqref="K10:K11 I10:I11">
    <cfRule type="expression" dxfId="6707" priority="55">
      <formula>#REF!&gt;0</formula>
    </cfRule>
    <cfRule type="expression" dxfId="6706" priority="56">
      <formula>#REF!&lt;0</formula>
    </cfRule>
  </conditionalFormatting>
  <conditionalFormatting sqref="K16:K17 I16:I17">
    <cfRule type="expression" dxfId="6705" priority="53">
      <formula>#REF!&gt;0</formula>
    </cfRule>
    <cfRule type="expression" dxfId="6704" priority="54">
      <formula>#REF!&lt;0</formula>
    </cfRule>
  </conditionalFormatting>
  <conditionalFormatting sqref="K23:K24 I23:I24">
    <cfRule type="expression" dxfId="6703" priority="51">
      <formula>#REF!&gt;0</formula>
    </cfRule>
    <cfRule type="expression" dxfId="6702" priority="52">
      <formula>#REF!&lt;0</formula>
    </cfRule>
  </conditionalFormatting>
  <conditionalFormatting sqref="K25:K26 I25:I26">
    <cfRule type="expression" dxfId="6701" priority="49">
      <formula>#REF!&gt;0</formula>
    </cfRule>
    <cfRule type="expression" dxfId="6700" priority="50">
      <formula>#REF!&lt;0</formula>
    </cfRule>
  </conditionalFormatting>
  <conditionalFormatting sqref="K37:K38 I37:I38">
    <cfRule type="expression" dxfId="6699" priority="47">
      <formula>#REF!&gt;0</formula>
    </cfRule>
    <cfRule type="expression" dxfId="6698" priority="48">
      <formula>#REF!&lt;0</formula>
    </cfRule>
  </conditionalFormatting>
  <conditionalFormatting sqref="K49:K50 I49:I50">
    <cfRule type="expression" dxfId="6697" priority="45">
      <formula>#REF!&gt;0</formula>
    </cfRule>
    <cfRule type="expression" dxfId="6696" priority="46">
      <formula>#REF!&lt;0</formula>
    </cfRule>
  </conditionalFormatting>
  <conditionalFormatting sqref="K62:K63 I62:I63">
    <cfRule type="expression" dxfId="6695" priority="43">
      <formula>#REF!&gt;0</formula>
    </cfRule>
    <cfRule type="expression" dxfId="6694" priority="44">
      <formula>#REF!&lt;0</formula>
    </cfRule>
  </conditionalFormatting>
  <conditionalFormatting sqref="K66:K67 I66:I67">
    <cfRule type="expression" dxfId="6693" priority="41">
      <formula>#REF!&gt;0</formula>
    </cfRule>
    <cfRule type="expression" dxfId="6692" priority="42">
      <formula>#REF!&lt;0</formula>
    </cfRule>
  </conditionalFormatting>
  <conditionalFormatting sqref="K77:K80 I77:I80">
    <cfRule type="expression" dxfId="6691" priority="39">
      <formula>#REF!&gt;0</formula>
    </cfRule>
    <cfRule type="expression" dxfId="6690" priority="40">
      <formula>#REF!&lt;0</formula>
    </cfRule>
  </conditionalFormatting>
  <conditionalFormatting sqref="K107:K108 I107:I108">
    <cfRule type="expression" dxfId="6689" priority="37">
      <formula>#REF!&gt;0</formula>
    </cfRule>
    <cfRule type="expression" dxfId="6688" priority="38">
      <formula>#REF!&lt;0</formula>
    </cfRule>
  </conditionalFormatting>
  <conditionalFormatting sqref="K135:K136 I135:I136">
    <cfRule type="expression" dxfId="6687" priority="35">
      <formula>#REF!&gt;0</formula>
    </cfRule>
    <cfRule type="expression" dxfId="6686" priority="36">
      <formula>#REF!&lt;0</formula>
    </cfRule>
  </conditionalFormatting>
  <conditionalFormatting sqref="K163:K164 I163:I164">
    <cfRule type="expression" dxfId="6685" priority="33">
      <formula>#REF!&gt;0</formula>
    </cfRule>
    <cfRule type="expression" dxfId="6684" priority="34">
      <formula>#REF!&lt;0</formula>
    </cfRule>
  </conditionalFormatting>
  <conditionalFormatting sqref="K191:K192 I191:I192">
    <cfRule type="expression" dxfId="6683" priority="31">
      <formula>#REF!&gt;0</formula>
    </cfRule>
    <cfRule type="expression" dxfId="6682" priority="32">
      <formula>#REF!&lt;0</formula>
    </cfRule>
  </conditionalFormatting>
  <conditionalFormatting sqref="K219:K220 I219:I220">
    <cfRule type="expression" dxfId="6681" priority="29">
      <formula>#REF!&gt;0</formula>
    </cfRule>
    <cfRule type="expression" dxfId="6680" priority="30">
      <formula>#REF!&lt;0</formula>
    </cfRule>
  </conditionalFormatting>
  <conditionalFormatting sqref="K247:K248 I247:I248">
    <cfRule type="expression" dxfId="6679" priority="27">
      <formula>#REF!&gt;0</formula>
    </cfRule>
    <cfRule type="expression" dxfId="6678" priority="28">
      <formula>#REF!&lt;0</formula>
    </cfRule>
  </conditionalFormatting>
  <conditionalFormatting sqref="K275:K276 I275:I276">
    <cfRule type="expression" dxfId="6677" priority="25">
      <formula>#REF!&gt;0</formula>
    </cfRule>
    <cfRule type="expression" dxfId="6676" priority="26">
      <formula>#REF!&lt;0</formula>
    </cfRule>
  </conditionalFormatting>
  <conditionalFormatting sqref="K303:K304 I303:I304">
    <cfRule type="expression" dxfId="6675" priority="23">
      <formula>#REF!&gt;0</formula>
    </cfRule>
    <cfRule type="expression" dxfId="6674" priority="24">
      <formula>#REF!&lt;0</formula>
    </cfRule>
  </conditionalFormatting>
  <conditionalFormatting sqref="K331:K332 I331:I332">
    <cfRule type="expression" dxfId="6673" priority="21">
      <formula>#REF!&gt;0</formula>
    </cfRule>
    <cfRule type="expression" dxfId="6672" priority="22">
      <formula>#REF!&lt;0</formula>
    </cfRule>
  </conditionalFormatting>
  <conditionalFormatting sqref="K359:K360 I359:I360">
    <cfRule type="expression" dxfId="6671" priority="19">
      <formula>#REF!&gt;0</formula>
    </cfRule>
    <cfRule type="expression" dxfId="6670" priority="20">
      <formula>#REF!&lt;0</formula>
    </cfRule>
  </conditionalFormatting>
  <conditionalFormatting sqref="K389:K392 I389:I392">
    <cfRule type="expression" dxfId="6669" priority="17">
      <formula>#REF!&gt;0</formula>
    </cfRule>
    <cfRule type="expression" dxfId="6668" priority="18">
      <formula>#REF!&lt;0</formula>
    </cfRule>
  </conditionalFormatting>
  <conditionalFormatting sqref="K413:K414 I413:I414">
    <cfRule type="expression" dxfId="6667" priority="15">
      <formula>#REF!&gt;0</formula>
    </cfRule>
    <cfRule type="expression" dxfId="6666" priority="16">
      <formula>#REF!&lt;0</formula>
    </cfRule>
  </conditionalFormatting>
  <conditionalFormatting sqref="K422 I422">
    <cfRule type="expression" dxfId="6665" priority="13">
      <formula>#REF!&gt;0</formula>
    </cfRule>
    <cfRule type="expression" dxfId="6664" priority="14">
      <formula>#REF!&lt;0</formula>
    </cfRule>
  </conditionalFormatting>
  <conditionalFormatting sqref="K431 I431">
    <cfRule type="expression" dxfId="6663" priority="11">
      <formula>#REF!&gt;0</formula>
    </cfRule>
    <cfRule type="expression" dxfId="6662" priority="12">
      <formula>#REF!&lt;0</formula>
    </cfRule>
  </conditionalFormatting>
  <conditionalFormatting sqref="K443:K446 I443:I446">
    <cfRule type="expression" dxfId="6661" priority="9">
      <formula>#REF!&gt;0</formula>
    </cfRule>
    <cfRule type="expression" dxfId="6660" priority="10">
      <formula>#REF!&lt;0</formula>
    </cfRule>
  </conditionalFormatting>
  <conditionalFormatting sqref="K450:K451 I450:I451">
    <cfRule type="expression" dxfId="6659" priority="7">
      <formula>#REF!&gt;0</formula>
    </cfRule>
    <cfRule type="expression" dxfId="6658" priority="8">
      <formula>#REF!&lt;0</formula>
    </cfRule>
  </conditionalFormatting>
  <conditionalFormatting sqref="K422:K423 I422:I423">
    <cfRule type="expression" dxfId="6657" priority="5">
      <formula>#REF!&gt;0</formula>
    </cfRule>
    <cfRule type="expression" dxfId="6656" priority="6">
      <formula>#REF!&lt;0</formula>
    </cfRule>
  </conditionalFormatting>
  <conditionalFormatting sqref="K426 I426">
    <cfRule type="expression" dxfId="6655" priority="3">
      <formula>#REF!&gt;0</formula>
    </cfRule>
    <cfRule type="expression" dxfId="6654" priority="4">
      <formula>#REF!&lt;0</formula>
    </cfRule>
  </conditionalFormatting>
  <conditionalFormatting sqref="K426:K427 I426:I427">
    <cfRule type="expression" dxfId="6653" priority="1">
      <formula>#REF!&gt;0</formula>
    </cfRule>
    <cfRule type="expression" dxfId="6652" priority="2">
      <formula>#REF!&lt;0</formula>
    </cfRule>
  </conditionalFormatting>
  <printOptions horizontalCentered="1"/>
  <pageMargins left="0.19685039370078741" right="0.19685039370078741" top="0.39370078740157483" bottom="0.39370078740157483" header="0" footer="0.31496062992125984"/>
  <pageSetup paperSize="9" scale="48" fitToHeight="0" orientation="portrait" r:id="rId2"/>
  <headerFooter>
    <oddFooter>&amp;CPágina &amp;P de &amp;N</oddFooter>
  </headerFooter>
  <drawing r:id="rId3"/>
</worksheet>
</file>

<file path=xl/worksheets/sheet2.xml><?xml version="1.0" encoding="utf-8"?>
<worksheet xmlns="http://schemas.openxmlformats.org/spreadsheetml/2006/main" xmlns:r="http://schemas.openxmlformats.org/officeDocument/2006/relationships">
  <sheetPr filterMode="1">
    <pageSetUpPr fitToPage="1"/>
  </sheetPr>
  <dimension ref="A1:AD1234"/>
  <sheetViews>
    <sheetView view="pageBreakPreview" topLeftCell="C1" zoomScale="70" zoomScaleNormal="70" zoomScaleSheetLayoutView="70" workbookViewId="0">
      <pane xSplit="5" ySplit="9" topLeftCell="H10" activePane="bottomRight" state="frozen"/>
      <selection activeCell="C1" sqref="C1"/>
      <selection pane="topRight" activeCell="H1" sqref="H1"/>
      <selection pane="bottomLeft" activeCell="C10" sqref="C10"/>
      <selection pane="bottomRight" activeCell="F32" sqref="F32:F34"/>
    </sheetView>
  </sheetViews>
  <sheetFormatPr defaultRowHeight="15" outlineLevelRow="1" outlineLevelCol="1"/>
  <cols>
    <col min="1" max="1" width="0" style="1" hidden="1" customWidth="1"/>
    <col min="2" max="2" width="11.85546875" style="181" hidden="1" customWidth="1"/>
    <col min="3" max="3" width="15.7109375" style="83" customWidth="1"/>
    <col min="4" max="5" width="16.85546875" style="210" customWidth="1" outlineLevel="1"/>
    <col min="6" max="6" width="83.5703125" style="243" customWidth="1"/>
    <col min="7" max="7" width="8.140625" style="244" customWidth="1"/>
    <col min="8" max="8" width="1.85546875" style="5" customWidth="1"/>
    <col min="9" max="10" width="20.7109375" style="33" customWidth="1" outlineLevel="1"/>
    <col min="11" max="11" width="25.7109375" style="33" customWidth="1" outlineLevel="1"/>
    <col min="12" max="12" width="1.7109375" style="5" customWidth="1" outlineLevel="1"/>
    <col min="13" max="13" width="20.7109375" style="33" customWidth="1"/>
    <col min="14" max="14" width="1.7109375" style="1" customWidth="1"/>
    <col min="15" max="15" width="30.7109375" style="33" customWidth="1"/>
    <col min="16" max="16" width="10.7109375" style="282" customWidth="1"/>
    <col min="17" max="17" width="30.7109375" style="33" customWidth="1"/>
    <col min="18" max="18" width="10.7109375" style="282" customWidth="1"/>
    <col min="19" max="19" width="30.7109375" style="33" customWidth="1"/>
    <col min="20" max="20" width="10.7109375" style="282" customWidth="1"/>
    <col min="21" max="21" width="30.7109375" style="33" customWidth="1"/>
    <col min="22" max="22" width="10.7109375" style="282" customWidth="1"/>
    <col min="23" max="23" width="30.7109375" style="33" customWidth="1"/>
    <col min="24" max="24" width="10.7109375" style="282" customWidth="1"/>
    <col min="25" max="25" width="30.7109375" style="33" customWidth="1"/>
    <col min="26" max="26" width="10.7109375" style="282" customWidth="1"/>
    <col min="27" max="27" width="30.7109375" style="297" customWidth="1"/>
    <col min="28" max="28" width="10.7109375" style="298" customWidth="1"/>
    <col min="29" max="29" width="9.140625" style="1"/>
    <col min="30" max="30" width="14" style="1" bestFit="1" customWidth="1"/>
    <col min="31" max="16384" width="9.140625" style="1"/>
  </cols>
  <sheetData>
    <row r="1" spans="1:28" ht="39.75" customHeight="1">
      <c r="C1" s="247"/>
      <c r="F1" s="437"/>
      <c r="G1" s="437"/>
      <c r="K1" s="188">
        <f>'VII - Planilha Orçamentária'!K1</f>
        <v>42370</v>
      </c>
    </row>
    <row r="2" spans="1:28">
      <c r="C2" s="247"/>
      <c r="F2" s="437" t="str">
        <f>'VII - Planilha Orçamentária'!F2:G4</f>
        <v>SISTEMA DE PROTEÇÃO CONTRA INCÊNDIO (SPCI) E PROTEÇÃO DE DESCARGAS ATMOSFÉRICAS (SPDA) DO CAMPUS SÃO BERNARDO DO CAMPO</v>
      </c>
      <c r="G2" s="437"/>
      <c r="J2" s="56"/>
    </row>
    <row r="3" spans="1:28" ht="22.5" customHeight="1">
      <c r="C3" s="80"/>
      <c r="F3" s="437"/>
      <c r="G3" s="437"/>
      <c r="H3" s="62"/>
      <c r="I3" s="62"/>
      <c r="J3" s="62"/>
      <c r="K3" s="62"/>
      <c r="M3" s="62"/>
      <c r="O3" s="62"/>
      <c r="P3" s="283"/>
      <c r="Q3" s="62"/>
      <c r="R3" s="283"/>
      <c r="S3" s="62"/>
      <c r="T3" s="283"/>
      <c r="U3" s="62"/>
      <c r="V3" s="283"/>
      <c r="W3" s="62"/>
      <c r="X3" s="283"/>
      <c r="Y3" s="62"/>
      <c r="Z3" s="283"/>
      <c r="AA3" s="299"/>
      <c r="AB3" s="300"/>
    </row>
    <row r="4" spans="1:28" s="2" customFormat="1" ht="15" customHeight="1">
      <c r="B4" s="182"/>
      <c r="C4" s="248"/>
      <c r="D4" s="211"/>
      <c r="E4" s="211"/>
      <c r="F4" s="437"/>
      <c r="G4" s="437"/>
      <c r="H4" s="62"/>
      <c r="I4" s="62"/>
      <c r="J4" s="62"/>
      <c r="K4" s="62"/>
      <c r="L4" s="35"/>
      <c r="M4" s="62"/>
      <c r="O4" s="62"/>
      <c r="P4" s="283"/>
      <c r="Q4" s="62"/>
      <c r="R4" s="283"/>
      <c r="S4" s="62"/>
      <c r="T4" s="283"/>
      <c r="U4" s="62"/>
      <c r="V4" s="283"/>
      <c r="W4" s="62"/>
      <c r="X4" s="283"/>
      <c r="Y4" s="62"/>
      <c r="Z4" s="283"/>
      <c r="AA4" s="299"/>
      <c r="AB4" s="300"/>
    </row>
    <row r="5" spans="1:28" s="2" customFormat="1" ht="27" customHeight="1" thickBot="1">
      <c r="B5" s="182"/>
      <c r="C5" s="248"/>
      <c r="D5" s="212"/>
      <c r="E5" s="212"/>
      <c r="F5" s="438" t="s">
        <v>1182</v>
      </c>
      <c r="G5" s="438"/>
      <c r="H5" s="62"/>
      <c r="I5" s="62"/>
      <c r="J5" s="62"/>
      <c r="K5" s="62"/>
      <c r="L5" s="36"/>
      <c r="M5" s="62"/>
      <c r="O5" s="197"/>
      <c r="P5" s="284"/>
      <c r="Q5" s="197"/>
      <c r="R5" s="284"/>
      <c r="S5" s="197"/>
      <c r="T5" s="284"/>
      <c r="U5" s="197"/>
      <c r="V5" s="284"/>
      <c r="W5" s="197"/>
      <c r="X5" s="284"/>
      <c r="Y5" s="197"/>
      <c r="Z5" s="284"/>
      <c r="AA5" s="197"/>
      <c r="AB5" s="284"/>
    </row>
    <row r="6" spans="1:28" ht="15.75" customHeight="1" thickBot="1">
      <c r="C6" s="391" t="s">
        <v>186</v>
      </c>
      <c r="D6" s="428" t="s">
        <v>719</v>
      </c>
      <c r="E6" s="429"/>
      <c r="F6" s="428" t="s">
        <v>187</v>
      </c>
      <c r="G6" s="434" t="s">
        <v>188</v>
      </c>
      <c r="H6" s="3"/>
      <c r="I6" s="400" t="s">
        <v>729</v>
      </c>
      <c r="J6" s="401"/>
      <c r="K6" s="402"/>
      <c r="L6" s="3"/>
      <c r="M6" s="62"/>
      <c r="O6" s="198"/>
      <c r="P6" s="285"/>
      <c r="Q6" s="198"/>
      <c r="R6" s="285"/>
      <c r="S6" s="198"/>
      <c r="T6" s="285"/>
      <c r="U6" s="198"/>
      <c r="V6" s="285"/>
      <c r="W6" s="198"/>
      <c r="X6" s="285"/>
      <c r="Y6" s="198"/>
      <c r="Z6" s="285"/>
      <c r="AA6" s="198"/>
      <c r="AB6" s="285"/>
    </row>
    <row r="7" spans="1:28" ht="20.100000000000001" customHeight="1">
      <c r="C7" s="392"/>
      <c r="D7" s="430"/>
      <c r="E7" s="431"/>
      <c r="F7" s="430"/>
      <c r="G7" s="435"/>
      <c r="H7" s="3"/>
      <c r="I7" s="387" t="s">
        <v>730</v>
      </c>
      <c r="J7" s="389" t="s">
        <v>732</v>
      </c>
      <c r="K7" s="390"/>
      <c r="L7" s="3"/>
      <c r="M7" s="439"/>
      <c r="O7" s="441">
        <v>1</v>
      </c>
      <c r="P7" s="442"/>
      <c r="Q7" s="441">
        <f>O7+1</f>
        <v>2</v>
      </c>
      <c r="R7" s="442"/>
      <c r="S7" s="441">
        <f>Q7+1</f>
        <v>3</v>
      </c>
      <c r="T7" s="442"/>
      <c r="U7" s="441">
        <f>S7+1</f>
        <v>4</v>
      </c>
      <c r="V7" s="442"/>
      <c r="W7" s="441">
        <f>U7+1</f>
        <v>5</v>
      </c>
      <c r="X7" s="442"/>
      <c r="Y7" s="441">
        <f>W7+1</f>
        <v>6</v>
      </c>
      <c r="Z7" s="442"/>
      <c r="AA7" s="441" t="s">
        <v>603</v>
      </c>
      <c r="AB7" s="442"/>
    </row>
    <row r="8" spans="1:28" ht="20.100000000000001" customHeight="1" thickBot="1">
      <c r="C8" s="393"/>
      <c r="D8" s="432"/>
      <c r="E8" s="433"/>
      <c r="F8" s="432"/>
      <c r="G8" s="436"/>
      <c r="H8" s="3"/>
      <c r="I8" s="388"/>
      <c r="J8" s="65" t="s">
        <v>731</v>
      </c>
      <c r="K8" s="66" t="s">
        <v>603</v>
      </c>
      <c r="L8" s="3"/>
      <c r="M8" s="440"/>
      <c r="O8" s="443"/>
      <c r="P8" s="444"/>
      <c r="Q8" s="443"/>
      <c r="R8" s="444"/>
      <c r="S8" s="443"/>
      <c r="T8" s="444"/>
      <c r="U8" s="443"/>
      <c r="V8" s="444"/>
      <c r="W8" s="443"/>
      <c r="X8" s="444"/>
      <c r="Y8" s="443"/>
      <c r="Z8" s="444"/>
      <c r="AA8" s="443"/>
      <c r="AB8" s="444"/>
    </row>
    <row r="9" spans="1:28" s="273" customFormat="1" ht="15.75" thickBot="1">
      <c r="B9" s="274"/>
      <c r="C9" s="275"/>
      <c r="D9" s="276"/>
      <c r="E9" s="276"/>
      <c r="F9" s="277"/>
      <c r="G9" s="278"/>
      <c r="H9" s="279"/>
      <c r="I9" s="280"/>
      <c r="J9" s="280"/>
      <c r="K9" s="280"/>
      <c r="L9" s="281"/>
      <c r="M9" s="280"/>
      <c r="O9" s="280">
        <v>1</v>
      </c>
      <c r="P9" s="286"/>
      <c r="Q9" s="280">
        <v>1</v>
      </c>
      <c r="R9" s="286"/>
      <c r="S9" s="280">
        <v>1</v>
      </c>
      <c r="T9" s="286"/>
      <c r="U9" s="280">
        <v>1</v>
      </c>
      <c r="V9" s="286"/>
      <c r="W9" s="280">
        <v>1</v>
      </c>
      <c r="X9" s="286"/>
      <c r="Y9" s="280">
        <v>1</v>
      </c>
      <c r="Z9" s="286"/>
      <c r="AA9" s="301">
        <v>1</v>
      </c>
      <c r="AB9" s="302"/>
    </row>
    <row r="10" spans="1:28" ht="19.5" customHeight="1">
      <c r="C10" s="337">
        <v>1</v>
      </c>
      <c r="D10" s="338" t="s">
        <v>74</v>
      </c>
      <c r="E10" s="338"/>
      <c r="F10" s="339" t="s">
        <v>827</v>
      </c>
      <c r="G10" s="340"/>
      <c r="H10" s="3"/>
      <c r="I10" s="322" t="s">
        <v>74</v>
      </c>
      <c r="J10" s="323"/>
      <c r="K10" s="324"/>
      <c r="L10" s="3"/>
      <c r="M10" s="341"/>
      <c r="O10" s="354"/>
      <c r="P10" s="355"/>
      <c r="Q10" s="354"/>
      <c r="R10" s="355"/>
      <c r="S10" s="354"/>
      <c r="T10" s="355"/>
      <c r="U10" s="354"/>
      <c r="V10" s="355"/>
      <c r="W10" s="354"/>
      <c r="X10" s="355"/>
      <c r="Y10" s="354"/>
      <c r="Z10" s="355"/>
      <c r="AA10" s="354"/>
      <c r="AB10" s="355"/>
    </row>
    <row r="11" spans="1:28" s="63" customFormat="1" ht="30" customHeight="1">
      <c r="B11" s="183" t="str">
        <f>C11</f>
        <v>1.1</v>
      </c>
      <c r="C11" s="326" t="s">
        <v>459</v>
      </c>
      <c r="D11" s="342" t="s">
        <v>74</v>
      </c>
      <c r="E11" s="342"/>
      <c r="F11" s="343" t="s">
        <v>828</v>
      </c>
      <c r="G11" s="344"/>
      <c r="H11" s="3"/>
      <c r="I11" s="331" t="s">
        <v>74</v>
      </c>
      <c r="J11" s="332"/>
      <c r="K11" s="333"/>
      <c r="L11" s="3"/>
      <c r="M11" s="345"/>
      <c r="O11" s="356"/>
      <c r="P11" s="357"/>
      <c r="Q11" s="356"/>
      <c r="R11" s="357"/>
      <c r="S11" s="356"/>
      <c r="T11" s="357"/>
      <c r="U11" s="356"/>
      <c r="V11" s="357"/>
      <c r="W11" s="356"/>
      <c r="X11" s="357"/>
      <c r="Y11" s="356"/>
      <c r="Z11" s="357"/>
      <c r="AA11" s="356"/>
      <c r="AB11" s="357"/>
    </row>
    <row r="12" spans="1:28" ht="20.100000000000001" customHeight="1" outlineLevel="1">
      <c r="A12" s="406">
        <v>1</v>
      </c>
      <c r="B12" s="209" t="str">
        <f>B11</f>
        <v>1.1</v>
      </c>
      <c r="C12" s="407" t="str">
        <f>VLOOKUP($A12,'VII - Planilha Orçamentária'!$A$9:$K$463,3)</f>
        <v>1.1.1</v>
      </c>
      <c r="D12" s="410" t="str">
        <f>VLOOKUP($A12,'VII - Planilha Orçamentária'!$A$9:$K$463,4)</f>
        <v>SINAPI - 01/2016</v>
      </c>
      <c r="E12" s="410" t="str">
        <f>VLOOKUP(A12,'VII - Planilha Orçamentária'!$A$9:$K$463,5)</f>
        <v>73847/001</v>
      </c>
      <c r="F12" s="416" t="str">
        <f>VLOOKUP($A12,'VII - Planilha Orçamentária'!$A$9:$K$463,6)</f>
        <v>ALUGUEL CONTAINER/ESCRIT INCL INST ELET LARG=2,20 COMP=6,20M ALT=2,50M CHAPA ACO C/NERV TRAPEZ FORRO C/ISOL TERMO/ACUSTICO CHASSIS REFORC PISO COMPENS NAVAL EXC TRANSP/CARGA/DESCARGA</v>
      </c>
      <c r="G12" s="419" t="str">
        <f>VLOOKUP($A12,'VII - Planilha Orçamentária'!$A$9:$K$463,7)</f>
        <v>mês</v>
      </c>
      <c r="I12" s="422">
        <f>VLOOKUP($A12,'VII - Planilha Orçamentária'!$A$9:$K$463,9)</f>
        <v>6</v>
      </c>
      <c r="J12" s="425">
        <f>VLOOKUP($A12,'VII - Planilha Orçamentária'!$A$9:$K$463,10)</f>
        <v>0</v>
      </c>
      <c r="K12" s="413">
        <f>ROUND(J12*I12,2)</f>
        <v>0</v>
      </c>
      <c r="M12" s="194" t="s">
        <v>104</v>
      </c>
      <c r="O12" s="200"/>
      <c r="P12" s="288"/>
      <c r="Q12" s="200"/>
      <c r="R12" s="288"/>
      <c r="S12" s="200"/>
      <c r="T12" s="288"/>
      <c r="U12" s="200"/>
      <c r="V12" s="288"/>
      <c r="W12" s="200"/>
      <c r="X12" s="288"/>
      <c r="Y12" s="200"/>
      <c r="Z12" s="288"/>
      <c r="AA12" s="303"/>
      <c r="AB12" s="304"/>
    </row>
    <row r="13" spans="1:28" ht="20.100000000000001" customHeight="1" outlineLevel="1">
      <c r="A13" s="406"/>
      <c r="B13" s="209" t="str">
        <f t="shared" ref="B13:B23" si="0">B12</f>
        <v>1.1</v>
      </c>
      <c r="C13" s="408"/>
      <c r="D13" s="411"/>
      <c r="E13" s="411"/>
      <c r="F13" s="417"/>
      <c r="G13" s="420"/>
      <c r="I13" s="423"/>
      <c r="J13" s="426"/>
      <c r="K13" s="414"/>
      <c r="M13" s="195" t="s">
        <v>105</v>
      </c>
      <c r="O13" s="202">
        <f>'VII - Planilha Orçamentária'!J12</f>
        <v>0</v>
      </c>
      <c r="P13" s="289">
        <f>IFERROR(O13/$K12,0)</f>
        <v>0</v>
      </c>
      <c r="Q13" s="202">
        <f>O13</f>
        <v>0</v>
      </c>
      <c r="R13" s="289">
        <f>IFERROR(Q13/$K12,0)</f>
        <v>0</v>
      </c>
      <c r="S13" s="202">
        <f>Q13</f>
        <v>0</v>
      </c>
      <c r="T13" s="289">
        <f>IFERROR(S13/$K12,0)</f>
        <v>0</v>
      </c>
      <c r="U13" s="202">
        <f>S13</f>
        <v>0</v>
      </c>
      <c r="V13" s="289">
        <f>IFERROR(U13/$K12,0)</f>
        <v>0</v>
      </c>
      <c r="W13" s="202">
        <f>U13</f>
        <v>0</v>
      </c>
      <c r="X13" s="289">
        <f>IFERROR(W13/$K12,0)</f>
        <v>0</v>
      </c>
      <c r="Y13" s="202">
        <f>W13</f>
        <v>0</v>
      </c>
      <c r="Z13" s="289">
        <f>IFERROR(Y13/$K12,0)</f>
        <v>0</v>
      </c>
      <c r="AA13" s="305">
        <f>SUMIF($O$9:$Z$9,$AA$9,$O13:$Z13)</f>
        <v>0</v>
      </c>
      <c r="AB13" s="306">
        <f>IFERROR(AA13/$K12,0)</f>
        <v>0</v>
      </c>
    </row>
    <row r="14" spans="1:28" ht="20.100000000000001" customHeight="1" outlineLevel="1">
      <c r="A14" s="406"/>
      <c r="B14" s="209" t="str">
        <f t="shared" si="0"/>
        <v>1.1</v>
      </c>
      <c r="C14" s="409"/>
      <c r="D14" s="412"/>
      <c r="E14" s="412"/>
      <c r="F14" s="418"/>
      <c r="G14" s="421"/>
      <c r="I14" s="424"/>
      <c r="J14" s="427"/>
      <c r="K14" s="415"/>
      <c r="M14" s="196" t="s">
        <v>106</v>
      </c>
      <c r="O14" s="204">
        <f>O13</f>
        <v>0</v>
      </c>
      <c r="P14" s="290">
        <f>IFERROR(O14/$K12,0)</f>
        <v>0</v>
      </c>
      <c r="Q14" s="204">
        <f>O14+Q13</f>
        <v>0</v>
      </c>
      <c r="R14" s="290">
        <f>IFERROR(Q14/$K12,0)</f>
        <v>0</v>
      </c>
      <c r="S14" s="204">
        <f>Q14+S13</f>
        <v>0</v>
      </c>
      <c r="T14" s="290">
        <f>IFERROR(S14/$K12,0)</f>
        <v>0</v>
      </c>
      <c r="U14" s="204">
        <f>S14+U13</f>
        <v>0</v>
      </c>
      <c r="V14" s="290">
        <f>IFERROR(U14/$K12,0)</f>
        <v>0</v>
      </c>
      <c r="W14" s="204">
        <f>U14+W13</f>
        <v>0</v>
      </c>
      <c r="X14" s="290">
        <f>IFERROR(W14/$K12,0)</f>
        <v>0</v>
      </c>
      <c r="Y14" s="204">
        <f>W14+Y13</f>
        <v>0</v>
      </c>
      <c r="Z14" s="290">
        <f>IFERROR(Y14/$K12,0)</f>
        <v>0</v>
      </c>
      <c r="AA14" s="307"/>
      <c r="AB14" s="308"/>
    </row>
    <row r="15" spans="1:28" ht="20.100000000000001" customHeight="1" outlineLevel="1">
      <c r="A15" s="406">
        <f>A12+1</f>
        <v>2</v>
      </c>
      <c r="B15" s="209" t="str">
        <f t="shared" si="0"/>
        <v>1.1</v>
      </c>
      <c r="C15" s="407" t="str">
        <f>VLOOKUP($A15,'VII - Planilha Orçamentária'!$A$9:$K$463,3)</f>
        <v>1.1.2</v>
      </c>
      <c r="D15" s="410" t="str">
        <f>VLOOKUP($A15,'VII - Planilha Orçamentária'!$A$9:$K$463,4)</f>
        <v>SINAPI - 01/2016</v>
      </c>
      <c r="E15" s="410" t="str">
        <f>VLOOKUP(A15,'VII - Planilha Orçamentária'!$A$9:$K$463,5)</f>
        <v>73847/002</v>
      </c>
      <c r="F15" s="416" t="str">
        <f>VLOOKUP($A15,'VII - Planilha Orçamentária'!$A$9:$K$463,6)</f>
        <v>ALUGUEL CONTAINER/ESCRIT/WC C/1 VASO/1 LAV/1 MIC/4 CHUV LARG =2,20M COMPR=6,20M ALT=2,50M CHAPA ACO NERV TRAPEZ FORROC/ ISOL TERMO-ACUST CHASSIS REFORC PISO COMPENS NAVAL INCL INST ELETR/HIDRO-SANIT EXCL TRANSP/CARGA/DESCARGA</v>
      </c>
      <c r="G15" s="419" t="str">
        <f>VLOOKUP($A15,'VII - Planilha Orçamentária'!$A$9:$K$463,7)</f>
        <v>mês</v>
      </c>
      <c r="I15" s="422">
        <f>VLOOKUP($A15,'VII - Planilha Orçamentária'!$A$9:$K$463,9)</f>
        <v>6</v>
      </c>
      <c r="J15" s="425">
        <f>VLOOKUP($A15,'VII - Planilha Orçamentária'!$A$9:$K$463,10)</f>
        <v>0</v>
      </c>
      <c r="K15" s="413">
        <f>ROUND(J15*I15,2)</f>
        <v>0</v>
      </c>
      <c r="M15" s="194" t="s">
        <v>104</v>
      </c>
      <c r="O15" s="200"/>
      <c r="P15" s="288"/>
      <c r="Q15" s="200"/>
      <c r="R15" s="288"/>
      <c r="S15" s="200"/>
      <c r="T15" s="288"/>
      <c r="U15" s="200"/>
      <c r="V15" s="288"/>
      <c r="W15" s="200"/>
      <c r="X15" s="288"/>
      <c r="Y15" s="200"/>
      <c r="Z15" s="288"/>
      <c r="AA15" s="303"/>
      <c r="AB15" s="304"/>
    </row>
    <row r="16" spans="1:28" ht="20.100000000000001" customHeight="1" outlineLevel="1">
      <c r="A16" s="406"/>
      <c r="B16" s="209" t="str">
        <f t="shared" si="0"/>
        <v>1.1</v>
      </c>
      <c r="C16" s="408"/>
      <c r="D16" s="411"/>
      <c r="E16" s="411"/>
      <c r="F16" s="417"/>
      <c r="G16" s="420"/>
      <c r="I16" s="423"/>
      <c r="J16" s="426"/>
      <c r="K16" s="414"/>
      <c r="M16" s="195" t="s">
        <v>105</v>
      </c>
      <c r="O16" s="202">
        <f>'VII - Planilha Orçamentária'!J13</f>
        <v>0</v>
      </c>
      <c r="P16" s="289">
        <f>IFERROR(O16/$K15,0)</f>
        <v>0</v>
      </c>
      <c r="Q16" s="202">
        <f>O16</f>
        <v>0</v>
      </c>
      <c r="R16" s="289">
        <f>IFERROR(Q16/$K15,0)</f>
        <v>0</v>
      </c>
      <c r="S16" s="202">
        <f>Q16</f>
        <v>0</v>
      </c>
      <c r="T16" s="289">
        <f>IFERROR(S16/$K15,0)</f>
        <v>0</v>
      </c>
      <c r="U16" s="202">
        <f>S16</f>
        <v>0</v>
      </c>
      <c r="V16" s="289">
        <f>IFERROR(U16/$K15,0)</f>
        <v>0</v>
      </c>
      <c r="W16" s="202">
        <f>U16</f>
        <v>0</v>
      </c>
      <c r="X16" s="289">
        <f>IFERROR(W16/$K15,0)</f>
        <v>0</v>
      </c>
      <c r="Y16" s="202">
        <f>W16</f>
        <v>0</v>
      </c>
      <c r="Z16" s="289">
        <f>IFERROR(Y16/$K15,0)</f>
        <v>0</v>
      </c>
      <c r="AA16" s="305">
        <f>SUMIF($O$9:$Z$9,$AA$9,$O16:$Z16)</f>
        <v>0</v>
      </c>
      <c r="AB16" s="306">
        <f>IFERROR(AA16/$K15,0)</f>
        <v>0</v>
      </c>
    </row>
    <row r="17" spans="1:28" ht="20.100000000000001" customHeight="1" outlineLevel="1">
      <c r="A17" s="406"/>
      <c r="B17" s="209" t="str">
        <f t="shared" si="0"/>
        <v>1.1</v>
      </c>
      <c r="C17" s="409"/>
      <c r="D17" s="412"/>
      <c r="E17" s="412"/>
      <c r="F17" s="418"/>
      <c r="G17" s="421"/>
      <c r="I17" s="424"/>
      <c r="J17" s="427"/>
      <c r="K17" s="415"/>
      <c r="M17" s="196" t="s">
        <v>106</v>
      </c>
      <c r="O17" s="204">
        <f>O16</f>
        <v>0</v>
      </c>
      <c r="P17" s="290">
        <f>IFERROR(O17/$K15,0)</f>
        <v>0</v>
      </c>
      <c r="Q17" s="204">
        <f>O17+Q16</f>
        <v>0</v>
      </c>
      <c r="R17" s="290">
        <f>IFERROR(Q17/$K15,0)</f>
        <v>0</v>
      </c>
      <c r="S17" s="204">
        <f>Q17+S16</f>
        <v>0</v>
      </c>
      <c r="T17" s="290">
        <f>IFERROR(S17/$K15,0)</f>
        <v>0</v>
      </c>
      <c r="U17" s="204">
        <f>S17+U16</f>
        <v>0</v>
      </c>
      <c r="V17" s="290">
        <f>IFERROR(U17/$K15,0)</f>
        <v>0</v>
      </c>
      <c r="W17" s="204">
        <f>U17+W16</f>
        <v>0</v>
      </c>
      <c r="X17" s="290">
        <f>IFERROR(W17/$K15,0)</f>
        <v>0</v>
      </c>
      <c r="Y17" s="204">
        <f>W17+Y16</f>
        <v>0</v>
      </c>
      <c r="Z17" s="290">
        <f>IFERROR(Y17/$K15,0)</f>
        <v>0</v>
      </c>
      <c r="AA17" s="307"/>
      <c r="AB17" s="308"/>
    </row>
    <row r="18" spans="1:28" ht="20.100000000000001" customHeight="1" outlineLevel="1">
      <c r="A18" s="406">
        <f>A15+1</f>
        <v>3</v>
      </c>
      <c r="B18" s="209" t="str">
        <f t="shared" si="0"/>
        <v>1.1</v>
      </c>
      <c r="C18" s="407" t="str">
        <f>VLOOKUP($A18,'VII - Planilha Orçamentária'!$A$9:$K$463,3)</f>
        <v>1.1.3</v>
      </c>
      <c r="D18" s="410" t="str">
        <f>VLOOKUP($A18,'VII - Planilha Orçamentária'!$A$9:$K$463,4)</f>
        <v>SINAPI - 01/2016</v>
      </c>
      <c r="E18" s="410" t="str">
        <f>VLOOKUP(A18,'VII - Planilha Orçamentária'!$A$9:$K$463,5)</f>
        <v>74209/001</v>
      </c>
      <c r="F18" s="416" t="str">
        <f>VLOOKUP($A18,'VII - Planilha Orçamentária'!$A$9:$K$463,6)</f>
        <v>AQUISICAO E ASSENTAMENTO DE PLACA DE OBRA EM CHAPA DE ACO GALVANIZADO</v>
      </c>
      <c r="G18" s="419" t="str">
        <f>VLOOKUP($A18,'VII - Planilha Orçamentária'!$A$9:$K$463,7)</f>
        <v>m²</v>
      </c>
      <c r="I18" s="422">
        <f>VLOOKUP($A18,'VII - Planilha Orçamentária'!$A$9:$K$463,9)</f>
        <v>3</v>
      </c>
      <c r="J18" s="425">
        <f>VLOOKUP($A18,'VII - Planilha Orçamentária'!$A$9:$K$463,10)</f>
        <v>0</v>
      </c>
      <c r="K18" s="413">
        <f>ROUND(J18*I18,2)</f>
        <v>0</v>
      </c>
      <c r="M18" s="194" t="s">
        <v>104</v>
      </c>
      <c r="O18" s="200"/>
      <c r="P18" s="288"/>
      <c r="Q18" s="200"/>
      <c r="R18" s="288"/>
      <c r="S18" s="200"/>
      <c r="T18" s="288"/>
      <c r="U18" s="200"/>
      <c r="V18" s="288"/>
      <c r="W18" s="200"/>
      <c r="X18" s="288"/>
      <c r="Y18" s="200"/>
      <c r="Z18" s="288"/>
      <c r="AA18" s="303"/>
      <c r="AB18" s="304"/>
    </row>
    <row r="19" spans="1:28" ht="20.100000000000001" customHeight="1" outlineLevel="1">
      <c r="A19" s="406"/>
      <c r="B19" s="209" t="str">
        <f t="shared" si="0"/>
        <v>1.1</v>
      </c>
      <c r="C19" s="408"/>
      <c r="D19" s="411"/>
      <c r="E19" s="411"/>
      <c r="F19" s="417"/>
      <c r="G19" s="420"/>
      <c r="I19" s="423"/>
      <c r="J19" s="426"/>
      <c r="K19" s="414"/>
      <c r="M19" s="195" t="s">
        <v>105</v>
      </c>
      <c r="O19" s="202">
        <f>3*'VII - Planilha Orçamentária'!J14</f>
        <v>0</v>
      </c>
      <c r="P19" s="289">
        <f>IFERROR(O19/$K18,0)</f>
        <v>0</v>
      </c>
      <c r="Q19" s="202">
        <v>0</v>
      </c>
      <c r="R19" s="289">
        <f>IFERROR(Q19/$K18,0)</f>
        <v>0</v>
      </c>
      <c r="S19" s="202">
        <v>0</v>
      </c>
      <c r="T19" s="289">
        <f>IFERROR(S19/$K18,0)</f>
        <v>0</v>
      </c>
      <c r="U19" s="202">
        <v>0</v>
      </c>
      <c r="V19" s="289">
        <f>IFERROR(U19/$K18,0)</f>
        <v>0</v>
      </c>
      <c r="W19" s="202">
        <v>0</v>
      </c>
      <c r="X19" s="289">
        <f>IFERROR(W19/$K18,0)</f>
        <v>0</v>
      </c>
      <c r="Y19" s="202">
        <v>0</v>
      </c>
      <c r="Z19" s="289">
        <f>IFERROR(Y19/$K18,0)</f>
        <v>0</v>
      </c>
      <c r="AA19" s="305">
        <f>SUMIF($O$9:$Z$9,$AA$9,$O19:$Z19)</f>
        <v>0</v>
      </c>
      <c r="AB19" s="306">
        <f>IFERROR(AA19/$K18,0)</f>
        <v>0</v>
      </c>
    </row>
    <row r="20" spans="1:28" ht="20.100000000000001" customHeight="1" outlineLevel="1">
      <c r="A20" s="406"/>
      <c r="B20" s="209" t="str">
        <f t="shared" si="0"/>
        <v>1.1</v>
      </c>
      <c r="C20" s="409"/>
      <c r="D20" s="412"/>
      <c r="E20" s="412"/>
      <c r="F20" s="418"/>
      <c r="G20" s="421"/>
      <c r="I20" s="424"/>
      <c r="J20" s="427"/>
      <c r="K20" s="415"/>
      <c r="M20" s="196" t="s">
        <v>106</v>
      </c>
      <c r="O20" s="204">
        <f>O19</f>
        <v>0</v>
      </c>
      <c r="P20" s="290">
        <f>IFERROR(O20/$K18,0)</f>
        <v>0</v>
      </c>
      <c r="Q20" s="204">
        <f>O20+Q19</f>
        <v>0</v>
      </c>
      <c r="R20" s="290">
        <f>IFERROR(Q20/$K18,0)</f>
        <v>0</v>
      </c>
      <c r="S20" s="204">
        <f>Q20+S19</f>
        <v>0</v>
      </c>
      <c r="T20" s="290">
        <f>IFERROR(S20/$K18,0)</f>
        <v>0</v>
      </c>
      <c r="U20" s="204">
        <f>S20+U19</f>
        <v>0</v>
      </c>
      <c r="V20" s="290">
        <f>IFERROR(U20/$K18,0)</f>
        <v>0</v>
      </c>
      <c r="W20" s="204">
        <f>U20+W19</f>
        <v>0</v>
      </c>
      <c r="X20" s="290">
        <f>IFERROR(W20/$K18,0)</f>
        <v>0</v>
      </c>
      <c r="Y20" s="204">
        <f>W20+Y19</f>
        <v>0</v>
      </c>
      <c r="Z20" s="290">
        <f>IFERROR(Y20/$K18,0)</f>
        <v>0</v>
      </c>
      <c r="AA20" s="307"/>
      <c r="AB20" s="308"/>
    </row>
    <row r="21" spans="1:28" ht="20.100000000000001" hidden="1" customHeight="1" outlineLevel="1">
      <c r="A21" s="406">
        <f>A18+1</f>
        <v>4</v>
      </c>
      <c r="B21" s="209" t="str">
        <f t="shared" si="0"/>
        <v>1.1</v>
      </c>
      <c r="C21" s="407" t="str">
        <f>VLOOKUP($A21,'VII - Planilha Orçamentária'!$A$9:$K$463,3)</f>
        <v>1.1.4</v>
      </c>
      <c r="D21" s="410">
        <f>VLOOKUP($A21,'VII - Planilha Orçamentária'!$A$9:$K$463,4)</f>
        <v>0</v>
      </c>
      <c r="E21" s="410">
        <f>VLOOKUP(A21,'VII - Planilha Orçamentária'!$A$9:$K$463,5)</f>
        <v>0</v>
      </c>
      <c r="F21" s="416">
        <f>VLOOKUP($A21,'VII - Planilha Orçamentária'!$A$9:$K$463,6)</f>
        <v>0</v>
      </c>
      <c r="G21" s="419">
        <f>VLOOKUP($A21,'VII - Planilha Orçamentária'!$A$9:$K$463,7)</f>
        <v>0</v>
      </c>
      <c r="H21" s="5" t="s">
        <v>135</v>
      </c>
      <c r="I21" s="422">
        <f>VLOOKUP($A21,'VII - Planilha Orçamentária'!$A$9:$K$463,9)</f>
        <v>0</v>
      </c>
      <c r="J21" s="425">
        <f>VLOOKUP($A21,'VII - Planilha Orçamentária'!$A$9:$K$463,10)</f>
        <v>0</v>
      </c>
      <c r="K21" s="413">
        <f>ROUND(J21*I21,2)</f>
        <v>0</v>
      </c>
      <c r="M21" s="194" t="s">
        <v>104</v>
      </c>
      <c r="O21" s="200"/>
      <c r="P21" s="201"/>
      <c r="Q21" s="200"/>
      <c r="R21" s="288"/>
      <c r="S21" s="200"/>
      <c r="T21" s="288"/>
      <c r="U21" s="200"/>
      <c r="V21" s="288"/>
      <c r="W21" s="200"/>
      <c r="X21" s="288"/>
      <c r="Y21" s="200"/>
      <c r="Z21" s="201"/>
      <c r="AA21" s="200"/>
      <c r="AB21" s="201"/>
    </row>
    <row r="22" spans="1:28" ht="20.100000000000001" hidden="1" customHeight="1" outlineLevel="1">
      <c r="A22" s="406"/>
      <c r="B22" s="209" t="str">
        <f t="shared" si="0"/>
        <v>1.1</v>
      </c>
      <c r="C22" s="408"/>
      <c r="D22" s="411"/>
      <c r="E22" s="411"/>
      <c r="F22" s="417"/>
      <c r="G22" s="420"/>
      <c r="H22" s="5" t="s">
        <v>135</v>
      </c>
      <c r="I22" s="423"/>
      <c r="J22" s="426"/>
      <c r="K22" s="414"/>
      <c r="M22" s="195" t="s">
        <v>105</v>
      </c>
      <c r="O22" s="202">
        <v>0</v>
      </c>
      <c r="P22" s="203">
        <f>IFERROR(O22/$K21,0)</f>
        <v>0</v>
      </c>
      <c r="Q22" s="202">
        <v>0</v>
      </c>
      <c r="R22" s="289">
        <f>IFERROR(Q22/$K21,0)</f>
        <v>0</v>
      </c>
      <c r="S22" s="202">
        <v>0</v>
      </c>
      <c r="T22" s="289">
        <f>IFERROR(S22/$K21,0)</f>
        <v>0</v>
      </c>
      <c r="U22" s="202">
        <v>0</v>
      </c>
      <c r="V22" s="289">
        <f>IFERROR(U22/$K21,0)</f>
        <v>0</v>
      </c>
      <c r="W22" s="202">
        <v>0</v>
      </c>
      <c r="X22" s="289">
        <f>IFERROR(W22/$K21,0)</f>
        <v>0</v>
      </c>
      <c r="Y22" s="202">
        <v>0</v>
      </c>
      <c r="Z22" s="203">
        <f>IFERROR(Y22/$K21,0)</f>
        <v>0</v>
      </c>
      <c r="AA22" s="202">
        <f>SUMIF($O$9:$Z$9,$AA$9,$O22:$Z22)</f>
        <v>0</v>
      </c>
      <c r="AB22" s="203">
        <f>IFERROR(AA22/$K21,0)</f>
        <v>0</v>
      </c>
    </row>
    <row r="23" spans="1:28" ht="20.100000000000001" hidden="1" customHeight="1" outlineLevel="1">
      <c r="A23" s="406"/>
      <c r="B23" s="209" t="str">
        <f t="shared" si="0"/>
        <v>1.1</v>
      </c>
      <c r="C23" s="409"/>
      <c r="D23" s="412"/>
      <c r="E23" s="412"/>
      <c r="F23" s="418"/>
      <c r="G23" s="421"/>
      <c r="H23" s="5" t="s">
        <v>135</v>
      </c>
      <c r="I23" s="424"/>
      <c r="J23" s="427"/>
      <c r="K23" s="415"/>
      <c r="M23" s="196" t="s">
        <v>106</v>
      </c>
      <c r="O23" s="204">
        <f>O22</f>
        <v>0</v>
      </c>
      <c r="P23" s="205">
        <f>IFERROR(O23/$K21,0)</f>
        <v>0</v>
      </c>
      <c r="Q23" s="204">
        <f>O23+Q22</f>
        <v>0</v>
      </c>
      <c r="R23" s="290">
        <f>IFERROR(Q23/$K21,0)</f>
        <v>0</v>
      </c>
      <c r="S23" s="204">
        <f>Q23+S22</f>
        <v>0</v>
      </c>
      <c r="T23" s="290">
        <f>IFERROR(S23/$K21,0)</f>
        <v>0</v>
      </c>
      <c r="U23" s="204">
        <f>S23+U22</f>
        <v>0</v>
      </c>
      <c r="V23" s="290">
        <f>IFERROR(U23/$K21,0)</f>
        <v>0</v>
      </c>
      <c r="W23" s="204">
        <f>U23+W22</f>
        <v>0</v>
      </c>
      <c r="X23" s="290">
        <f>IFERROR(W23/$K21,0)</f>
        <v>0</v>
      </c>
      <c r="Y23" s="204">
        <f>W23+Y22</f>
        <v>0</v>
      </c>
      <c r="Z23" s="205">
        <f>IFERROR(Y23/$K21,0)</f>
        <v>0</v>
      </c>
      <c r="AA23" s="204"/>
      <c r="AB23" s="205"/>
    </row>
    <row r="24" spans="1:28" ht="30" customHeight="1" collapsed="1">
      <c r="B24" s="181" t="str">
        <f>B18</f>
        <v>1.1</v>
      </c>
      <c r="C24" s="348"/>
      <c r="D24" s="349">
        <f>C$10</f>
        <v>1</v>
      </c>
      <c r="E24" s="349" t="s">
        <v>726</v>
      </c>
      <c r="F24" s="346" t="s">
        <v>725</v>
      </c>
      <c r="G24" s="350"/>
      <c r="H24" s="44"/>
      <c r="I24" s="351" t="s">
        <v>74</v>
      </c>
      <c r="J24" s="352"/>
      <c r="K24" s="347">
        <f>SUMIF(B$9:B20,B24,K$9:K20)</f>
        <v>0</v>
      </c>
      <c r="L24" s="42"/>
      <c r="M24" s="353"/>
      <c r="O24" s="206">
        <f>SUMIFS(O$9:O20,$B$9:$B20,$B24,$M$9:$M20,$M19)</f>
        <v>0</v>
      </c>
      <c r="P24" s="291" t="e">
        <f>O24/$K24</f>
        <v>#DIV/0!</v>
      </c>
      <c r="Q24" s="206">
        <f>SUMIFS(Q$9:Q20,$B$9:$B20,$B24,$M$9:$M20,$M19)</f>
        <v>0</v>
      </c>
      <c r="R24" s="291" t="e">
        <f>Q24/$K24</f>
        <v>#DIV/0!</v>
      </c>
      <c r="S24" s="206">
        <f>SUMIFS(S$9:S20,$B$9:$B20,$B24,$M$9:$M20,$M19)</f>
        <v>0</v>
      </c>
      <c r="T24" s="291" t="e">
        <f>S24/$K24</f>
        <v>#DIV/0!</v>
      </c>
      <c r="U24" s="206">
        <f>SUMIFS(U$9:U20,$B$9:$B20,$B24,$M$9:$M20,$M19)</f>
        <v>0</v>
      </c>
      <c r="V24" s="291" t="e">
        <f>U24/$K24</f>
        <v>#DIV/0!</v>
      </c>
      <c r="W24" s="206">
        <f>SUMIFS(W$9:W20,$B$9:$B20,$B24,$M$9:$M20,$M19)</f>
        <v>0</v>
      </c>
      <c r="X24" s="291" t="e">
        <f>W24/$K24</f>
        <v>#DIV/0!</v>
      </c>
      <c r="Y24" s="206">
        <f>SUMIFS(Y$9:Y20,$B$9:$B20,$B24,$M$9:$M20,$M19)</f>
        <v>0</v>
      </c>
      <c r="Z24" s="291" t="e">
        <f>Y24/$K24</f>
        <v>#DIV/0!</v>
      </c>
      <c r="AA24" s="206">
        <f>SUMIFS(AA$9:AA20,$B$9:$B20,$B24,$M$9:$M20,$M19)</f>
        <v>0</v>
      </c>
      <c r="AB24" s="291" t="e">
        <f>AA24/$K24</f>
        <v>#DIV/0!</v>
      </c>
    </row>
    <row r="25" spans="1:28" s="63" customFormat="1" ht="30" customHeight="1">
      <c r="A25" s="1"/>
      <c r="B25" s="183" t="str">
        <f>C25</f>
        <v>1.2</v>
      </c>
      <c r="C25" s="326" t="s">
        <v>727</v>
      </c>
      <c r="D25" s="342" t="s">
        <v>74</v>
      </c>
      <c r="E25" s="342"/>
      <c r="F25" s="343" t="s">
        <v>956</v>
      </c>
      <c r="G25" s="344"/>
      <c r="H25" s="3"/>
      <c r="I25" s="331" t="s">
        <v>74</v>
      </c>
      <c r="J25" s="332"/>
      <c r="K25" s="333"/>
      <c r="L25" s="3"/>
      <c r="M25" s="345"/>
      <c r="O25" s="356"/>
      <c r="P25" s="357"/>
      <c r="Q25" s="356"/>
      <c r="R25" s="357"/>
      <c r="S25" s="356"/>
      <c r="T25" s="357"/>
      <c r="U25" s="356"/>
      <c r="V25" s="357"/>
      <c r="W25" s="356"/>
      <c r="X25" s="357"/>
      <c r="Y25" s="356"/>
      <c r="Z25" s="357"/>
      <c r="AA25" s="356"/>
      <c r="AB25" s="357"/>
    </row>
    <row r="26" spans="1:28" ht="20.100000000000001" customHeight="1" outlineLevel="1">
      <c r="A26" s="406">
        <v>7</v>
      </c>
      <c r="B26" s="209" t="str">
        <f>B25</f>
        <v>1.2</v>
      </c>
      <c r="C26" s="407" t="str">
        <f>VLOOKUP($A26,'VII - Planilha Orçamentária'!$A$9:$K$463,3)</f>
        <v>1.2.1</v>
      </c>
      <c r="D26" s="410" t="str">
        <f>VLOOKUP($A26,'VII - Planilha Orçamentária'!$A$9:$K$463,4)</f>
        <v>CPOS - B.166</v>
      </c>
      <c r="E26" s="410" t="str">
        <f>VLOOKUP(A26,'VII - Planilha Orçamentária'!$A$9:$K$463,5)</f>
        <v>011711</v>
      </c>
      <c r="F26" s="416" t="str">
        <f>VLOOKUP($A26,'VII - Planilha Orçamentária'!$A$9:$K$463,6)</f>
        <v>ADEQUAÇÃO DE PROJETO EXECUTIVO EXISTENTE DE INSTALAÇÕES ELÉTRICAS EM FORMATO A1</v>
      </c>
      <c r="G26" s="419" t="str">
        <f>VLOOKUP($A26,'VII - Planilha Orçamentária'!$A$9:$K$463,7)</f>
        <v xml:space="preserve">un </v>
      </c>
      <c r="I26" s="422">
        <f>VLOOKUP($A26,'VII - Planilha Orçamentária'!$A$9:$K$463,9)</f>
        <v>10</v>
      </c>
      <c r="J26" s="425">
        <f>VLOOKUP($A26,'VII - Planilha Orçamentária'!$A$9:$K$463,10)</f>
        <v>0</v>
      </c>
      <c r="K26" s="413">
        <f>ROUND(J26*I26,2)</f>
        <v>0</v>
      </c>
      <c r="M26" s="194" t="s">
        <v>104</v>
      </c>
      <c r="O26" s="200"/>
      <c r="P26" s="288"/>
      <c r="Q26" s="200"/>
      <c r="R26" s="288"/>
      <c r="S26" s="200"/>
      <c r="T26" s="288"/>
      <c r="U26" s="200"/>
      <c r="V26" s="288"/>
      <c r="W26" s="200"/>
      <c r="X26" s="288"/>
      <c r="Y26" s="200"/>
      <c r="Z26" s="288"/>
      <c r="AA26" s="303"/>
      <c r="AB26" s="304"/>
    </row>
    <row r="27" spans="1:28" ht="20.100000000000001" customHeight="1" outlineLevel="1">
      <c r="A27" s="406"/>
      <c r="B27" s="209" t="str">
        <f t="shared" ref="B27:B34" si="1">B26</f>
        <v>1.2</v>
      </c>
      <c r="C27" s="408"/>
      <c r="D27" s="411"/>
      <c r="E27" s="411"/>
      <c r="F27" s="417"/>
      <c r="G27" s="420"/>
      <c r="I27" s="423"/>
      <c r="J27" s="426"/>
      <c r="K27" s="414"/>
      <c r="M27" s="195" t="s">
        <v>105</v>
      </c>
      <c r="O27" s="202">
        <f>1*K26</f>
        <v>0</v>
      </c>
      <c r="P27" s="289">
        <f>IFERROR(O27/$K26,0)</f>
        <v>0</v>
      </c>
      <c r="Q27" s="202">
        <v>0</v>
      </c>
      <c r="R27" s="289">
        <f>IFERROR(Q27/$K26,0)</f>
        <v>0</v>
      </c>
      <c r="S27" s="202">
        <v>0</v>
      </c>
      <c r="T27" s="289">
        <f>IFERROR(S27/$K26,0)</f>
        <v>0</v>
      </c>
      <c r="U27" s="202">
        <v>0</v>
      </c>
      <c r="V27" s="289">
        <f>IFERROR(U27/$K26,0)</f>
        <v>0</v>
      </c>
      <c r="W27" s="202">
        <v>0</v>
      </c>
      <c r="X27" s="289">
        <f>IFERROR(W27/$K26,0)</f>
        <v>0</v>
      </c>
      <c r="Y27" s="202">
        <v>0</v>
      </c>
      <c r="Z27" s="289">
        <f>IFERROR(Y27/$K26,0)</f>
        <v>0</v>
      </c>
      <c r="AA27" s="305">
        <f>SUMIF($O$9:$Z$9,$AA$9,$O27:$Z27)</f>
        <v>0</v>
      </c>
      <c r="AB27" s="306">
        <f>IFERROR(AA27/$K26,0)</f>
        <v>0</v>
      </c>
    </row>
    <row r="28" spans="1:28" ht="20.100000000000001" customHeight="1" outlineLevel="1">
      <c r="A28" s="406"/>
      <c r="B28" s="209" t="str">
        <f t="shared" si="1"/>
        <v>1.2</v>
      </c>
      <c r="C28" s="409"/>
      <c r="D28" s="412"/>
      <c r="E28" s="412"/>
      <c r="F28" s="418"/>
      <c r="G28" s="421"/>
      <c r="I28" s="424"/>
      <c r="J28" s="427"/>
      <c r="K28" s="415"/>
      <c r="M28" s="196" t="s">
        <v>106</v>
      </c>
      <c r="O28" s="204">
        <f>O27</f>
        <v>0</v>
      </c>
      <c r="P28" s="290">
        <f>IFERROR(O28/$K26,0)</f>
        <v>0</v>
      </c>
      <c r="Q28" s="204">
        <f>O28+Q27</f>
        <v>0</v>
      </c>
      <c r="R28" s="290">
        <f>IFERROR(Q28/$K26,0)</f>
        <v>0</v>
      </c>
      <c r="S28" s="204">
        <f>Q28+S27</f>
        <v>0</v>
      </c>
      <c r="T28" s="290">
        <f>IFERROR(S28/$K26,0)</f>
        <v>0</v>
      </c>
      <c r="U28" s="204">
        <f>S28+U27</f>
        <v>0</v>
      </c>
      <c r="V28" s="290">
        <f>IFERROR(U28/$K26,0)</f>
        <v>0</v>
      </c>
      <c r="W28" s="204">
        <f>U28+W27</f>
        <v>0</v>
      </c>
      <c r="X28" s="290">
        <f>IFERROR(W28/$K26,0)</f>
        <v>0</v>
      </c>
      <c r="Y28" s="204">
        <f>W28+Y27</f>
        <v>0</v>
      </c>
      <c r="Z28" s="290">
        <f>IFERROR(Y28/$K26,0)</f>
        <v>0</v>
      </c>
      <c r="AA28" s="307"/>
      <c r="AB28" s="308"/>
    </row>
    <row r="29" spans="1:28" ht="20.100000000000001" customHeight="1" outlineLevel="1">
      <c r="A29" s="406">
        <f>A26+1</f>
        <v>8</v>
      </c>
      <c r="B29" s="209" t="str">
        <f t="shared" si="1"/>
        <v>1.2</v>
      </c>
      <c r="C29" s="407" t="str">
        <f>VLOOKUP($A29,'VII - Planilha Orçamentária'!$A$9:$K$463,3)</f>
        <v>1.2.2</v>
      </c>
      <c r="D29" s="410" t="str">
        <f>VLOOKUP($A29,'VII - Planilha Orçamentária'!$A$9:$K$463,4)</f>
        <v>CPOS - B.166</v>
      </c>
      <c r="E29" s="410" t="str">
        <f>VLOOKUP(A29,'VII - Planilha Orçamentária'!$A$9:$K$463,5)</f>
        <v>011707</v>
      </c>
      <c r="F29" s="416" t="str">
        <f>VLOOKUP($A29,'VII - Planilha Orçamentária'!$A$9:$K$463,6)</f>
        <v>ADEQUAÇÃO DE PROJETO EXECUTIVO EXISTENTE DE INSTALAÇÕES HIDRÁULICAS EM FORMATO A1</v>
      </c>
      <c r="G29" s="419" t="str">
        <f>VLOOKUP($A29,'VII - Planilha Orçamentária'!$A$9:$K$463,7)</f>
        <v xml:space="preserve">un </v>
      </c>
      <c r="I29" s="422">
        <f>VLOOKUP($A29,'VII - Planilha Orçamentária'!$A$9:$K$463,9)</f>
        <v>10</v>
      </c>
      <c r="J29" s="425">
        <f>VLOOKUP($A29,'VII - Planilha Orçamentária'!$A$9:$K$463,10)</f>
        <v>0</v>
      </c>
      <c r="K29" s="413">
        <f>ROUND(J29*I29,2)</f>
        <v>0</v>
      </c>
      <c r="M29" s="194" t="s">
        <v>104</v>
      </c>
      <c r="O29" s="200"/>
      <c r="P29" s="288"/>
      <c r="Q29" s="200"/>
      <c r="R29" s="288"/>
      <c r="S29" s="200"/>
      <c r="T29" s="288"/>
      <c r="U29" s="200"/>
      <c r="V29" s="288"/>
      <c r="W29" s="200"/>
      <c r="X29" s="288"/>
      <c r="Y29" s="200"/>
      <c r="Z29" s="288"/>
      <c r="AA29" s="303"/>
      <c r="AB29" s="304"/>
    </row>
    <row r="30" spans="1:28" ht="20.100000000000001" customHeight="1" outlineLevel="1">
      <c r="A30" s="406"/>
      <c r="B30" s="209" t="str">
        <f t="shared" si="1"/>
        <v>1.2</v>
      </c>
      <c r="C30" s="408"/>
      <c r="D30" s="411"/>
      <c r="E30" s="411"/>
      <c r="F30" s="417"/>
      <c r="G30" s="420"/>
      <c r="I30" s="423"/>
      <c r="J30" s="426"/>
      <c r="K30" s="414"/>
      <c r="M30" s="195" t="s">
        <v>105</v>
      </c>
      <c r="O30" s="202">
        <f>1*K29</f>
        <v>0</v>
      </c>
      <c r="P30" s="289">
        <f>IFERROR(O30/$K29,0)</f>
        <v>0</v>
      </c>
      <c r="Q30" s="202">
        <v>0</v>
      </c>
      <c r="R30" s="289">
        <f>IFERROR(Q30/$K29,0)</f>
        <v>0</v>
      </c>
      <c r="S30" s="202">
        <v>0</v>
      </c>
      <c r="T30" s="289">
        <f>IFERROR(S30/$K29,0)</f>
        <v>0</v>
      </c>
      <c r="U30" s="202">
        <v>0</v>
      </c>
      <c r="V30" s="289">
        <f>IFERROR(U30/$K29,0)</f>
        <v>0</v>
      </c>
      <c r="W30" s="202">
        <v>0</v>
      </c>
      <c r="X30" s="289">
        <f>IFERROR(W30/$K29,0)</f>
        <v>0</v>
      </c>
      <c r="Y30" s="202">
        <v>0</v>
      </c>
      <c r="Z30" s="289">
        <f>IFERROR(Y30/$K29,0)</f>
        <v>0</v>
      </c>
      <c r="AA30" s="305">
        <f>SUMIF($O$9:$Z$9,$AA$9,$O30:$Z30)</f>
        <v>0</v>
      </c>
      <c r="AB30" s="306">
        <f>IFERROR(AA30/$K29,0)</f>
        <v>0</v>
      </c>
    </row>
    <row r="31" spans="1:28" ht="20.100000000000001" customHeight="1" outlineLevel="1">
      <c r="A31" s="406"/>
      <c r="B31" s="209" t="str">
        <f t="shared" si="1"/>
        <v>1.2</v>
      </c>
      <c r="C31" s="409"/>
      <c r="D31" s="412"/>
      <c r="E31" s="412"/>
      <c r="F31" s="418"/>
      <c r="G31" s="421"/>
      <c r="I31" s="424"/>
      <c r="J31" s="427"/>
      <c r="K31" s="415"/>
      <c r="M31" s="196" t="s">
        <v>106</v>
      </c>
      <c r="O31" s="204">
        <f>O30</f>
        <v>0</v>
      </c>
      <c r="P31" s="290">
        <f>IFERROR(O31/$K29,0)</f>
        <v>0</v>
      </c>
      <c r="Q31" s="204">
        <f>O31+Q30</f>
        <v>0</v>
      </c>
      <c r="R31" s="290">
        <f>IFERROR(Q31/$K29,0)</f>
        <v>0</v>
      </c>
      <c r="S31" s="204">
        <f>Q31+S30</f>
        <v>0</v>
      </c>
      <c r="T31" s="290">
        <f>IFERROR(S31/$K29,0)</f>
        <v>0</v>
      </c>
      <c r="U31" s="204">
        <f>S31+U30</f>
        <v>0</v>
      </c>
      <c r="V31" s="290">
        <f>IFERROR(U31/$K29,0)</f>
        <v>0</v>
      </c>
      <c r="W31" s="204">
        <f>U31+W30</f>
        <v>0</v>
      </c>
      <c r="X31" s="290">
        <f>IFERROR(W31/$K29,0)</f>
        <v>0</v>
      </c>
      <c r="Y31" s="204">
        <f>W31+Y30</f>
        <v>0</v>
      </c>
      <c r="Z31" s="290">
        <f>IFERROR(Y31/$K29,0)</f>
        <v>0</v>
      </c>
      <c r="AA31" s="307"/>
      <c r="AB31" s="308"/>
    </row>
    <row r="32" spans="1:28" ht="20.100000000000001" customHeight="1" outlineLevel="1">
      <c r="A32" s="406">
        <f>A29+1</f>
        <v>9</v>
      </c>
      <c r="B32" s="209" t="str">
        <f t="shared" si="1"/>
        <v>1.2</v>
      </c>
      <c r="C32" s="407" t="str">
        <f>VLOOKUP($A32,'VII - Planilha Orçamentária'!$A$9:$K$463,3)</f>
        <v>1.2.3</v>
      </c>
      <c r="D32" s="410" t="str">
        <f>VLOOKUP($A32,'VII - Planilha Orçamentária'!$A$9:$K$463,4)</f>
        <v>CPOS - B.166</v>
      </c>
      <c r="E32" s="410" t="str">
        <f>VLOOKUP(A32,'VII - Planilha Orçamentária'!$A$9:$K$463,5)</f>
        <v>011711</v>
      </c>
      <c r="F32" s="416" t="str">
        <f>VLOOKUP($A32,'VII - Planilha Orçamentária'!$A$9:$K$463,6)</f>
        <v>AS BUILT DE INSTALAÇÕES ELÉTRICAS EM FORMATO A1</v>
      </c>
      <c r="G32" s="419" t="str">
        <f>VLOOKUP($A32,'VII - Planilha Orçamentária'!$A$9:$K$463,7)</f>
        <v xml:space="preserve">un </v>
      </c>
      <c r="I32" s="422">
        <f>VLOOKUP($A32,'VII - Planilha Orçamentária'!$A$9:$K$463,9)</f>
        <v>10</v>
      </c>
      <c r="J32" s="425">
        <f>VLOOKUP($A32,'VII - Planilha Orçamentária'!$A$9:$K$463,10)</f>
        <v>0</v>
      </c>
      <c r="K32" s="413">
        <f>ROUND(J32*I32,2)</f>
        <v>0</v>
      </c>
      <c r="M32" s="194" t="s">
        <v>104</v>
      </c>
      <c r="O32" s="200"/>
      <c r="P32" s="288"/>
      <c r="Q32" s="200"/>
      <c r="R32" s="288"/>
      <c r="S32" s="200"/>
      <c r="T32" s="288"/>
      <c r="U32" s="200"/>
      <c r="V32" s="288"/>
      <c r="W32" s="200"/>
      <c r="X32" s="288"/>
      <c r="Y32" s="200"/>
      <c r="Z32" s="288"/>
      <c r="AA32" s="303"/>
      <c r="AB32" s="304"/>
    </row>
    <row r="33" spans="1:28" ht="20.100000000000001" customHeight="1" outlineLevel="1">
      <c r="A33" s="406"/>
      <c r="B33" s="209" t="str">
        <f t="shared" si="1"/>
        <v>1.2</v>
      </c>
      <c r="C33" s="408"/>
      <c r="D33" s="411"/>
      <c r="E33" s="411"/>
      <c r="F33" s="417"/>
      <c r="G33" s="420"/>
      <c r="I33" s="423"/>
      <c r="J33" s="426"/>
      <c r="K33" s="414"/>
      <c r="M33" s="195" t="s">
        <v>105</v>
      </c>
      <c r="O33" s="202">
        <v>0</v>
      </c>
      <c r="P33" s="289">
        <f>IFERROR(O33/$K32,0)</f>
        <v>0</v>
      </c>
      <c r="Q33" s="202">
        <v>0</v>
      </c>
      <c r="R33" s="289">
        <f>IFERROR(Q33/$K32,0)</f>
        <v>0</v>
      </c>
      <c r="S33" s="202">
        <v>0</v>
      </c>
      <c r="T33" s="289">
        <f>IFERROR(S33/$K32,0)</f>
        <v>0</v>
      </c>
      <c r="U33" s="202">
        <v>0</v>
      </c>
      <c r="V33" s="289">
        <f>IFERROR(U33/$K32,0)</f>
        <v>0</v>
      </c>
      <c r="W33" s="202">
        <v>0</v>
      </c>
      <c r="X33" s="289">
        <f>IFERROR(W33/$K32,0)</f>
        <v>0</v>
      </c>
      <c r="Y33" s="202">
        <f>K32</f>
        <v>0</v>
      </c>
      <c r="Z33" s="289">
        <f>IFERROR(Y33/$K32,0)</f>
        <v>0</v>
      </c>
      <c r="AA33" s="305">
        <f>SUMIF($O$9:$Z$9,$AA$9,$O33:$Z33)</f>
        <v>0</v>
      </c>
      <c r="AB33" s="306">
        <f>IFERROR(AA33/$K32,0)</f>
        <v>0</v>
      </c>
    </row>
    <row r="34" spans="1:28" ht="20.100000000000001" customHeight="1" outlineLevel="1">
      <c r="A34" s="406"/>
      <c r="B34" s="209" t="str">
        <f t="shared" si="1"/>
        <v>1.2</v>
      </c>
      <c r="C34" s="409"/>
      <c r="D34" s="412"/>
      <c r="E34" s="412"/>
      <c r="F34" s="418"/>
      <c r="G34" s="421"/>
      <c r="I34" s="424"/>
      <c r="J34" s="427"/>
      <c r="K34" s="415"/>
      <c r="M34" s="196" t="s">
        <v>106</v>
      </c>
      <c r="O34" s="204">
        <f>O33</f>
        <v>0</v>
      </c>
      <c r="P34" s="290">
        <f>IFERROR(O34/$K32,0)</f>
        <v>0</v>
      </c>
      <c r="Q34" s="204">
        <f>O34+Q33</f>
        <v>0</v>
      </c>
      <c r="R34" s="290">
        <f>IFERROR(Q34/$K32,0)</f>
        <v>0</v>
      </c>
      <c r="S34" s="204">
        <f>Q34+S33</f>
        <v>0</v>
      </c>
      <c r="T34" s="290">
        <f>IFERROR(S34/$K32,0)</f>
        <v>0</v>
      </c>
      <c r="U34" s="204">
        <f>S34+U33</f>
        <v>0</v>
      </c>
      <c r="V34" s="290">
        <f>IFERROR(U34/$K32,0)</f>
        <v>0</v>
      </c>
      <c r="W34" s="204">
        <f>U34+W33</f>
        <v>0</v>
      </c>
      <c r="X34" s="290">
        <f>IFERROR(W34/$K32,0)</f>
        <v>0</v>
      </c>
      <c r="Y34" s="204">
        <f>W34+Y33</f>
        <v>0</v>
      </c>
      <c r="Z34" s="290">
        <f>IFERROR(Y34/$K32,0)</f>
        <v>0</v>
      </c>
      <c r="AA34" s="307"/>
      <c r="AB34" s="308"/>
    </row>
    <row r="35" spans="1:28" ht="20.100000000000001" customHeight="1" outlineLevel="1">
      <c r="A35" s="406">
        <f>A32+1</f>
        <v>10</v>
      </c>
      <c r="B35" s="209" t="str">
        <f t="shared" ref="B35:B40" si="2">B34</f>
        <v>1.2</v>
      </c>
      <c r="C35" s="407" t="str">
        <f>VLOOKUP($A35,'VII - Planilha Orçamentária'!$A$9:$K$463,3)</f>
        <v>1.2.4</v>
      </c>
      <c r="D35" s="410" t="str">
        <f>VLOOKUP($A35,'VII - Planilha Orçamentária'!$A$9:$K$463,4)</f>
        <v>CPOS - B.166</v>
      </c>
      <c r="E35" s="410" t="str">
        <f>VLOOKUP(A35,'VII - Planilha Orçamentária'!$A$9:$K$463,5)</f>
        <v>011707</v>
      </c>
      <c r="F35" s="416" t="str">
        <f>VLOOKUP($A35,'VII - Planilha Orçamentária'!$A$9:$K$463,6)</f>
        <v>AS BUILTI DE INSTALAÇÕES HIDRÁULICAS EM FORMATO A1</v>
      </c>
      <c r="G35" s="419" t="str">
        <f>VLOOKUP($A35,'VII - Planilha Orçamentária'!$A$9:$K$463,7)</f>
        <v xml:space="preserve">un </v>
      </c>
      <c r="I35" s="422">
        <f>VLOOKUP($A35,'VII - Planilha Orçamentária'!$A$9:$K$463,9)</f>
        <v>10</v>
      </c>
      <c r="J35" s="425">
        <f>VLOOKUP($A35,'VII - Planilha Orçamentária'!$A$9:$K$463,10)</f>
        <v>0</v>
      </c>
      <c r="K35" s="413">
        <f>ROUND(J35*I35,2)</f>
        <v>0</v>
      </c>
      <c r="M35" s="194" t="s">
        <v>104</v>
      </c>
      <c r="O35" s="200"/>
      <c r="P35" s="288"/>
      <c r="Q35" s="200"/>
      <c r="R35" s="288"/>
      <c r="S35" s="200"/>
      <c r="T35" s="288"/>
      <c r="U35" s="200"/>
      <c r="V35" s="288"/>
      <c r="W35" s="200"/>
      <c r="X35" s="288"/>
      <c r="Y35" s="200"/>
      <c r="Z35" s="288"/>
      <c r="AA35" s="303"/>
      <c r="AB35" s="304"/>
    </row>
    <row r="36" spans="1:28" ht="20.100000000000001" customHeight="1" outlineLevel="1">
      <c r="A36" s="406"/>
      <c r="B36" s="209" t="str">
        <f t="shared" si="2"/>
        <v>1.2</v>
      </c>
      <c r="C36" s="408"/>
      <c r="D36" s="411"/>
      <c r="E36" s="411"/>
      <c r="F36" s="417"/>
      <c r="G36" s="420"/>
      <c r="I36" s="423"/>
      <c r="J36" s="426"/>
      <c r="K36" s="414"/>
      <c r="M36" s="195" t="s">
        <v>105</v>
      </c>
      <c r="O36" s="202">
        <v>0</v>
      </c>
      <c r="P36" s="289">
        <f>IFERROR(O36/$K35,0)</f>
        <v>0</v>
      </c>
      <c r="Q36" s="202">
        <v>0</v>
      </c>
      <c r="R36" s="289">
        <f>IFERROR(Q36/$K35,0)</f>
        <v>0</v>
      </c>
      <c r="S36" s="202">
        <v>0</v>
      </c>
      <c r="T36" s="289">
        <f>IFERROR(S36/$K35,0)</f>
        <v>0</v>
      </c>
      <c r="U36" s="202">
        <v>0</v>
      </c>
      <c r="V36" s="289">
        <f>IFERROR(U36/$K35,0)</f>
        <v>0</v>
      </c>
      <c r="W36" s="202">
        <v>0</v>
      </c>
      <c r="X36" s="289">
        <f>IFERROR(W36/$K35,0)</f>
        <v>0</v>
      </c>
      <c r="Y36" s="202">
        <f>K35</f>
        <v>0</v>
      </c>
      <c r="Z36" s="289">
        <f>IFERROR(Y36/$K35,0)</f>
        <v>0</v>
      </c>
      <c r="AA36" s="305">
        <f>SUMIF($O$9:$Z$9,$AA$9,$O36:$Z36)</f>
        <v>0</v>
      </c>
      <c r="AB36" s="306">
        <f>IFERROR(AA36/$K35,0)</f>
        <v>0</v>
      </c>
    </row>
    <row r="37" spans="1:28" ht="20.100000000000001" customHeight="1" outlineLevel="1">
      <c r="A37" s="406"/>
      <c r="B37" s="209" t="str">
        <f t="shared" si="2"/>
        <v>1.2</v>
      </c>
      <c r="C37" s="409"/>
      <c r="D37" s="412"/>
      <c r="E37" s="412"/>
      <c r="F37" s="418"/>
      <c r="G37" s="421"/>
      <c r="I37" s="424"/>
      <c r="J37" s="427"/>
      <c r="K37" s="415"/>
      <c r="M37" s="196" t="s">
        <v>106</v>
      </c>
      <c r="O37" s="204">
        <f>O36</f>
        <v>0</v>
      </c>
      <c r="P37" s="290">
        <f>IFERROR(O37/$K35,0)</f>
        <v>0</v>
      </c>
      <c r="Q37" s="204">
        <f>O37+Q36</f>
        <v>0</v>
      </c>
      <c r="R37" s="290">
        <f>IFERROR(Q37/$K35,0)</f>
        <v>0</v>
      </c>
      <c r="S37" s="204">
        <f>Q37+S36</f>
        <v>0</v>
      </c>
      <c r="T37" s="290">
        <f>IFERROR(S37/$K35,0)</f>
        <v>0</v>
      </c>
      <c r="U37" s="204">
        <f>S37+U36</f>
        <v>0</v>
      </c>
      <c r="V37" s="290">
        <f>IFERROR(U37/$K35,0)</f>
        <v>0</v>
      </c>
      <c r="W37" s="204">
        <f>U37+W36</f>
        <v>0</v>
      </c>
      <c r="X37" s="290">
        <f>IFERROR(W37/$K35,0)</f>
        <v>0</v>
      </c>
      <c r="Y37" s="204">
        <f>W37+Y36</f>
        <v>0</v>
      </c>
      <c r="Z37" s="290">
        <f>IFERROR(Y37/$K35,0)</f>
        <v>0</v>
      </c>
      <c r="AA37" s="307"/>
      <c r="AB37" s="308"/>
    </row>
    <row r="38" spans="1:28" ht="20.100000000000001" hidden="1" customHeight="1" outlineLevel="1">
      <c r="A38" s="406">
        <f>A35+1</f>
        <v>11</v>
      </c>
      <c r="B38" s="209" t="str">
        <f t="shared" si="2"/>
        <v>1.2</v>
      </c>
      <c r="C38" s="407" t="str">
        <f>VLOOKUP($A38,'VII - Planilha Orçamentária'!$A$9:$K$463,3)</f>
        <v>1.2.5</v>
      </c>
      <c r="D38" s="410">
        <f>VLOOKUP($A38,'VII - Planilha Orçamentária'!$A$9:$K$463,4)</f>
        <v>0</v>
      </c>
      <c r="E38" s="410">
        <f>VLOOKUP(A38,'VII - Planilha Orçamentária'!$A$9:$K$463,5)</f>
        <v>0</v>
      </c>
      <c r="F38" s="416">
        <f>VLOOKUP($A38,'VII - Planilha Orçamentária'!$A$9:$K$463,6)</f>
        <v>0</v>
      </c>
      <c r="G38" s="419">
        <f>VLOOKUP($A38,'VII - Planilha Orçamentária'!$A$9:$K$463,7)</f>
        <v>0</v>
      </c>
      <c r="H38" s="5" t="s">
        <v>135</v>
      </c>
      <c r="I38" s="422">
        <f>VLOOKUP($A38,'VII - Planilha Orçamentária'!$A$9:$K$463,9)</f>
        <v>0</v>
      </c>
      <c r="J38" s="425">
        <f>VLOOKUP($A38,'VII - Planilha Orçamentária'!$A$9:$K$463,10)</f>
        <v>0</v>
      </c>
      <c r="K38" s="413">
        <f>ROUND(J38*I38,2)</f>
        <v>0</v>
      </c>
      <c r="M38" s="194" t="s">
        <v>104</v>
      </c>
      <c r="O38" s="200"/>
      <c r="P38" s="201"/>
      <c r="Q38" s="200"/>
      <c r="R38" s="288"/>
      <c r="S38" s="200"/>
      <c r="T38" s="288"/>
      <c r="U38" s="200"/>
      <c r="V38" s="288"/>
      <c r="W38" s="200"/>
      <c r="X38" s="288"/>
      <c r="Y38" s="200"/>
      <c r="Z38" s="201"/>
      <c r="AA38" s="200"/>
      <c r="AB38" s="201"/>
    </row>
    <row r="39" spans="1:28" ht="20.100000000000001" hidden="1" customHeight="1" outlineLevel="1">
      <c r="A39" s="406"/>
      <c r="B39" s="209" t="str">
        <f t="shared" si="2"/>
        <v>1.2</v>
      </c>
      <c r="C39" s="408"/>
      <c r="D39" s="411"/>
      <c r="E39" s="411"/>
      <c r="F39" s="417"/>
      <c r="G39" s="420"/>
      <c r="H39" s="5" t="s">
        <v>135</v>
      </c>
      <c r="I39" s="423"/>
      <c r="J39" s="426"/>
      <c r="K39" s="414"/>
      <c r="M39" s="195" t="s">
        <v>105</v>
      </c>
      <c r="O39" s="202">
        <v>0</v>
      </c>
      <c r="P39" s="203">
        <f>IFERROR(O39/$K38,0)</f>
        <v>0</v>
      </c>
      <c r="Q39" s="202">
        <v>0</v>
      </c>
      <c r="R39" s="289">
        <f>IFERROR(Q39/$K38,0)</f>
        <v>0</v>
      </c>
      <c r="S39" s="202">
        <v>0</v>
      </c>
      <c r="T39" s="289">
        <f>IFERROR(S39/$K38,0)</f>
        <v>0</v>
      </c>
      <c r="U39" s="202">
        <v>0</v>
      </c>
      <c r="V39" s="289">
        <f>IFERROR(U39/$K38,0)</f>
        <v>0</v>
      </c>
      <c r="W39" s="202">
        <v>0</v>
      </c>
      <c r="X39" s="289">
        <f>IFERROR(W39/$K38,0)</f>
        <v>0</v>
      </c>
      <c r="Y39" s="202">
        <v>0</v>
      </c>
      <c r="Z39" s="203">
        <f>IFERROR(Y39/$K38,0)</f>
        <v>0</v>
      </c>
      <c r="AA39" s="202">
        <f>SUMIF($O$9:$Z$9,$AA$9,$O39:$Z39)</f>
        <v>0</v>
      </c>
      <c r="AB39" s="203">
        <f>IFERROR(AA39/$K38,0)</f>
        <v>0</v>
      </c>
    </row>
    <row r="40" spans="1:28" ht="20.100000000000001" hidden="1" customHeight="1" outlineLevel="1">
      <c r="A40" s="406"/>
      <c r="B40" s="209" t="str">
        <f t="shared" si="2"/>
        <v>1.2</v>
      </c>
      <c r="C40" s="409"/>
      <c r="D40" s="412"/>
      <c r="E40" s="412"/>
      <c r="F40" s="418"/>
      <c r="G40" s="421"/>
      <c r="H40" s="5" t="s">
        <v>135</v>
      </c>
      <c r="I40" s="424"/>
      <c r="J40" s="427"/>
      <c r="K40" s="415"/>
      <c r="M40" s="196" t="s">
        <v>106</v>
      </c>
      <c r="O40" s="204">
        <f>O39</f>
        <v>0</v>
      </c>
      <c r="P40" s="205">
        <f>IFERROR(O40/$K38,0)</f>
        <v>0</v>
      </c>
      <c r="Q40" s="204">
        <f>O40+Q39</f>
        <v>0</v>
      </c>
      <c r="R40" s="290">
        <f>IFERROR(Q40/$K38,0)</f>
        <v>0</v>
      </c>
      <c r="S40" s="204">
        <f>Q40+S39</f>
        <v>0</v>
      </c>
      <c r="T40" s="290">
        <f>IFERROR(S40/$K38,0)</f>
        <v>0</v>
      </c>
      <c r="U40" s="204">
        <f>S40+U39</f>
        <v>0</v>
      </c>
      <c r="V40" s="290">
        <f>IFERROR(U40/$K38,0)</f>
        <v>0</v>
      </c>
      <c r="W40" s="204">
        <f>U40+W39</f>
        <v>0</v>
      </c>
      <c r="X40" s="290">
        <f>IFERROR(W40/$K38,0)</f>
        <v>0</v>
      </c>
      <c r="Y40" s="204">
        <f>W40+Y39</f>
        <v>0</v>
      </c>
      <c r="Z40" s="205">
        <f>IFERROR(Y40/$K38,0)</f>
        <v>0</v>
      </c>
      <c r="AA40" s="204"/>
      <c r="AB40" s="205"/>
    </row>
    <row r="41" spans="1:28" ht="30" customHeight="1" collapsed="1">
      <c r="A41" s="406"/>
      <c r="B41" s="181" t="str">
        <f>B37</f>
        <v>1.2</v>
      </c>
      <c r="C41" s="348"/>
      <c r="D41" s="349">
        <f>C$10</f>
        <v>1</v>
      </c>
      <c r="E41" s="349" t="s">
        <v>726</v>
      </c>
      <c r="F41" s="346" t="s">
        <v>725</v>
      </c>
      <c r="G41" s="350"/>
      <c r="H41" s="44"/>
      <c r="I41" s="351" t="s">
        <v>74</v>
      </c>
      <c r="J41" s="352"/>
      <c r="K41" s="347">
        <f>SUMIF(B$9:B37,B41,K$9:K37)</f>
        <v>0</v>
      </c>
      <c r="L41" s="42"/>
      <c r="M41" s="353"/>
      <c r="O41" s="206">
        <f>SUMIFS(O$9:O37,$B$9:$B37,$B41,$M$9:$M37,$M36)</f>
        <v>0</v>
      </c>
      <c r="P41" s="291" t="e">
        <f>O41/$K41</f>
        <v>#DIV/0!</v>
      </c>
      <c r="Q41" s="206">
        <f>SUMIFS(Q$9:Q37,$B$9:$B37,$B41,$M$9:$M37,$M36)</f>
        <v>0</v>
      </c>
      <c r="R41" s="291" t="e">
        <f>Q41/$K41</f>
        <v>#DIV/0!</v>
      </c>
      <c r="S41" s="206">
        <f>SUMIFS(S$9:S37,$B$9:$B37,$B41,$M$9:$M37,$M36)</f>
        <v>0</v>
      </c>
      <c r="T41" s="291" t="e">
        <f>S41/$K41</f>
        <v>#DIV/0!</v>
      </c>
      <c r="U41" s="206">
        <f>SUMIFS(U$9:U37,$B$9:$B37,$B41,$M$9:$M37,$M36)</f>
        <v>0</v>
      </c>
      <c r="V41" s="291" t="e">
        <f>U41/$K41</f>
        <v>#DIV/0!</v>
      </c>
      <c r="W41" s="206">
        <f>SUMIFS(W$9:W37,$B$9:$B37,$B41,$M$9:$M37,$M36)</f>
        <v>0</v>
      </c>
      <c r="X41" s="291" t="e">
        <f>W41/$K41</f>
        <v>#DIV/0!</v>
      </c>
      <c r="Y41" s="206">
        <f>SUMIFS(Y$9:Y37,$B$9:$B37,$B41,$M$9:$M37,$M36)</f>
        <v>0</v>
      </c>
      <c r="Z41" s="291" t="e">
        <f>Y41/$K41</f>
        <v>#DIV/0!</v>
      </c>
      <c r="AA41" s="206">
        <f>SUMIFS(AA$9:AA37,$B$9:$B37,$B41,$M$9:$M37,$M36)</f>
        <v>0</v>
      </c>
      <c r="AB41" s="291" t="e">
        <f>AA41/$K41</f>
        <v>#DIV/0!</v>
      </c>
    </row>
    <row r="42" spans="1:28" ht="30" customHeight="1" thickBot="1">
      <c r="A42" s="406"/>
      <c r="C42" s="158"/>
      <c r="D42" s="221">
        <f>F42</f>
        <v>1</v>
      </c>
      <c r="E42" s="221" t="s">
        <v>740</v>
      </c>
      <c r="F42" s="74">
        <v>1</v>
      </c>
      <c r="G42" s="222"/>
      <c r="H42" s="44"/>
      <c r="I42" s="144" t="s">
        <v>74</v>
      </c>
      <c r="J42" s="67"/>
      <c r="K42" s="145">
        <f>SUMIFS(K$9:K41,E$9:E41,"$",D$9:D41,D42)</f>
        <v>0</v>
      </c>
      <c r="L42" s="42"/>
      <c r="M42" s="191"/>
      <c r="O42" s="207">
        <f>SUMIFS(O$9:O41,$D$9:$D41,$D42,$E$9:$E41,$E41)</f>
        <v>0</v>
      </c>
      <c r="P42" s="292" t="e">
        <f>O42/$K42</f>
        <v>#DIV/0!</v>
      </c>
      <c r="Q42" s="207">
        <f>SUMIFS(Q$9:Q41,$D$9:$D41,$D42,$E$9:$E41,$E41)</f>
        <v>0</v>
      </c>
      <c r="R42" s="292" t="e">
        <f>Q42/$K42</f>
        <v>#DIV/0!</v>
      </c>
      <c r="S42" s="207">
        <f>SUMIFS(S$9:S41,$D$9:$D41,$D42,$E$9:$E41,$E41)</f>
        <v>0</v>
      </c>
      <c r="T42" s="292" t="e">
        <f>S42/$K42</f>
        <v>#DIV/0!</v>
      </c>
      <c r="U42" s="207">
        <f>SUMIFS(U$9:U41,$D$9:$D41,$D42,$E$9:$E41,$E41)</f>
        <v>0</v>
      </c>
      <c r="V42" s="292" t="e">
        <f>U42/$K42</f>
        <v>#DIV/0!</v>
      </c>
      <c r="W42" s="207">
        <f>SUMIFS(W$9:W41,$D$9:$D41,$D42,$E$9:$E41,$E41)</f>
        <v>0</v>
      </c>
      <c r="X42" s="292" t="e">
        <f>W42/$K42</f>
        <v>#DIV/0!</v>
      </c>
      <c r="Y42" s="207">
        <f>SUMIFS(Y$9:Y41,$D$9:$D41,$D42,$E$9:$E41,$E41)</f>
        <v>0</v>
      </c>
      <c r="Z42" s="292" t="e">
        <f>Y42/$K42</f>
        <v>#DIV/0!</v>
      </c>
      <c r="AA42" s="207">
        <f>SUMIFS(AA$9:AA41,$D$9:$D41,$D42,$E$9:$E41,$E41)</f>
        <v>0</v>
      </c>
      <c r="AB42" s="292" t="e">
        <f>AA42/$K42</f>
        <v>#DIV/0!</v>
      </c>
    </row>
    <row r="43" spans="1:28" ht="19.5" customHeight="1">
      <c r="A43" s="406"/>
      <c r="C43" s="337">
        <v>2</v>
      </c>
      <c r="D43" s="338" t="s">
        <v>74</v>
      </c>
      <c r="E43" s="338"/>
      <c r="F43" s="339" t="s">
        <v>718</v>
      </c>
      <c r="G43" s="340"/>
      <c r="H43" s="3"/>
      <c r="I43" s="322" t="s">
        <v>74</v>
      </c>
      <c r="J43" s="323"/>
      <c r="K43" s="324"/>
      <c r="L43" s="3"/>
      <c r="M43" s="341"/>
      <c r="O43" s="354"/>
      <c r="P43" s="355"/>
      <c r="Q43" s="354"/>
      <c r="R43" s="355"/>
      <c r="S43" s="354"/>
      <c r="T43" s="355"/>
      <c r="U43" s="354"/>
      <c r="V43" s="355"/>
      <c r="W43" s="354"/>
      <c r="X43" s="355"/>
      <c r="Y43" s="354"/>
      <c r="Z43" s="355"/>
      <c r="AA43" s="354"/>
      <c r="AB43" s="355"/>
    </row>
    <row r="44" spans="1:28" s="63" customFormat="1" ht="30" customHeight="1">
      <c r="B44" s="183" t="str">
        <f>C44</f>
        <v>2.1</v>
      </c>
      <c r="C44" s="326" t="s">
        <v>192</v>
      </c>
      <c r="D44" s="342" t="s">
        <v>74</v>
      </c>
      <c r="E44" s="342"/>
      <c r="F44" s="343" t="s">
        <v>721</v>
      </c>
      <c r="G44" s="344"/>
      <c r="H44" s="3"/>
      <c r="I44" s="331" t="s">
        <v>74</v>
      </c>
      <c r="J44" s="332"/>
      <c r="K44" s="333"/>
      <c r="L44" s="3"/>
      <c r="M44" s="345"/>
      <c r="O44" s="356"/>
      <c r="P44" s="357"/>
      <c r="Q44" s="356"/>
      <c r="R44" s="357"/>
      <c r="S44" s="356"/>
      <c r="T44" s="357"/>
      <c r="U44" s="356"/>
      <c r="V44" s="357"/>
      <c r="W44" s="356"/>
      <c r="X44" s="357"/>
      <c r="Y44" s="356"/>
      <c r="Z44" s="357"/>
      <c r="AA44" s="356"/>
      <c r="AB44" s="357"/>
    </row>
    <row r="45" spans="1:28" ht="20.100000000000001" customHeight="1" outlineLevel="1">
      <c r="A45" s="406">
        <v>16</v>
      </c>
      <c r="B45" s="209" t="str">
        <f t="shared" ref="B45:B68" si="3">B44</f>
        <v>2.1</v>
      </c>
      <c r="C45" s="407" t="str">
        <f>VLOOKUP($A45,'VII - Planilha Orçamentária'!$A$9:$K$463,3)</f>
        <v>2.1.1</v>
      </c>
      <c r="D45" s="410" t="str">
        <f>VLOOKUP($A45,'VII - Planilha Orçamentária'!$A$9:$K$463,4)</f>
        <v>CPOS - B.166</v>
      </c>
      <c r="E45" s="410" t="str">
        <f>VLOOKUP(A45,'VII - Planilha Orçamentária'!$A$9:$K$463,5)</f>
        <v>500108</v>
      </c>
      <c r="F45" s="416" t="str">
        <f>VLOOKUP($A45,'VII - Planilha Orçamentária'!$A$9:$K$463,6)</f>
        <v>MANGUEIRA COM UNIÃO DE ENGATE RÁPIDO, DN= 1 1/2' (38mm)</v>
      </c>
      <c r="G45" s="419" t="str">
        <f>VLOOKUP($A45,'VII - Planilha Orçamentária'!$A$9:$K$463,7)</f>
        <v>m</v>
      </c>
      <c r="I45" s="422">
        <f>VLOOKUP($A45,'VII - Planilha Orçamentária'!$A$9:$K$463,9)</f>
        <v>2100</v>
      </c>
      <c r="J45" s="425">
        <f>VLOOKUP($A45,'VII - Planilha Orçamentária'!$A$9:$K$463,10)</f>
        <v>0</v>
      </c>
      <c r="K45" s="413">
        <f>ROUND(J45*I45,2)</f>
        <v>0</v>
      </c>
      <c r="M45" s="194" t="s">
        <v>104</v>
      </c>
      <c r="O45" s="200"/>
      <c r="P45" s="288"/>
      <c r="Q45" s="200"/>
      <c r="R45" s="288"/>
      <c r="S45" s="200"/>
      <c r="T45" s="288"/>
      <c r="U45" s="200"/>
      <c r="V45" s="288"/>
      <c r="W45" s="200"/>
      <c r="X45" s="288"/>
      <c r="Y45" s="200"/>
      <c r="Z45" s="288"/>
      <c r="AA45" s="303"/>
      <c r="AB45" s="304"/>
    </row>
    <row r="46" spans="1:28" ht="20.100000000000001" customHeight="1" outlineLevel="1">
      <c r="A46" s="406"/>
      <c r="B46" s="209" t="str">
        <f t="shared" si="3"/>
        <v>2.1</v>
      </c>
      <c r="C46" s="408"/>
      <c r="D46" s="411"/>
      <c r="E46" s="411"/>
      <c r="F46" s="417"/>
      <c r="G46" s="420"/>
      <c r="I46" s="423"/>
      <c r="J46" s="426"/>
      <c r="K46" s="414"/>
      <c r="M46" s="195" t="s">
        <v>105</v>
      </c>
      <c r="O46" s="202">
        <v>0</v>
      </c>
      <c r="P46" s="289">
        <f>IFERROR(O46/$K45,0)</f>
        <v>0</v>
      </c>
      <c r="Q46" s="202">
        <v>0</v>
      </c>
      <c r="R46" s="289">
        <f>IFERROR(Q46/$K45,0)</f>
        <v>0</v>
      </c>
      <c r="S46" s="202">
        <v>0</v>
      </c>
      <c r="T46" s="289">
        <f>IFERROR(S46/$K45,0)</f>
        <v>0</v>
      </c>
      <c r="U46" s="202">
        <v>0</v>
      </c>
      <c r="V46" s="289">
        <f>IFERROR(U46/$K45,0)</f>
        <v>0</v>
      </c>
      <c r="W46" s="202">
        <v>0</v>
      </c>
      <c r="X46" s="289">
        <f>IFERROR(W46/$K45,0)</f>
        <v>0</v>
      </c>
      <c r="Y46" s="202">
        <f>K45</f>
        <v>0</v>
      </c>
      <c r="Z46" s="289">
        <f>IFERROR(Y46/$K45,0)</f>
        <v>0</v>
      </c>
      <c r="AA46" s="305">
        <f>SUMIF($O$9:$Z$9,$AA$9,$O46:$Z46)</f>
        <v>0</v>
      </c>
      <c r="AB46" s="306">
        <f>IFERROR(AA46/$K45,0)</f>
        <v>0</v>
      </c>
    </row>
    <row r="47" spans="1:28" ht="20.100000000000001" customHeight="1" outlineLevel="1">
      <c r="A47" s="406"/>
      <c r="B47" s="209" t="str">
        <f t="shared" si="3"/>
        <v>2.1</v>
      </c>
      <c r="C47" s="409"/>
      <c r="D47" s="412"/>
      <c r="E47" s="412"/>
      <c r="F47" s="418"/>
      <c r="G47" s="421"/>
      <c r="I47" s="424"/>
      <c r="J47" s="427"/>
      <c r="K47" s="415"/>
      <c r="M47" s="196" t="s">
        <v>106</v>
      </c>
      <c r="O47" s="204">
        <f>O46</f>
        <v>0</v>
      </c>
      <c r="P47" s="290">
        <f>IFERROR(O47/$K45,0)</f>
        <v>0</v>
      </c>
      <c r="Q47" s="204">
        <f>O47+Q46</f>
        <v>0</v>
      </c>
      <c r="R47" s="290">
        <f>IFERROR(Q47/$K45,0)</f>
        <v>0</v>
      </c>
      <c r="S47" s="204">
        <f>Q47+S46</f>
        <v>0</v>
      </c>
      <c r="T47" s="290">
        <f>IFERROR(S47/$K45,0)</f>
        <v>0</v>
      </c>
      <c r="U47" s="204">
        <f>S47+U46</f>
        <v>0</v>
      </c>
      <c r="V47" s="290">
        <f>IFERROR(U47/$K45,0)</f>
        <v>0</v>
      </c>
      <c r="W47" s="204">
        <f>U47+W46</f>
        <v>0</v>
      </c>
      <c r="X47" s="290">
        <f>IFERROR(W47/$K45,0)</f>
        <v>0</v>
      </c>
      <c r="Y47" s="204">
        <f>W47+Y46</f>
        <v>0</v>
      </c>
      <c r="Z47" s="290">
        <f>IFERROR(Y47/$K45,0)</f>
        <v>0</v>
      </c>
      <c r="AA47" s="307"/>
      <c r="AB47" s="308"/>
    </row>
    <row r="48" spans="1:28" ht="20.100000000000001" customHeight="1" outlineLevel="1">
      <c r="A48" s="406">
        <f>A45+1</f>
        <v>17</v>
      </c>
      <c r="B48" s="209" t="str">
        <f t="shared" si="3"/>
        <v>2.1</v>
      </c>
      <c r="C48" s="407" t="str">
        <f>VLOOKUP($A48,'VII - Planilha Orçamentária'!$A$9:$K$463,3)</f>
        <v>2.1.2</v>
      </c>
      <c r="D48" s="410" t="str">
        <f>VLOOKUP($A48,'VII - Planilha Orçamentária'!$A$9:$K$463,4)</f>
        <v>CPOS - B.166</v>
      </c>
      <c r="E48" s="410" t="str">
        <f>VLOOKUP(A48,'VII - Planilha Orçamentária'!$A$9:$K$463,5)</f>
        <v>500122</v>
      </c>
      <c r="F48" s="416" t="str">
        <f>VLOOKUP($A48,'VII - Planilha Orçamentária'!$A$9:$K$463,6)</f>
        <v>ESGUICHO LATÃO COM ENGATE RÁPIDO, DN=1 1/2', JATO REGULÁVEL</v>
      </c>
      <c r="G48" s="419" t="str">
        <f>VLOOKUP($A48,'VII - Planilha Orçamentária'!$A$9:$K$463,7)</f>
        <v xml:space="preserve">un </v>
      </c>
      <c r="I48" s="422">
        <f>VLOOKUP($A48,'VII - Planilha Orçamentária'!$A$9:$K$463,9)</f>
        <v>78</v>
      </c>
      <c r="J48" s="425">
        <f>VLOOKUP($A48,'VII - Planilha Orçamentária'!$A$9:$K$463,10)</f>
        <v>0</v>
      </c>
      <c r="K48" s="413">
        <f>ROUND(J48*I48,2)</f>
        <v>0</v>
      </c>
      <c r="M48" s="194" t="s">
        <v>104</v>
      </c>
      <c r="O48" s="200"/>
      <c r="P48" s="288"/>
      <c r="Q48" s="200"/>
      <c r="R48" s="288"/>
      <c r="S48" s="200"/>
      <c r="T48" s="288"/>
      <c r="U48" s="200"/>
      <c r="V48" s="288"/>
      <c r="W48" s="200"/>
      <c r="X48" s="288"/>
      <c r="Y48" s="200"/>
      <c r="Z48" s="288"/>
      <c r="AA48" s="303"/>
      <c r="AB48" s="304"/>
    </row>
    <row r="49" spans="1:28" ht="20.100000000000001" customHeight="1" outlineLevel="1">
      <c r="A49" s="406"/>
      <c r="B49" s="209" t="str">
        <f t="shared" si="3"/>
        <v>2.1</v>
      </c>
      <c r="C49" s="408"/>
      <c r="D49" s="411"/>
      <c r="E49" s="411"/>
      <c r="F49" s="417"/>
      <c r="G49" s="420"/>
      <c r="I49" s="423"/>
      <c r="J49" s="426"/>
      <c r="K49" s="414"/>
      <c r="M49" s="195" t="s">
        <v>105</v>
      </c>
      <c r="O49" s="202">
        <v>0</v>
      </c>
      <c r="P49" s="289">
        <f>IFERROR(O49/$K48,0)</f>
        <v>0</v>
      </c>
      <c r="Q49" s="202">
        <v>0</v>
      </c>
      <c r="R49" s="289">
        <f>IFERROR(Q49/$K48,0)</f>
        <v>0</v>
      </c>
      <c r="S49" s="202">
        <v>0</v>
      </c>
      <c r="T49" s="289">
        <f>IFERROR(S49/$K48,0)</f>
        <v>0</v>
      </c>
      <c r="U49" s="202">
        <v>0</v>
      </c>
      <c r="V49" s="289">
        <f>IFERROR(U49/$K48,0)</f>
        <v>0</v>
      </c>
      <c r="W49" s="202">
        <v>0</v>
      </c>
      <c r="X49" s="289">
        <f>IFERROR(W49/$K48,0)</f>
        <v>0</v>
      </c>
      <c r="Y49" s="202">
        <f>K48</f>
        <v>0</v>
      </c>
      <c r="Z49" s="289">
        <f>IFERROR(Y49/$K48,0)</f>
        <v>0</v>
      </c>
      <c r="AA49" s="305">
        <f>SUMIF($O$9:$Z$9,$AA$9,$O49:$Z49)</f>
        <v>0</v>
      </c>
      <c r="AB49" s="306">
        <f>IFERROR(AA49/$K48,0)</f>
        <v>0</v>
      </c>
    </row>
    <row r="50" spans="1:28" ht="20.100000000000001" customHeight="1" outlineLevel="1">
      <c r="A50" s="406"/>
      <c r="B50" s="209" t="str">
        <f t="shared" si="3"/>
        <v>2.1</v>
      </c>
      <c r="C50" s="409"/>
      <c r="D50" s="412"/>
      <c r="E50" s="412"/>
      <c r="F50" s="418"/>
      <c r="G50" s="421"/>
      <c r="I50" s="424"/>
      <c r="J50" s="427"/>
      <c r="K50" s="415"/>
      <c r="M50" s="196" t="s">
        <v>106</v>
      </c>
      <c r="O50" s="204">
        <f>O49</f>
        <v>0</v>
      </c>
      <c r="P50" s="290">
        <f>IFERROR(O50/$K48,0)</f>
        <v>0</v>
      </c>
      <c r="Q50" s="204">
        <f>O50+Q49</f>
        <v>0</v>
      </c>
      <c r="R50" s="290">
        <f>IFERROR(Q50/$K48,0)</f>
        <v>0</v>
      </c>
      <c r="S50" s="204">
        <f>Q50+S49</f>
        <v>0</v>
      </c>
      <c r="T50" s="290">
        <f>IFERROR(S50/$K48,0)</f>
        <v>0</v>
      </c>
      <c r="U50" s="204">
        <f>S50+U49</f>
        <v>0</v>
      </c>
      <c r="V50" s="290">
        <f>IFERROR(U50/$K48,0)</f>
        <v>0</v>
      </c>
      <c r="W50" s="204">
        <f>U50+W49</f>
        <v>0</v>
      </c>
      <c r="X50" s="290">
        <f>IFERROR(W50/$K48,0)</f>
        <v>0</v>
      </c>
      <c r="Y50" s="204">
        <f>W50+Y49</f>
        <v>0</v>
      </c>
      <c r="Z50" s="290">
        <f>IFERROR(Y50/$K48,0)</f>
        <v>0</v>
      </c>
      <c r="AA50" s="307"/>
      <c r="AB50" s="308"/>
    </row>
    <row r="51" spans="1:28" ht="20.100000000000001" customHeight="1" outlineLevel="1">
      <c r="A51" s="406">
        <f>A48+1</f>
        <v>18</v>
      </c>
      <c r="B51" s="209" t="str">
        <f t="shared" si="3"/>
        <v>2.1</v>
      </c>
      <c r="C51" s="407" t="str">
        <f>VLOOKUP($A51,'VII - Planilha Orçamentária'!$A$9:$K$463,3)</f>
        <v>2.1.3</v>
      </c>
      <c r="D51" s="410" t="str">
        <f>VLOOKUP($A51,'VII - Planilha Orçamentária'!$A$9:$K$463,4)</f>
        <v>CPOS - B.166</v>
      </c>
      <c r="E51" s="410" t="str">
        <f>VLOOKUP(A51,'VII - Planilha Orçamentária'!$A$9:$K$463,5)</f>
        <v>500121</v>
      </c>
      <c r="F51" s="416" t="str">
        <f>VLOOKUP($A51,'VII - Planilha Orçamentária'!$A$9:$K$463,6)</f>
        <v>CHAVE PARA CONEXÃO DE ENGATE RÁPIDO (ref. CHAVE STORZ)</v>
      </c>
      <c r="G51" s="419" t="str">
        <f>VLOOKUP($A51,'VII - Planilha Orçamentária'!$A$9:$K$463,7)</f>
        <v xml:space="preserve">un </v>
      </c>
      <c r="I51" s="422">
        <f>VLOOKUP($A51,'VII - Planilha Orçamentária'!$A$9:$K$463,9)</f>
        <v>78</v>
      </c>
      <c r="J51" s="425">
        <f>VLOOKUP($A51,'VII - Planilha Orçamentária'!$A$9:$K$463,10)</f>
        <v>0</v>
      </c>
      <c r="K51" s="413">
        <f>ROUND(J51*I51,2)</f>
        <v>0</v>
      </c>
      <c r="M51" s="194" t="s">
        <v>104</v>
      </c>
      <c r="O51" s="200"/>
      <c r="P51" s="288"/>
      <c r="Q51" s="200"/>
      <c r="R51" s="288"/>
      <c r="S51" s="200"/>
      <c r="T51" s="288"/>
      <c r="U51" s="200"/>
      <c r="V51" s="288"/>
      <c r="W51" s="200"/>
      <c r="X51" s="288"/>
      <c r="Y51" s="200"/>
      <c r="Z51" s="288"/>
      <c r="AA51" s="303"/>
      <c r="AB51" s="304"/>
    </row>
    <row r="52" spans="1:28" ht="20.100000000000001" customHeight="1" outlineLevel="1">
      <c r="A52" s="406"/>
      <c r="B52" s="209" t="str">
        <f t="shared" si="3"/>
        <v>2.1</v>
      </c>
      <c r="C52" s="408"/>
      <c r="D52" s="411"/>
      <c r="E52" s="411"/>
      <c r="F52" s="417"/>
      <c r="G52" s="420"/>
      <c r="I52" s="423"/>
      <c r="J52" s="426"/>
      <c r="K52" s="414"/>
      <c r="M52" s="195" t="s">
        <v>105</v>
      </c>
      <c r="O52" s="202">
        <v>0</v>
      </c>
      <c r="P52" s="289">
        <f>IFERROR(O52/$K51,0)</f>
        <v>0</v>
      </c>
      <c r="Q52" s="202">
        <v>0</v>
      </c>
      <c r="R52" s="289">
        <f>IFERROR(Q52/$K51,0)</f>
        <v>0</v>
      </c>
      <c r="S52" s="202">
        <v>0</v>
      </c>
      <c r="T52" s="289">
        <f>IFERROR(S52/$K51,0)</f>
        <v>0</v>
      </c>
      <c r="U52" s="202">
        <v>0</v>
      </c>
      <c r="V52" s="289">
        <f>IFERROR(U52/$K51,0)</f>
        <v>0</v>
      </c>
      <c r="W52" s="202">
        <v>0</v>
      </c>
      <c r="X52" s="289">
        <f>IFERROR(W52/$K51,0)</f>
        <v>0</v>
      </c>
      <c r="Y52" s="202">
        <f>K51</f>
        <v>0</v>
      </c>
      <c r="Z52" s="289">
        <f>IFERROR(Y52/$K51,0)</f>
        <v>0</v>
      </c>
      <c r="AA52" s="305">
        <f>SUMIF($O$9:$Z$9,$AA$9,$O52:$Z52)</f>
        <v>0</v>
      </c>
      <c r="AB52" s="306">
        <f>IFERROR(AA52/$K51,0)</f>
        <v>0</v>
      </c>
    </row>
    <row r="53" spans="1:28" ht="20.100000000000001" customHeight="1" outlineLevel="1">
      <c r="A53" s="406"/>
      <c r="B53" s="209" t="str">
        <f t="shared" si="3"/>
        <v>2.1</v>
      </c>
      <c r="C53" s="409"/>
      <c r="D53" s="412"/>
      <c r="E53" s="412"/>
      <c r="F53" s="418"/>
      <c r="G53" s="421"/>
      <c r="I53" s="424"/>
      <c r="J53" s="427"/>
      <c r="K53" s="415"/>
      <c r="M53" s="196" t="s">
        <v>106</v>
      </c>
      <c r="O53" s="204">
        <f>O52</f>
        <v>0</v>
      </c>
      <c r="P53" s="290">
        <f>IFERROR(O53/$K51,0)</f>
        <v>0</v>
      </c>
      <c r="Q53" s="204">
        <f>O53+Q52</f>
        <v>0</v>
      </c>
      <c r="R53" s="290">
        <f>IFERROR(Q53/$K51,0)</f>
        <v>0</v>
      </c>
      <c r="S53" s="204">
        <f>Q53+S52</f>
        <v>0</v>
      </c>
      <c r="T53" s="290">
        <f>IFERROR(S53/$K51,0)</f>
        <v>0</v>
      </c>
      <c r="U53" s="204">
        <f>S53+U52</f>
        <v>0</v>
      </c>
      <c r="V53" s="290">
        <f>IFERROR(U53/$K51,0)</f>
        <v>0</v>
      </c>
      <c r="W53" s="204">
        <f>U53+W52</f>
        <v>0</v>
      </c>
      <c r="X53" s="290">
        <f>IFERROR(W53/$K51,0)</f>
        <v>0</v>
      </c>
      <c r="Y53" s="204">
        <f>W53+Y52</f>
        <v>0</v>
      </c>
      <c r="Z53" s="290">
        <f>IFERROR(Y53/$K51,0)</f>
        <v>0</v>
      </c>
      <c r="AA53" s="307"/>
      <c r="AB53" s="308"/>
    </row>
    <row r="54" spans="1:28" ht="20.100000000000001" customHeight="1" outlineLevel="1">
      <c r="A54" s="406">
        <f>A51+1</f>
        <v>19</v>
      </c>
      <c r="B54" s="209" t="str">
        <f t="shared" si="3"/>
        <v>2.1</v>
      </c>
      <c r="C54" s="407" t="str">
        <f>VLOOKUP($A54,'VII - Planilha Orçamentária'!$A$9:$K$463,3)</f>
        <v>2.1.4</v>
      </c>
      <c r="D54" s="410" t="str">
        <f>VLOOKUP($A54,'VII - Planilha Orçamentária'!$A$9:$K$463,4)</f>
        <v>CPOS - B.166</v>
      </c>
      <c r="E54" s="410" t="str">
        <f>VLOOKUP(A54,'VII - Planilha Orçamentária'!$A$9:$K$463,5)</f>
        <v>500116</v>
      </c>
      <c r="F54" s="416" t="str">
        <f>VLOOKUP($A54,'VII - Planilha Orçamentária'!$A$9:$K$463,6)</f>
        <v>ADAPTADOR DE ENGATE RÁPIDO EM LATÃO DE 2 1/2' X 1 1/2' (ref. ADAPTADOR STORZ  40 mm)</v>
      </c>
      <c r="G54" s="419" t="str">
        <f>VLOOKUP($A54,'VII - Planilha Orçamentária'!$A$9:$K$463,7)</f>
        <v xml:space="preserve">un </v>
      </c>
      <c r="I54" s="422">
        <f>VLOOKUP($A54,'VII - Planilha Orçamentária'!$A$9:$K$463,9)</f>
        <v>78</v>
      </c>
      <c r="J54" s="425">
        <f>VLOOKUP($A54,'VII - Planilha Orçamentária'!$A$9:$K$463,10)</f>
        <v>0</v>
      </c>
      <c r="K54" s="413">
        <f>ROUND(J54*I54,2)</f>
        <v>0</v>
      </c>
      <c r="M54" s="194" t="s">
        <v>104</v>
      </c>
      <c r="O54" s="200"/>
      <c r="P54" s="288"/>
      <c r="Q54" s="200"/>
      <c r="R54" s="288"/>
      <c r="S54" s="200"/>
      <c r="T54" s="288"/>
      <c r="U54" s="200"/>
      <c r="V54" s="288"/>
      <c r="W54" s="200"/>
      <c r="X54" s="288"/>
      <c r="Y54" s="200"/>
      <c r="Z54" s="288"/>
      <c r="AA54" s="303"/>
      <c r="AB54" s="304"/>
    </row>
    <row r="55" spans="1:28" ht="20.100000000000001" customHeight="1" outlineLevel="1">
      <c r="A55" s="406"/>
      <c r="B55" s="209" t="str">
        <f t="shared" si="3"/>
        <v>2.1</v>
      </c>
      <c r="C55" s="408"/>
      <c r="D55" s="411"/>
      <c r="E55" s="411"/>
      <c r="F55" s="417"/>
      <c r="G55" s="420"/>
      <c r="I55" s="423"/>
      <c r="J55" s="426"/>
      <c r="K55" s="414"/>
      <c r="M55" s="195" t="s">
        <v>105</v>
      </c>
      <c r="O55" s="202">
        <v>0</v>
      </c>
      <c r="P55" s="289">
        <f>IFERROR(O55/$K54,0)</f>
        <v>0</v>
      </c>
      <c r="Q55" s="202">
        <v>0</v>
      </c>
      <c r="R55" s="289">
        <f>IFERROR(Q55/$K54,0)</f>
        <v>0</v>
      </c>
      <c r="S55" s="202">
        <v>0</v>
      </c>
      <c r="T55" s="289">
        <f>IFERROR(S55/$K54,0)</f>
        <v>0</v>
      </c>
      <c r="U55" s="202">
        <v>0</v>
      </c>
      <c r="V55" s="289">
        <f>IFERROR(U55/$K54,0)</f>
        <v>0</v>
      </c>
      <c r="W55" s="202">
        <v>0</v>
      </c>
      <c r="X55" s="289">
        <f>IFERROR(W55/$K54,0)</f>
        <v>0</v>
      </c>
      <c r="Y55" s="202">
        <f>K54</f>
        <v>0</v>
      </c>
      <c r="Z55" s="289">
        <f>IFERROR(Y55/$K54,0)</f>
        <v>0</v>
      </c>
      <c r="AA55" s="305">
        <f>SUMIF($O$9:$Z$9,$AA$9,$O55:$Z55)</f>
        <v>0</v>
      </c>
      <c r="AB55" s="306">
        <f>IFERROR(AA55/$K54,0)</f>
        <v>0</v>
      </c>
    </row>
    <row r="56" spans="1:28" ht="20.100000000000001" customHeight="1" outlineLevel="1">
      <c r="A56" s="406"/>
      <c r="B56" s="209" t="str">
        <f t="shared" si="3"/>
        <v>2.1</v>
      </c>
      <c r="C56" s="409"/>
      <c r="D56" s="412"/>
      <c r="E56" s="412"/>
      <c r="F56" s="418"/>
      <c r="G56" s="421"/>
      <c r="I56" s="424"/>
      <c r="J56" s="427"/>
      <c r="K56" s="415"/>
      <c r="M56" s="196" t="s">
        <v>106</v>
      </c>
      <c r="O56" s="204">
        <f>O55</f>
        <v>0</v>
      </c>
      <c r="P56" s="290">
        <f>IFERROR(O56/$K54,0)</f>
        <v>0</v>
      </c>
      <c r="Q56" s="204">
        <f>O56+Q55</f>
        <v>0</v>
      </c>
      <c r="R56" s="290">
        <f>IFERROR(Q56/$K54,0)</f>
        <v>0</v>
      </c>
      <c r="S56" s="204">
        <f>Q56+S55</f>
        <v>0</v>
      </c>
      <c r="T56" s="290">
        <f>IFERROR(S56/$K54,0)</f>
        <v>0</v>
      </c>
      <c r="U56" s="204">
        <f>S56+U55</f>
        <v>0</v>
      </c>
      <c r="V56" s="290">
        <f>IFERROR(U56/$K54,0)</f>
        <v>0</v>
      </c>
      <c r="W56" s="204">
        <f>U56+W55</f>
        <v>0</v>
      </c>
      <c r="X56" s="290">
        <f>IFERROR(W56/$K54,0)</f>
        <v>0</v>
      </c>
      <c r="Y56" s="204">
        <f>W56+Y55</f>
        <v>0</v>
      </c>
      <c r="Z56" s="290">
        <f>IFERROR(Y56/$K54,0)</f>
        <v>0</v>
      </c>
      <c r="AA56" s="307"/>
      <c r="AB56" s="308"/>
    </row>
    <row r="57" spans="1:28" ht="20.100000000000001" customHeight="1" outlineLevel="1">
      <c r="A57" s="406">
        <f>A54+1</f>
        <v>20</v>
      </c>
      <c r="B57" s="209" t="str">
        <f t="shared" si="3"/>
        <v>2.1</v>
      </c>
      <c r="C57" s="407" t="str">
        <f>VLOOKUP($A57,'VII - Planilha Orçamentária'!$A$9:$K$463,3)</f>
        <v>2.1.5</v>
      </c>
      <c r="D57" s="410" t="str">
        <f>VLOOKUP($A57,'VII - Planilha Orçamentária'!$A$9:$K$463,4)</f>
        <v>CPOS - B.166</v>
      </c>
      <c r="E57" s="410" t="str">
        <f>VLOOKUP(A57,'VII - Planilha Orçamentária'!$A$9:$K$463,5)</f>
        <v>500120</v>
      </c>
      <c r="F57" s="416" t="str">
        <f>VLOOKUP($A57,'VII - Planilha Orçamentária'!$A$9:$K$463,6)</f>
        <v>TAMPÃO DE ENGATE RÁPIDO EM LATÃO, DN= 1 1/2', COM CORRENTE (ref. TAMPÃO STORZ  40 mm)</v>
      </c>
      <c r="G57" s="419" t="str">
        <f>VLOOKUP($A57,'VII - Planilha Orçamentária'!$A$9:$K$463,7)</f>
        <v xml:space="preserve">un </v>
      </c>
      <c r="I57" s="422">
        <f>VLOOKUP($A57,'VII - Planilha Orçamentária'!$A$9:$K$463,9)</f>
        <v>78</v>
      </c>
      <c r="J57" s="425">
        <f>VLOOKUP($A57,'VII - Planilha Orçamentária'!$A$9:$K$463,10)</f>
        <v>0</v>
      </c>
      <c r="K57" s="413">
        <f>ROUND(J57*I57,2)</f>
        <v>0</v>
      </c>
      <c r="M57" s="194" t="s">
        <v>104</v>
      </c>
      <c r="O57" s="200"/>
      <c r="P57" s="288"/>
      <c r="Q57" s="200"/>
      <c r="R57" s="288"/>
      <c r="S57" s="200"/>
      <c r="T57" s="288"/>
      <c r="U57" s="200"/>
      <c r="V57" s="288"/>
      <c r="W57" s="200"/>
      <c r="X57" s="288"/>
      <c r="Y57" s="200"/>
      <c r="Z57" s="288"/>
      <c r="AA57" s="303"/>
      <c r="AB57" s="304"/>
    </row>
    <row r="58" spans="1:28" ht="20.100000000000001" customHeight="1" outlineLevel="1">
      <c r="A58" s="406"/>
      <c r="B58" s="209" t="str">
        <f t="shared" si="3"/>
        <v>2.1</v>
      </c>
      <c r="C58" s="408"/>
      <c r="D58" s="411"/>
      <c r="E58" s="411"/>
      <c r="F58" s="417"/>
      <c r="G58" s="420"/>
      <c r="I58" s="423"/>
      <c r="J58" s="426"/>
      <c r="K58" s="414"/>
      <c r="M58" s="195" t="s">
        <v>105</v>
      </c>
      <c r="O58" s="202">
        <v>0</v>
      </c>
      <c r="P58" s="289">
        <f>IFERROR(O58/$K57,0)</f>
        <v>0</v>
      </c>
      <c r="Q58" s="202">
        <v>0</v>
      </c>
      <c r="R58" s="289">
        <f>IFERROR(Q58/$K57,0)</f>
        <v>0</v>
      </c>
      <c r="S58" s="202">
        <v>0</v>
      </c>
      <c r="T58" s="289">
        <f>IFERROR(S58/$K57,0)</f>
        <v>0</v>
      </c>
      <c r="U58" s="202">
        <v>0</v>
      </c>
      <c r="V58" s="289">
        <f>IFERROR(U58/$K57,0)</f>
        <v>0</v>
      </c>
      <c r="W58" s="202">
        <v>0</v>
      </c>
      <c r="X58" s="289">
        <f>IFERROR(W58/$K57,0)</f>
        <v>0</v>
      </c>
      <c r="Y58" s="202">
        <f>K57</f>
        <v>0</v>
      </c>
      <c r="Z58" s="289">
        <f>IFERROR(Y58/$K57,0)</f>
        <v>0</v>
      </c>
      <c r="AA58" s="305">
        <f>SUMIF($O$9:$Z$9,$AA$9,$O58:$Z58)</f>
        <v>0</v>
      </c>
      <c r="AB58" s="306">
        <f>IFERROR(AA58/$K57,0)</f>
        <v>0</v>
      </c>
    </row>
    <row r="59" spans="1:28" ht="20.100000000000001" customHeight="1" outlineLevel="1">
      <c r="A59" s="406"/>
      <c r="B59" s="209" t="str">
        <f t="shared" si="3"/>
        <v>2.1</v>
      </c>
      <c r="C59" s="409"/>
      <c r="D59" s="412"/>
      <c r="E59" s="412"/>
      <c r="F59" s="418"/>
      <c r="G59" s="421"/>
      <c r="I59" s="424"/>
      <c r="J59" s="427"/>
      <c r="K59" s="415"/>
      <c r="M59" s="196" t="s">
        <v>106</v>
      </c>
      <c r="O59" s="204">
        <f>O58</f>
        <v>0</v>
      </c>
      <c r="P59" s="290">
        <f>IFERROR(O59/$K57,0)</f>
        <v>0</v>
      </c>
      <c r="Q59" s="204">
        <f>O59+Q58</f>
        <v>0</v>
      </c>
      <c r="R59" s="290">
        <f>IFERROR(Q59/$K57,0)</f>
        <v>0</v>
      </c>
      <c r="S59" s="204">
        <f>Q59+S58</f>
        <v>0</v>
      </c>
      <c r="T59" s="290">
        <f>IFERROR(S59/$K57,0)</f>
        <v>0</v>
      </c>
      <c r="U59" s="204">
        <f>S59+U58</f>
        <v>0</v>
      </c>
      <c r="V59" s="290">
        <f>IFERROR(U59/$K57,0)</f>
        <v>0</v>
      </c>
      <c r="W59" s="204">
        <f>U59+W58</f>
        <v>0</v>
      </c>
      <c r="X59" s="290">
        <f>IFERROR(W59/$K57,0)</f>
        <v>0</v>
      </c>
      <c r="Y59" s="204">
        <f>W59+Y58</f>
        <v>0</v>
      </c>
      <c r="Z59" s="290">
        <f>IFERROR(Y59/$K57,0)</f>
        <v>0</v>
      </c>
      <c r="AA59" s="307"/>
      <c r="AB59" s="308"/>
    </row>
    <row r="60" spans="1:28" ht="20.100000000000001" customHeight="1" outlineLevel="1">
      <c r="A60" s="406">
        <f>A57+1</f>
        <v>21</v>
      </c>
      <c r="B60" s="209" t="str">
        <f t="shared" si="3"/>
        <v>2.1</v>
      </c>
      <c r="C60" s="407" t="str">
        <f>VLOOKUP($A60,'VII - Planilha Orçamentária'!$A$9:$K$463,3)</f>
        <v>2.1.6</v>
      </c>
      <c r="D60" s="410" t="str">
        <f>VLOOKUP($A60,'VII - Planilha Orçamentária'!$A$9:$K$463,4)</f>
        <v>CPOS - B.166</v>
      </c>
      <c r="E60" s="410" t="str">
        <f>VLOOKUP(A60,'VII - Planilha Orçamentária'!$A$9:$K$463,5)</f>
        <v>270201</v>
      </c>
      <c r="F60" s="416" t="str">
        <f>VLOOKUP($A60,'VII - Planilha Orçamentária'!$A$9:$K$463,6)</f>
        <v>CHAPA DE POLICARBONATO COMPACTA CRISTAL, 6 mm</v>
      </c>
      <c r="G60" s="419" t="str">
        <f>VLOOKUP($A60,'VII - Planilha Orçamentária'!$A$9:$K$463,7)</f>
        <v>m²</v>
      </c>
      <c r="I60" s="422">
        <f>VLOOKUP($A60,'VII - Planilha Orçamentária'!$A$9:$K$463,9)</f>
        <v>10</v>
      </c>
      <c r="J60" s="425">
        <f>VLOOKUP($A60,'VII - Planilha Orçamentária'!$A$9:$K$463,10)</f>
        <v>0</v>
      </c>
      <c r="K60" s="413">
        <f>ROUND(J60*I60,2)</f>
        <v>0</v>
      </c>
      <c r="M60" s="194" t="s">
        <v>104</v>
      </c>
      <c r="O60" s="200"/>
      <c r="P60" s="288"/>
      <c r="Q60" s="200"/>
      <c r="R60" s="288"/>
      <c r="S60" s="200"/>
      <c r="T60" s="288"/>
      <c r="U60" s="200"/>
      <c r="V60" s="288"/>
      <c r="W60" s="200"/>
      <c r="X60" s="288"/>
      <c r="Y60" s="200"/>
      <c r="Z60" s="288"/>
      <c r="AA60" s="303"/>
      <c r="AB60" s="304"/>
    </row>
    <row r="61" spans="1:28" ht="20.100000000000001" customHeight="1" outlineLevel="1">
      <c r="A61" s="406"/>
      <c r="B61" s="209" t="str">
        <f t="shared" si="3"/>
        <v>2.1</v>
      </c>
      <c r="C61" s="408"/>
      <c r="D61" s="411"/>
      <c r="E61" s="411"/>
      <c r="F61" s="417"/>
      <c r="G61" s="420"/>
      <c r="I61" s="423"/>
      <c r="J61" s="426"/>
      <c r="K61" s="414"/>
      <c r="M61" s="195" t="s">
        <v>105</v>
      </c>
      <c r="O61" s="202">
        <v>0</v>
      </c>
      <c r="P61" s="289">
        <f>IFERROR(O61/$K60,0)</f>
        <v>0</v>
      </c>
      <c r="Q61" s="202">
        <v>0</v>
      </c>
      <c r="R61" s="289">
        <f>IFERROR(Q61/$K60,0)</f>
        <v>0</v>
      </c>
      <c r="S61" s="202">
        <v>0</v>
      </c>
      <c r="T61" s="289">
        <f>IFERROR(S61/$K60,0)</f>
        <v>0</v>
      </c>
      <c r="U61" s="202">
        <v>0</v>
      </c>
      <c r="V61" s="289">
        <f>IFERROR(U61/$K60,0)</f>
        <v>0</v>
      </c>
      <c r="W61" s="202">
        <v>0</v>
      </c>
      <c r="X61" s="289">
        <f>IFERROR(W61/$K60,0)</f>
        <v>0</v>
      </c>
      <c r="Y61" s="202">
        <f>K60</f>
        <v>0</v>
      </c>
      <c r="Z61" s="289">
        <f>IFERROR(Y61/$K60,0)</f>
        <v>0</v>
      </c>
      <c r="AA61" s="305">
        <f>SUMIF($O$9:$Z$9,$AA$9,$O61:$Z61)</f>
        <v>0</v>
      </c>
      <c r="AB61" s="306">
        <f>IFERROR(AA61/$K60,0)</f>
        <v>0</v>
      </c>
    </row>
    <row r="62" spans="1:28" ht="20.100000000000001" customHeight="1" outlineLevel="1">
      <c r="A62" s="406"/>
      <c r="B62" s="209" t="str">
        <f t="shared" si="3"/>
        <v>2.1</v>
      </c>
      <c r="C62" s="409"/>
      <c r="D62" s="412"/>
      <c r="E62" s="412"/>
      <c r="F62" s="418"/>
      <c r="G62" s="421"/>
      <c r="I62" s="424"/>
      <c r="J62" s="427"/>
      <c r="K62" s="415"/>
      <c r="M62" s="196" t="s">
        <v>106</v>
      </c>
      <c r="O62" s="204">
        <f>O61</f>
        <v>0</v>
      </c>
      <c r="P62" s="290">
        <f>IFERROR(O62/$K60,0)</f>
        <v>0</v>
      </c>
      <c r="Q62" s="204">
        <f>O62+Q61</f>
        <v>0</v>
      </c>
      <c r="R62" s="290">
        <f>IFERROR(Q62/$K60,0)</f>
        <v>0</v>
      </c>
      <c r="S62" s="204">
        <f>Q62+S61</f>
        <v>0</v>
      </c>
      <c r="T62" s="290">
        <f>IFERROR(S62/$K60,0)</f>
        <v>0</v>
      </c>
      <c r="U62" s="204">
        <f>S62+U61</f>
        <v>0</v>
      </c>
      <c r="V62" s="290">
        <f>IFERROR(U62/$K60,0)</f>
        <v>0</v>
      </c>
      <c r="W62" s="204">
        <f>U62+W61</f>
        <v>0</v>
      </c>
      <c r="X62" s="290">
        <f>IFERROR(W62/$K60,0)</f>
        <v>0</v>
      </c>
      <c r="Y62" s="204">
        <f>W62+Y61</f>
        <v>0</v>
      </c>
      <c r="Z62" s="290">
        <f>IFERROR(Y62/$K60,0)</f>
        <v>0</v>
      </c>
      <c r="AA62" s="307"/>
      <c r="AB62" s="308"/>
    </row>
    <row r="63" spans="1:28" ht="20.100000000000001" customHeight="1" outlineLevel="1">
      <c r="A63" s="406">
        <f>A60+1</f>
        <v>22</v>
      </c>
      <c r="B63" s="209" t="str">
        <f t="shared" si="3"/>
        <v>2.1</v>
      </c>
      <c r="C63" s="407" t="str">
        <f>VLOOKUP($A63,'VII - Planilha Orçamentária'!$A$9:$K$463,3)</f>
        <v>2.1.7</v>
      </c>
      <c r="D63" s="410" t="str">
        <f>VLOOKUP($A63,'VII - Planilha Orçamentária'!$A$9:$K$463,4)</f>
        <v>CPOS - B.166</v>
      </c>
      <c r="E63" s="410" t="str">
        <f>VLOOKUP(A63,'VII - Planilha Orçamentária'!$A$9:$K$463,5)</f>
        <v>500106</v>
      </c>
      <c r="F63" s="416" t="str">
        <f>VLOOKUP($A63,'VII - Planilha Orçamentária'!$A$9:$K$463,6)</f>
        <v>ABRIGO PARA HIDRANTE / MANGUEIRA (EMBUTIR E EXTERNO)</v>
      </c>
      <c r="G63" s="419" t="str">
        <f>VLOOKUP($A63,'VII - Planilha Orçamentária'!$A$9:$K$463,7)</f>
        <v xml:space="preserve">un </v>
      </c>
      <c r="I63" s="422">
        <f>VLOOKUP($A63,'VII - Planilha Orçamentária'!$A$9:$K$463,9)</f>
        <v>10</v>
      </c>
      <c r="J63" s="425">
        <f>VLOOKUP($A63,'VII - Planilha Orçamentária'!$A$9:$K$463,10)</f>
        <v>0</v>
      </c>
      <c r="K63" s="413">
        <f>ROUND(J63*I63,2)</f>
        <v>0</v>
      </c>
      <c r="M63" s="194" t="s">
        <v>104</v>
      </c>
      <c r="O63" s="200"/>
      <c r="P63" s="288"/>
      <c r="Q63" s="200"/>
      <c r="R63" s="288"/>
      <c r="S63" s="200"/>
      <c r="T63" s="288"/>
      <c r="U63" s="200"/>
      <c r="V63" s="288"/>
      <c r="W63" s="200"/>
      <c r="X63" s="288"/>
      <c r="Y63" s="200"/>
      <c r="Z63" s="288"/>
      <c r="AA63" s="303"/>
      <c r="AB63" s="304"/>
    </row>
    <row r="64" spans="1:28" ht="20.100000000000001" customHeight="1" outlineLevel="1">
      <c r="A64" s="406"/>
      <c r="B64" s="209" t="str">
        <f t="shared" si="3"/>
        <v>2.1</v>
      </c>
      <c r="C64" s="408"/>
      <c r="D64" s="411"/>
      <c r="E64" s="411"/>
      <c r="F64" s="417"/>
      <c r="G64" s="420"/>
      <c r="I64" s="423"/>
      <c r="J64" s="426"/>
      <c r="K64" s="414"/>
      <c r="M64" s="195" t="s">
        <v>105</v>
      </c>
      <c r="O64" s="202">
        <v>0</v>
      </c>
      <c r="P64" s="289">
        <f>IFERROR(O64/$K63,0)</f>
        <v>0</v>
      </c>
      <c r="Q64" s="202">
        <v>0</v>
      </c>
      <c r="R64" s="289">
        <f>IFERROR(Q64/$K63,0)</f>
        <v>0</v>
      </c>
      <c r="S64" s="202">
        <v>0</v>
      </c>
      <c r="T64" s="289">
        <f>IFERROR(S64/$K63,0)</f>
        <v>0</v>
      </c>
      <c r="U64" s="202">
        <v>0</v>
      </c>
      <c r="V64" s="289">
        <f>IFERROR(U64/$K63,0)</f>
        <v>0</v>
      </c>
      <c r="W64" s="202">
        <f>0.5*K63</f>
        <v>0</v>
      </c>
      <c r="X64" s="289">
        <f>IFERROR(W64/$K63,0)</f>
        <v>0</v>
      </c>
      <c r="Y64" s="202">
        <f>0.5*K63</f>
        <v>0</v>
      </c>
      <c r="Z64" s="289">
        <f>IFERROR(Y64/$K63,0)</f>
        <v>0</v>
      </c>
      <c r="AA64" s="305">
        <f>SUMIF($O$9:$Z$9,$AA$9,$O64:$Z64)</f>
        <v>0</v>
      </c>
      <c r="AB64" s="306">
        <f>IFERROR(AA64/$K63,0)</f>
        <v>0</v>
      </c>
    </row>
    <row r="65" spans="1:28" ht="20.100000000000001" customHeight="1" outlineLevel="1">
      <c r="A65" s="406"/>
      <c r="B65" s="209" t="str">
        <f t="shared" si="3"/>
        <v>2.1</v>
      </c>
      <c r="C65" s="409"/>
      <c r="D65" s="412"/>
      <c r="E65" s="412"/>
      <c r="F65" s="418"/>
      <c r="G65" s="421"/>
      <c r="I65" s="424"/>
      <c r="J65" s="427"/>
      <c r="K65" s="415"/>
      <c r="M65" s="196" t="s">
        <v>106</v>
      </c>
      <c r="O65" s="204">
        <f>O64</f>
        <v>0</v>
      </c>
      <c r="P65" s="290">
        <f>IFERROR(O65/$K63,0)</f>
        <v>0</v>
      </c>
      <c r="Q65" s="204">
        <f>O65+Q64</f>
        <v>0</v>
      </c>
      <c r="R65" s="290">
        <f>IFERROR(Q65/$K63,0)</f>
        <v>0</v>
      </c>
      <c r="S65" s="204">
        <f>Q65+S64</f>
        <v>0</v>
      </c>
      <c r="T65" s="290">
        <f>IFERROR(S65/$K63,0)</f>
        <v>0</v>
      </c>
      <c r="U65" s="204">
        <f>S65+U64</f>
        <v>0</v>
      </c>
      <c r="V65" s="290">
        <f>IFERROR(U65/$K63,0)</f>
        <v>0</v>
      </c>
      <c r="W65" s="204">
        <f>U65+W64</f>
        <v>0</v>
      </c>
      <c r="X65" s="290">
        <f>IFERROR(W65/$K63,0)</f>
        <v>0</v>
      </c>
      <c r="Y65" s="204">
        <f>W65+Y64</f>
        <v>0</v>
      </c>
      <c r="Z65" s="290">
        <f>IFERROR(Y65/$K63,0)</f>
        <v>0</v>
      </c>
      <c r="AA65" s="307"/>
      <c r="AB65" s="308"/>
    </row>
    <row r="66" spans="1:28" ht="20.100000000000001" customHeight="1" outlineLevel="1">
      <c r="A66" s="406">
        <f>A63+1</f>
        <v>23</v>
      </c>
      <c r="B66" s="209" t="str">
        <f t="shared" si="3"/>
        <v>2.1</v>
      </c>
      <c r="C66" s="407" t="str">
        <f>VLOOKUP($A66,'VII - Planilha Orçamentária'!$A$9:$K$463,3)</f>
        <v>2.1.8</v>
      </c>
      <c r="D66" s="410" t="str">
        <f>VLOOKUP($A66,'VII - Planilha Orçamentária'!$A$9:$K$463,4)</f>
        <v>SINAPI - 01/2016</v>
      </c>
      <c r="E66" s="410" t="str">
        <f>VLOOKUP(A66,'VII - Planilha Orçamentária'!$A$9:$K$463,5)</f>
        <v>74169/001</v>
      </c>
      <c r="F66" s="416" t="str">
        <f>VLOOKUP($A66,'VII - Planilha Orçamentária'!$A$9:$K$463,6)</f>
        <v>REGISTRO GLOBO ANGULAR 45º 2.1/2",  FORNECIMENTO E INSTALAÇÃO</v>
      </c>
      <c r="G66" s="419" t="str">
        <f>VLOOKUP($A66,'VII - Planilha Orçamentária'!$A$9:$K$463,7)</f>
        <v xml:space="preserve">un </v>
      </c>
      <c r="I66" s="422">
        <f>VLOOKUP($A66,'VII - Planilha Orçamentária'!$A$9:$K$463,9)</f>
        <v>10</v>
      </c>
      <c r="J66" s="425">
        <f>VLOOKUP($A66,'VII - Planilha Orçamentária'!$A$9:$K$463,10)</f>
        <v>0</v>
      </c>
      <c r="K66" s="413">
        <f>ROUND(J66*I66,2)</f>
        <v>0</v>
      </c>
      <c r="M66" s="194" t="s">
        <v>104</v>
      </c>
      <c r="O66" s="200"/>
      <c r="P66" s="288"/>
      <c r="Q66" s="200"/>
      <c r="R66" s="288"/>
      <c r="S66" s="200"/>
      <c r="T66" s="288"/>
      <c r="U66" s="200"/>
      <c r="V66" s="288"/>
      <c r="W66" s="200"/>
      <c r="X66" s="288"/>
      <c r="Y66" s="200"/>
      <c r="Z66" s="288"/>
      <c r="AA66" s="303"/>
      <c r="AB66" s="304"/>
    </row>
    <row r="67" spans="1:28" ht="20.100000000000001" customHeight="1" outlineLevel="1">
      <c r="A67" s="406"/>
      <c r="B67" s="209" t="str">
        <f t="shared" si="3"/>
        <v>2.1</v>
      </c>
      <c r="C67" s="408"/>
      <c r="D67" s="411"/>
      <c r="E67" s="411"/>
      <c r="F67" s="417"/>
      <c r="G67" s="420"/>
      <c r="I67" s="423"/>
      <c r="J67" s="426"/>
      <c r="K67" s="414"/>
      <c r="M67" s="195" t="s">
        <v>105</v>
      </c>
      <c r="O67" s="202">
        <v>0</v>
      </c>
      <c r="P67" s="289">
        <f>IFERROR(O67/$K66,0)</f>
        <v>0</v>
      </c>
      <c r="Q67" s="202">
        <v>0</v>
      </c>
      <c r="R67" s="289">
        <f>IFERROR(Q67/$K66,0)</f>
        <v>0</v>
      </c>
      <c r="S67" s="202">
        <v>0</v>
      </c>
      <c r="T67" s="289">
        <f>IFERROR(S67/$K66,0)</f>
        <v>0</v>
      </c>
      <c r="U67" s="202">
        <v>0</v>
      </c>
      <c r="V67" s="289">
        <f>IFERROR(U67/$K66,0)</f>
        <v>0</v>
      </c>
      <c r="W67" s="202">
        <v>0</v>
      </c>
      <c r="X67" s="289">
        <f>IFERROR(W67/$K66,0)</f>
        <v>0</v>
      </c>
      <c r="Y67" s="202">
        <f>K66</f>
        <v>0</v>
      </c>
      <c r="Z67" s="289">
        <f>IFERROR(Y67/$K66,0)</f>
        <v>0</v>
      </c>
      <c r="AA67" s="305">
        <f>SUMIF($O$9:$Z$9,$AA$9,$O67:$Z67)</f>
        <v>0</v>
      </c>
      <c r="AB67" s="306">
        <f>IFERROR(AA67/$K66,0)</f>
        <v>0</v>
      </c>
    </row>
    <row r="68" spans="1:28" ht="20.100000000000001" customHeight="1" outlineLevel="1">
      <c r="A68" s="406"/>
      <c r="B68" s="209" t="str">
        <f t="shared" si="3"/>
        <v>2.1</v>
      </c>
      <c r="C68" s="409"/>
      <c r="D68" s="412"/>
      <c r="E68" s="412"/>
      <c r="F68" s="418"/>
      <c r="G68" s="421"/>
      <c r="I68" s="424"/>
      <c r="J68" s="427"/>
      <c r="K68" s="415"/>
      <c r="M68" s="196" t="s">
        <v>106</v>
      </c>
      <c r="O68" s="204">
        <f>O67</f>
        <v>0</v>
      </c>
      <c r="P68" s="290">
        <f>IFERROR(O68/$K66,0)</f>
        <v>0</v>
      </c>
      <c r="Q68" s="204">
        <f>O68+Q67</f>
        <v>0</v>
      </c>
      <c r="R68" s="290">
        <f>IFERROR(Q68/$K66,0)</f>
        <v>0</v>
      </c>
      <c r="S68" s="204">
        <f>Q68+S67</f>
        <v>0</v>
      </c>
      <c r="T68" s="290">
        <f>IFERROR(S68/$K66,0)</f>
        <v>0</v>
      </c>
      <c r="U68" s="204">
        <f>S68+U67</f>
        <v>0</v>
      </c>
      <c r="V68" s="290">
        <f>IFERROR(U68/$K66,0)</f>
        <v>0</v>
      </c>
      <c r="W68" s="204">
        <f>U68+W67</f>
        <v>0</v>
      </c>
      <c r="X68" s="290">
        <f>IFERROR(W68/$K66,0)</f>
        <v>0</v>
      </c>
      <c r="Y68" s="204">
        <f>W68+Y67</f>
        <v>0</v>
      </c>
      <c r="Z68" s="290">
        <f>IFERROR(Y68/$K66,0)</f>
        <v>0</v>
      </c>
      <c r="AA68" s="307"/>
      <c r="AB68" s="308"/>
    </row>
    <row r="69" spans="1:28" ht="20.100000000000001" customHeight="1" outlineLevel="1">
      <c r="A69" s="406">
        <f>A66+1</f>
        <v>24</v>
      </c>
      <c r="B69" s="209" t="str">
        <f t="shared" ref="B69:B74" si="4">B68</f>
        <v>2.1</v>
      </c>
      <c r="C69" s="407" t="str">
        <f>VLOOKUP($A69,'VII - Planilha Orçamentária'!$A$9:$K$463,3)</f>
        <v>2.1.9</v>
      </c>
      <c r="D69" s="410" t="str">
        <f>VLOOKUP($A69,'VII - Planilha Orçamentária'!$A$9:$K$463,4)</f>
        <v>SINAPI - 01/2016</v>
      </c>
      <c r="E69" s="410" t="str">
        <f>VLOOKUP(A69,'VII - Planilha Orçamentária'!$A$9:$K$463,5)</f>
        <v>92336</v>
      </c>
      <c r="F69" s="416" t="str">
        <f>VLOOKUP($A69,'VII - Planilha Orçamentária'!$A$9:$K$463,6)</f>
        <v>TUBO DE AÇO GALVANIZADO COM COSTURA DN= 2 1/2´, INCLUSIVE CONEXÕES RANHURADAS</v>
      </c>
      <c r="G69" s="419" t="str">
        <f>VLOOKUP($A69,'VII - Planilha Orçamentária'!$A$9:$K$463,7)</f>
        <v>m</v>
      </c>
      <c r="I69" s="422">
        <f>VLOOKUP($A69,'VII - Planilha Orçamentária'!$A$9:$K$463,9)</f>
        <v>180</v>
      </c>
      <c r="J69" s="425">
        <f>VLOOKUP($A69,'VII - Planilha Orçamentária'!$A$9:$K$463,10)</f>
        <v>0</v>
      </c>
      <c r="K69" s="413">
        <f>ROUND(J69*I69,2)</f>
        <v>0</v>
      </c>
      <c r="M69" s="194" t="s">
        <v>104</v>
      </c>
      <c r="O69" s="200"/>
      <c r="P69" s="288"/>
      <c r="Q69" s="200"/>
      <c r="R69" s="288"/>
      <c r="S69" s="200"/>
      <c r="T69" s="288"/>
      <c r="U69" s="200"/>
      <c r="V69" s="288"/>
      <c r="W69" s="200"/>
      <c r="X69" s="288"/>
      <c r="Y69" s="200"/>
      <c r="Z69" s="288"/>
      <c r="AA69" s="303"/>
      <c r="AB69" s="304"/>
    </row>
    <row r="70" spans="1:28" ht="20.100000000000001" customHeight="1" outlineLevel="1">
      <c r="A70" s="406"/>
      <c r="B70" s="209" t="str">
        <f t="shared" si="4"/>
        <v>2.1</v>
      </c>
      <c r="C70" s="408"/>
      <c r="D70" s="411"/>
      <c r="E70" s="411"/>
      <c r="F70" s="417"/>
      <c r="G70" s="420"/>
      <c r="I70" s="423"/>
      <c r="J70" s="426"/>
      <c r="K70" s="414"/>
      <c r="M70" s="195" t="s">
        <v>105</v>
      </c>
      <c r="O70" s="202">
        <v>0</v>
      </c>
      <c r="P70" s="289">
        <f>IFERROR(O70/$K69,0)</f>
        <v>0</v>
      </c>
      <c r="Q70" s="202">
        <v>0</v>
      </c>
      <c r="R70" s="289">
        <f>IFERROR(Q70/$K69,0)</f>
        <v>0</v>
      </c>
      <c r="S70" s="202">
        <v>0</v>
      </c>
      <c r="T70" s="289">
        <f>IFERROR(S70/$K69,0)</f>
        <v>0</v>
      </c>
      <c r="U70" s="202">
        <f>0.6*K69</f>
        <v>0</v>
      </c>
      <c r="V70" s="289">
        <f>IFERROR(U70/$K69,0)</f>
        <v>0</v>
      </c>
      <c r="W70" s="202">
        <f>0.4*K69</f>
        <v>0</v>
      </c>
      <c r="X70" s="289">
        <f>IFERROR(W70/$K69,0)</f>
        <v>0</v>
      </c>
      <c r="Y70" s="202">
        <v>0</v>
      </c>
      <c r="Z70" s="289">
        <f>IFERROR(Y70/$K69,0)</f>
        <v>0</v>
      </c>
      <c r="AA70" s="305">
        <f>SUMIF($O$9:$Z$9,$AA$9,$O70:$Z70)</f>
        <v>0</v>
      </c>
      <c r="AB70" s="306">
        <f>IFERROR(AA70/$K69,0)</f>
        <v>0</v>
      </c>
    </row>
    <row r="71" spans="1:28" ht="20.100000000000001" customHeight="1" outlineLevel="1">
      <c r="A71" s="406"/>
      <c r="B71" s="209" t="str">
        <f t="shared" si="4"/>
        <v>2.1</v>
      </c>
      <c r="C71" s="409"/>
      <c r="D71" s="412"/>
      <c r="E71" s="412"/>
      <c r="F71" s="418"/>
      <c r="G71" s="421"/>
      <c r="I71" s="424"/>
      <c r="J71" s="427"/>
      <c r="K71" s="415"/>
      <c r="M71" s="196" t="s">
        <v>106</v>
      </c>
      <c r="O71" s="204">
        <f>O70</f>
        <v>0</v>
      </c>
      <c r="P71" s="290">
        <f>IFERROR(O71/$K69,0)</f>
        <v>0</v>
      </c>
      <c r="Q71" s="204">
        <f>O71+Q70</f>
        <v>0</v>
      </c>
      <c r="R71" s="290">
        <f>IFERROR(Q71/$K69,0)</f>
        <v>0</v>
      </c>
      <c r="S71" s="204">
        <f>Q71+S70</f>
        <v>0</v>
      </c>
      <c r="T71" s="290">
        <f>IFERROR(S71/$K69,0)</f>
        <v>0</v>
      </c>
      <c r="U71" s="204">
        <f>S71+U70</f>
        <v>0</v>
      </c>
      <c r="V71" s="290">
        <f>IFERROR(U71/$K69,0)</f>
        <v>0</v>
      </c>
      <c r="W71" s="204">
        <f>U71+W70</f>
        <v>0</v>
      </c>
      <c r="X71" s="290">
        <f>IFERROR(W71/$K69,0)</f>
        <v>0</v>
      </c>
      <c r="Y71" s="204">
        <f>W71+Y70</f>
        <v>0</v>
      </c>
      <c r="Z71" s="290">
        <f>IFERROR(Y71/$K69,0)</f>
        <v>0</v>
      </c>
      <c r="AA71" s="307"/>
      <c r="AB71" s="308"/>
    </row>
    <row r="72" spans="1:28" ht="20.100000000000001" hidden="1" customHeight="1" outlineLevel="1">
      <c r="A72" s="406">
        <f>A69+1</f>
        <v>25</v>
      </c>
      <c r="B72" s="209" t="str">
        <f t="shared" si="4"/>
        <v>2.1</v>
      </c>
      <c r="C72" s="407" t="str">
        <f>VLOOKUP($A72,'VII - Planilha Orçamentária'!$A$9:$K$463,3)</f>
        <v>2.1.10</v>
      </c>
      <c r="D72" s="410">
        <f>VLOOKUP($A72,'VII - Planilha Orçamentária'!$A$9:$K$463,4)</f>
        <v>0</v>
      </c>
      <c r="E72" s="410">
        <f>VLOOKUP(A72,'VII - Planilha Orçamentária'!$A$9:$K$463,5)</f>
        <v>0</v>
      </c>
      <c r="F72" s="416">
        <f>VLOOKUP($A72,'VII - Planilha Orçamentária'!$A$9:$K$463,6)</f>
        <v>0</v>
      </c>
      <c r="G72" s="419">
        <f>VLOOKUP($A72,'VII - Planilha Orçamentária'!$A$9:$K$463,7)</f>
        <v>0</v>
      </c>
      <c r="H72" s="5" t="s">
        <v>135</v>
      </c>
      <c r="I72" s="422">
        <f>VLOOKUP($A72,'VII - Planilha Orçamentária'!$A$9:$K$463,9)</f>
        <v>0</v>
      </c>
      <c r="J72" s="425">
        <f>VLOOKUP($A72,'VII - Planilha Orçamentária'!$A$9:$K$463,10)</f>
        <v>0</v>
      </c>
      <c r="K72" s="413">
        <f>ROUND(J72*I72,2)</f>
        <v>0</v>
      </c>
      <c r="M72" s="194" t="s">
        <v>104</v>
      </c>
      <c r="O72" s="200"/>
      <c r="P72" s="201"/>
      <c r="Q72" s="200"/>
      <c r="R72" s="288"/>
      <c r="S72" s="200"/>
      <c r="T72" s="288"/>
      <c r="U72" s="200"/>
      <c r="V72" s="288"/>
      <c r="W72" s="200"/>
      <c r="X72" s="288"/>
      <c r="Y72" s="200"/>
      <c r="Z72" s="201"/>
      <c r="AA72" s="200"/>
      <c r="AB72" s="201"/>
    </row>
    <row r="73" spans="1:28" ht="20.100000000000001" hidden="1" customHeight="1" outlineLevel="1">
      <c r="A73" s="406"/>
      <c r="B73" s="209" t="str">
        <f t="shared" si="4"/>
        <v>2.1</v>
      </c>
      <c r="C73" s="408"/>
      <c r="D73" s="411"/>
      <c r="E73" s="411"/>
      <c r="F73" s="417"/>
      <c r="G73" s="420"/>
      <c r="H73" s="5" t="s">
        <v>135</v>
      </c>
      <c r="I73" s="423"/>
      <c r="J73" s="426"/>
      <c r="K73" s="414"/>
      <c r="M73" s="195" t="s">
        <v>105</v>
      </c>
      <c r="O73" s="202">
        <v>0</v>
      </c>
      <c r="P73" s="203">
        <f>IFERROR(O73/$K72,0)</f>
        <v>0</v>
      </c>
      <c r="Q73" s="202">
        <v>0</v>
      </c>
      <c r="R73" s="289">
        <f>IFERROR(Q73/$K72,0)</f>
        <v>0</v>
      </c>
      <c r="S73" s="202">
        <v>0</v>
      </c>
      <c r="T73" s="289">
        <f>IFERROR(S73/$K72,0)</f>
        <v>0</v>
      </c>
      <c r="U73" s="202">
        <v>0</v>
      </c>
      <c r="V73" s="289">
        <f>IFERROR(U73/$K72,0)</f>
        <v>0</v>
      </c>
      <c r="W73" s="202">
        <v>0</v>
      </c>
      <c r="X73" s="289">
        <f>IFERROR(W73/$K72,0)</f>
        <v>0</v>
      </c>
      <c r="Y73" s="202">
        <v>0</v>
      </c>
      <c r="Z73" s="203">
        <f>IFERROR(Y73/$K72,0)</f>
        <v>0</v>
      </c>
      <c r="AA73" s="202">
        <f>SUMIF($O$9:$Z$9,$AA$9,$O73:$Z73)</f>
        <v>0</v>
      </c>
      <c r="AB73" s="203">
        <f>IFERROR(AA73/$K72,0)</f>
        <v>0</v>
      </c>
    </row>
    <row r="74" spans="1:28" ht="20.100000000000001" hidden="1" customHeight="1" outlineLevel="1">
      <c r="A74" s="406"/>
      <c r="B74" s="209" t="str">
        <f t="shared" si="4"/>
        <v>2.1</v>
      </c>
      <c r="C74" s="409"/>
      <c r="D74" s="412"/>
      <c r="E74" s="412"/>
      <c r="F74" s="418"/>
      <c r="G74" s="421"/>
      <c r="H74" s="5" t="s">
        <v>135</v>
      </c>
      <c r="I74" s="424"/>
      <c r="J74" s="427"/>
      <c r="K74" s="415"/>
      <c r="M74" s="196" t="s">
        <v>106</v>
      </c>
      <c r="O74" s="204">
        <f>O73</f>
        <v>0</v>
      </c>
      <c r="P74" s="205">
        <f>IFERROR(O74/$K72,0)</f>
        <v>0</v>
      </c>
      <c r="Q74" s="204">
        <f>O74+Q73</f>
        <v>0</v>
      </c>
      <c r="R74" s="290">
        <f>IFERROR(Q74/$K72,0)</f>
        <v>0</v>
      </c>
      <c r="S74" s="204">
        <f>Q74+S73</f>
        <v>0</v>
      </c>
      <c r="T74" s="290">
        <f>IFERROR(S74/$K72,0)</f>
        <v>0</v>
      </c>
      <c r="U74" s="204">
        <f>S74+U73</f>
        <v>0</v>
      </c>
      <c r="V74" s="290">
        <f>IFERROR(U74/$K72,0)</f>
        <v>0</v>
      </c>
      <c r="W74" s="204">
        <f>U74+W73</f>
        <v>0</v>
      </c>
      <c r="X74" s="290">
        <f>IFERROR(W74/$K72,0)</f>
        <v>0</v>
      </c>
      <c r="Y74" s="204">
        <f>W74+Y73</f>
        <v>0</v>
      </c>
      <c r="Z74" s="205">
        <f>IFERROR(Y74/$K72,0)</f>
        <v>0</v>
      </c>
      <c r="AA74" s="204"/>
      <c r="AB74" s="205"/>
    </row>
    <row r="75" spans="1:28" ht="30" customHeight="1" collapsed="1">
      <c r="B75" s="181" t="str">
        <f>B71</f>
        <v>2.1</v>
      </c>
      <c r="C75" s="348"/>
      <c r="D75" s="349">
        <f>C$43</f>
        <v>2</v>
      </c>
      <c r="E75" s="349" t="s">
        <v>726</v>
      </c>
      <c r="F75" s="346" t="s">
        <v>725</v>
      </c>
      <c r="G75" s="350"/>
      <c r="H75" s="44"/>
      <c r="I75" s="351" t="s">
        <v>74</v>
      </c>
      <c r="J75" s="352"/>
      <c r="K75" s="347">
        <f>SUMIF(B$9:B71,B75,K$9:K71)</f>
        <v>0</v>
      </c>
      <c r="L75" s="42"/>
      <c r="M75" s="353"/>
      <c r="O75" s="206">
        <f>SUMIFS(O$9:O74,$B$9:$B74,$B75,$M$9:$M74,$M73)</f>
        <v>0</v>
      </c>
      <c r="P75" s="291" t="e">
        <f>O75/$K75</f>
        <v>#DIV/0!</v>
      </c>
      <c r="Q75" s="206">
        <f>SUMIFS(Q$9:Q74,$B$9:$B74,$B75,$M$9:$M74,$M73)</f>
        <v>0</v>
      </c>
      <c r="R75" s="291" t="e">
        <f>Q75/$K75</f>
        <v>#DIV/0!</v>
      </c>
      <c r="S75" s="206">
        <f>SUMIFS(S$9:S74,$B$9:$B74,$B75,$M$9:$M74,$M73)</f>
        <v>0</v>
      </c>
      <c r="T75" s="291" t="e">
        <f>S75/$K75</f>
        <v>#DIV/0!</v>
      </c>
      <c r="U75" s="206">
        <f>SUMIFS(U$9:U74,$B$9:$B74,$B75,$M$9:$M74,$M73)</f>
        <v>0</v>
      </c>
      <c r="V75" s="291" t="e">
        <f>U75/$K75</f>
        <v>#DIV/0!</v>
      </c>
      <c r="W75" s="206">
        <f>SUMIFS(W$9:W74,$B$9:$B74,$B75,$M$9:$M74,$M73)</f>
        <v>0</v>
      </c>
      <c r="X75" s="291" t="e">
        <f>W75/$K75</f>
        <v>#DIV/0!</v>
      </c>
      <c r="Y75" s="206">
        <f>SUMIFS(Y$9:Y74,$B$9:$B74,$B75,$M$9:$M74,$M73)</f>
        <v>0</v>
      </c>
      <c r="Z75" s="291" t="e">
        <f>Y75/$K75</f>
        <v>#DIV/0!</v>
      </c>
      <c r="AA75" s="206">
        <f>SUMIFS(AA$9:AA74,$B$9:$B74,$B75,$M$9:$M74,$M73)</f>
        <v>0</v>
      </c>
      <c r="AB75" s="291" t="e">
        <f>AA75/$K75</f>
        <v>#DIV/0!</v>
      </c>
    </row>
    <row r="76" spans="1:28" s="63" customFormat="1" ht="30" customHeight="1">
      <c r="A76" s="1"/>
      <c r="B76" s="183" t="str">
        <f>C76</f>
        <v>2.2</v>
      </c>
      <c r="C76" s="326" t="s">
        <v>194</v>
      </c>
      <c r="D76" s="342" t="s">
        <v>74</v>
      </c>
      <c r="E76" s="342"/>
      <c r="F76" s="343" t="s">
        <v>969</v>
      </c>
      <c r="G76" s="344"/>
      <c r="H76" s="3"/>
      <c r="I76" s="331" t="s">
        <v>74</v>
      </c>
      <c r="J76" s="332"/>
      <c r="K76" s="333"/>
      <c r="L76" s="3"/>
      <c r="M76" s="345"/>
      <c r="O76" s="356"/>
      <c r="P76" s="357"/>
      <c r="Q76" s="356"/>
      <c r="R76" s="357"/>
      <c r="S76" s="356"/>
      <c r="T76" s="357"/>
      <c r="U76" s="356"/>
      <c r="V76" s="357"/>
      <c r="W76" s="356"/>
      <c r="X76" s="357"/>
      <c r="Y76" s="356"/>
      <c r="Z76" s="357"/>
      <c r="AA76" s="356"/>
      <c r="AB76" s="357"/>
    </row>
    <row r="77" spans="1:28" ht="20.100000000000001" customHeight="1" outlineLevel="1">
      <c r="A77" s="406">
        <v>28</v>
      </c>
      <c r="B77" s="209" t="str">
        <f t="shared" ref="B77:B106" si="5">B76</f>
        <v>2.2</v>
      </c>
      <c r="C77" s="407" t="str">
        <f>VLOOKUP($A77,'VII - Planilha Orçamentária'!$A$9:$K$463,3)</f>
        <v>2.2.1</v>
      </c>
      <c r="D77" s="410" t="str">
        <f>VLOOKUP($A77,'VII - Planilha Orçamentária'!$A$9:$K$463,4)</f>
        <v>SINAPI - 01/2016</v>
      </c>
      <c r="E77" s="410" t="str">
        <f>VLOOKUP(A77,'VII - Planilha Orçamentária'!$A$9:$K$463,5)</f>
        <v>73775/002</v>
      </c>
      <c r="F77" s="416" t="str">
        <f>VLOOKUP($A77,'VII - Planilha Orçamentária'!$A$9:$K$463,6)</f>
        <v>EXTINTOR INCENDIO AGUA-PRESSURIZADA 10L INCL SUPORTE PAREDE CARGA COMPLETA FORNECIMENTO E COLOCACAO</v>
      </c>
      <c r="G77" s="419" t="str">
        <f>VLOOKUP($A77,'VII - Planilha Orçamentária'!$A$9:$K$463,7)</f>
        <v xml:space="preserve">un </v>
      </c>
      <c r="I77" s="422">
        <f>VLOOKUP($A77,'VII - Planilha Orçamentária'!$A$9:$K$463,9)</f>
        <v>40</v>
      </c>
      <c r="J77" s="425">
        <f>VLOOKUP($A77,'VII - Planilha Orçamentária'!$A$9:$K$463,10)</f>
        <v>0</v>
      </c>
      <c r="K77" s="413">
        <f>ROUND(J77*I77,2)</f>
        <v>0</v>
      </c>
      <c r="M77" s="194" t="s">
        <v>104</v>
      </c>
      <c r="O77" s="200"/>
      <c r="P77" s="288"/>
      <c r="Q77" s="200"/>
      <c r="R77" s="288"/>
      <c r="S77" s="200"/>
      <c r="T77" s="288"/>
      <c r="U77" s="200"/>
      <c r="V77" s="288"/>
      <c r="W77" s="200"/>
      <c r="X77" s="288"/>
      <c r="Y77" s="200"/>
      <c r="Z77" s="288"/>
      <c r="AA77" s="303"/>
      <c r="AB77" s="304"/>
    </row>
    <row r="78" spans="1:28" ht="20.100000000000001" customHeight="1" outlineLevel="1">
      <c r="A78" s="406"/>
      <c r="B78" s="209" t="str">
        <f t="shared" si="5"/>
        <v>2.2</v>
      </c>
      <c r="C78" s="408"/>
      <c r="D78" s="411"/>
      <c r="E78" s="411"/>
      <c r="F78" s="417"/>
      <c r="G78" s="420"/>
      <c r="I78" s="423"/>
      <c r="J78" s="426"/>
      <c r="K78" s="414"/>
      <c r="M78" s="195" t="s">
        <v>105</v>
      </c>
      <c r="O78" s="202">
        <v>0</v>
      </c>
      <c r="P78" s="289">
        <f>IFERROR(O78/$K77,0)</f>
        <v>0</v>
      </c>
      <c r="Q78" s="202">
        <v>0</v>
      </c>
      <c r="R78" s="289">
        <f>IFERROR(Q78/$K77,0)</f>
        <v>0</v>
      </c>
      <c r="S78" s="202">
        <v>0</v>
      </c>
      <c r="T78" s="289">
        <f>IFERROR(S78/$K77,0)</f>
        <v>0</v>
      </c>
      <c r="U78" s="202">
        <v>0</v>
      </c>
      <c r="V78" s="289">
        <f>IFERROR(U78/$K77,0)</f>
        <v>0</v>
      </c>
      <c r="W78" s="202">
        <f>K77</f>
        <v>0</v>
      </c>
      <c r="X78" s="289">
        <f>IFERROR(W78/$K77,0)</f>
        <v>0</v>
      </c>
      <c r="Y78" s="202">
        <v>0</v>
      </c>
      <c r="Z78" s="289">
        <f>IFERROR(Y78/$K77,0)</f>
        <v>0</v>
      </c>
      <c r="AA78" s="305">
        <f>SUMIF($O$9:$Z$9,$AA$9,$O78:$Z78)</f>
        <v>0</v>
      </c>
      <c r="AB78" s="306">
        <f>IFERROR(AA78/$K77,0)</f>
        <v>0</v>
      </c>
    </row>
    <row r="79" spans="1:28" ht="20.100000000000001" customHeight="1" outlineLevel="1">
      <c r="A79" s="406"/>
      <c r="B79" s="209" t="str">
        <f t="shared" si="5"/>
        <v>2.2</v>
      </c>
      <c r="C79" s="409"/>
      <c r="D79" s="412"/>
      <c r="E79" s="412"/>
      <c r="F79" s="418"/>
      <c r="G79" s="421"/>
      <c r="I79" s="424"/>
      <c r="J79" s="427"/>
      <c r="K79" s="415"/>
      <c r="M79" s="196" t="s">
        <v>106</v>
      </c>
      <c r="O79" s="204">
        <f>O78</f>
        <v>0</v>
      </c>
      <c r="P79" s="290">
        <f>IFERROR(O79/$K77,0)</f>
        <v>0</v>
      </c>
      <c r="Q79" s="204">
        <f>O79+Q78</f>
        <v>0</v>
      </c>
      <c r="R79" s="290">
        <f>IFERROR(Q79/$K77,0)</f>
        <v>0</v>
      </c>
      <c r="S79" s="204">
        <f>Q79+S78</f>
        <v>0</v>
      </c>
      <c r="T79" s="290">
        <f>IFERROR(S79/$K77,0)</f>
        <v>0</v>
      </c>
      <c r="U79" s="204">
        <f>S79+U78</f>
        <v>0</v>
      </c>
      <c r="V79" s="290">
        <f>IFERROR(U79/$K77,0)</f>
        <v>0</v>
      </c>
      <c r="W79" s="204">
        <f>U79+W78</f>
        <v>0</v>
      </c>
      <c r="X79" s="290">
        <f>IFERROR(W79/$K77,0)</f>
        <v>0</v>
      </c>
      <c r="Y79" s="204">
        <f>W79+Y78</f>
        <v>0</v>
      </c>
      <c r="Z79" s="290">
        <f>IFERROR(Y79/$K77,0)</f>
        <v>0</v>
      </c>
      <c r="AA79" s="307"/>
      <c r="AB79" s="308"/>
    </row>
    <row r="80" spans="1:28" ht="20.100000000000001" customHeight="1" outlineLevel="1">
      <c r="A80" s="406">
        <f>A77+1</f>
        <v>29</v>
      </c>
      <c r="B80" s="209" t="str">
        <f t="shared" si="5"/>
        <v>2.2</v>
      </c>
      <c r="C80" s="407" t="str">
        <f>VLOOKUP($A80,'VII - Planilha Orçamentária'!$A$9:$K$463,3)</f>
        <v>2.2.2</v>
      </c>
      <c r="D80" s="410" t="str">
        <f>VLOOKUP($A80,'VII - Planilha Orçamentária'!$A$9:$K$463,4)</f>
        <v>SINAPI - 01/2016</v>
      </c>
      <c r="E80" s="410" t="str">
        <f>VLOOKUP(A80,'VII - Planilha Orçamentária'!$A$9:$K$463,5)</f>
        <v>72554</v>
      </c>
      <c r="F80" s="416" t="str">
        <f>VLOOKUP($A80,'VII - Planilha Orçamentária'!$A$9:$K$463,6)</f>
        <v>EXTINTOR DE CO2 6KG - FORNECIMENTO E INSTALACAO</v>
      </c>
      <c r="G80" s="419" t="str">
        <f>VLOOKUP($A80,'VII - Planilha Orçamentária'!$A$9:$K$463,7)</f>
        <v xml:space="preserve">un </v>
      </c>
      <c r="I80" s="422">
        <f>VLOOKUP($A80,'VII - Planilha Orçamentária'!$A$9:$K$463,9)</f>
        <v>15</v>
      </c>
      <c r="J80" s="425">
        <f>VLOOKUP($A80,'VII - Planilha Orçamentária'!$A$9:$K$463,10)</f>
        <v>0</v>
      </c>
      <c r="K80" s="413">
        <f>ROUND(J80*I80,2)</f>
        <v>0</v>
      </c>
      <c r="M80" s="194" t="s">
        <v>104</v>
      </c>
      <c r="O80" s="200"/>
      <c r="P80" s="288"/>
      <c r="Q80" s="200"/>
      <c r="R80" s="288"/>
      <c r="S80" s="200"/>
      <c r="T80" s="288"/>
      <c r="U80" s="200"/>
      <c r="V80" s="288"/>
      <c r="W80" s="200"/>
      <c r="X80" s="288"/>
      <c r="Y80" s="200"/>
      <c r="Z80" s="288"/>
      <c r="AA80" s="303"/>
      <c r="AB80" s="304"/>
    </row>
    <row r="81" spans="1:28" ht="20.100000000000001" customHeight="1" outlineLevel="1">
      <c r="A81" s="406"/>
      <c r="B81" s="209" t="str">
        <f t="shared" si="5"/>
        <v>2.2</v>
      </c>
      <c r="C81" s="408"/>
      <c r="D81" s="411"/>
      <c r="E81" s="411"/>
      <c r="F81" s="417"/>
      <c r="G81" s="420"/>
      <c r="I81" s="423"/>
      <c r="J81" s="426"/>
      <c r="K81" s="414"/>
      <c r="M81" s="195" t="s">
        <v>105</v>
      </c>
      <c r="O81" s="202">
        <v>0</v>
      </c>
      <c r="P81" s="289">
        <f>IFERROR(O81/$K80,0)</f>
        <v>0</v>
      </c>
      <c r="Q81" s="202">
        <v>0</v>
      </c>
      <c r="R81" s="289">
        <f>IFERROR(Q81/$K80,0)</f>
        <v>0</v>
      </c>
      <c r="S81" s="202">
        <v>0</v>
      </c>
      <c r="T81" s="289">
        <f>IFERROR(S81/$K80,0)</f>
        <v>0</v>
      </c>
      <c r="U81" s="202">
        <v>0</v>
      </c>
      <c r="V81" s="289">
        <f>IFERROR(U81/$K80,0)</f>
        <v>0</v>
      </c>
      <c r="W81" s="202">
        <f>K80</f>
        <v>0</v>
      </c>
      <c r="X81" s="289">
        <f>IFERROR(W81/$K80,0)</f>
        <v>0</v>
      </c>
      <c r="Y81" s="202">
        <v>0</v>
      </c>
      <c r="Z81" s="289">
        <f>IFERROR(Y81/$K80,0)</f>
        <v>0</v>
      </c>
      <c r="AA81" s="305">
        <f>SUMIF($O$9:$Z$9,$AA$9,$O81:$Z81)</f>
        <v>0</v>
      </c>
      <c r="AB81" s="306">
        <f>IFERROR(AA81/$K80,0)</f>
        <v>0</v>
      </c>
    </row>
    <row r="82" spans="1:28" ht="20.100000000000001" customHeight="1" outlineLevel="1">
      <c r="A82" s="406"/>
      <c r="B82" s="209" t="str">
        <f t="shared" si="5"/>
        <v>2.2</v>
      </c>
      <c r="C82" s="409"/>
      <c r="D82" s="412"/>
      <c r="E82" s="412"/>
      <c r="F82" s="418"/>
      <c r="G82" s="421"/>
      <c r="I82" s="424"/>
      <c r="J82" s="427"/>
      <c r="K82" s="415"/>
      <c r="M82" s="196" t="s">
        <v>106</v>
      </c>
      <c r="O82" s="204">
        <f>O81</f>
        <v>0</v>
      </c>
      <c r="P82" s="290">
        <f>IFERROR(O82/$K80,0)</f>
        <v>0</v>
      </c>
      <c r="Q82" s="204">
        <f>O82+Q81</f>
        <v>0</v>
      </c>
      <c r="R82" s="290">
        <f>IFERROR(Q82/$K80,0)</f>
        <v>0</v>
      </c>
      <c r="S82" s="204">
        <f>Q82+S81</f>
        <v>0</v>
      </c>
      <c r="T82" s="290">
        <f>IFERROR(S82/$K80,0)</f>
        <v>0</v>
      </c>
      <c r="U82" s="204">
        <f>S82+U81</f>
        <v>0</v>
      </c>
      <c r="V82" s="290">
        <f>IFERROR(U82/$K80,0)</f>
        <v>0</v>
      </c>
      <c r="W82" s="204">
        <f>U82+W81</f>
        <v>0</v>
      </c>
      <c r="X82" s="290">
        <f>IFERROR(W82/$K80,0)</f>
        <v>0</v>
      </c>
      <c r="Y82" s="204">
        <f>W82+Y81</f>
        <v>0</v>
      </c>
      <c r="Z82" s="290">
        <f>IFERROR(Y82/$K80,0)</f>
        <v>0</v>
      </c>
      <c r="AA82" s="307"/>
      <c r="AB82" s="308"/>
    </row>
    <row r="83" spans="1:28" ht="20.100000000000001" customHeight="1" outlineLevel="1">
      <c r="A83" s="406">
        <f>A80+1</f>
        <v>30</v>
      </c>
      <c r="B83" s="209" t="str">
        <f t="shared" si="5"/>
        <v>2.2</v>
      </c>
      <c r="C83" s="407" t="str">
        <f>VLOOKUP($A83,'VII - Planilha Orçamentária'!$A$9:$K$463,3)</f>
        <v>2.2.3</v>
      </c>
      <c r="D83" s="410" t="str">
        <f>VLOOKUP($A83,'VII - Planilha Orçamentária'!$A$9:$K$463,4)</f>
        <v>CPOS - B.166</v>
      </c>
      <c r="E83" s="410" t="str">
        <f>VLOOKUP(A83,'VII - Planilha Orçamentária'!$A$9:$K$463,5)</f>
        <v>501009</v>
      </c>
      <c r="F83" s="416" t="str">
        <f>VLOOKUP($A83,'VII - Planilha Orçamentária'!$A$9:$K$463,6)</f>
        <v>EXTINTOR DE INCÊNDIO SOBRE RODAS DE PÓ QUÍMICO SECO 20BC - CAPACIDADE 20KG</v>
      </c>
      <c r="G83" s="419" t="str">
        <f>VLOOKUP($A83,'VII - Planilha Orçamentária'!$A$9:$K$463,7)</f>
        <v xml:space="preserve">un </v>
      </c>
      <c r="I83" s="422">
        <f>VLOOKUP($A83,'VII - Planilha Orçamentária'!$A$9:$K$463,9)</f>
        <v>55</v>
      </c>
      <c r="J83" s="425">
        <f>VLOOKUP($A83,'VII - Planilha Orçamentária'!$A$9:$K$463,10)</f>
        <v>0</v>
      </c>
      <c r="K83" s="413">
        <f>ROUND(J83*I83,2)</f>
        <v>0</v>
      </c>
      <c r="M83" s="194" t="s">
        <v>104</v>
      </c>
      <c r="O83" s="200"/>
      <c r="P83" s="288"/>
      <c r="Q83" s="200"/>
      <c r="R83" s="288"/>
      <c r="S83" s="200"/>
      <c r="T83" s="288"/>
      <c r="U83" s="200"/>
      <c r="V83" s="288"/>
      <c r="W83" s="200"/>
      <c r="X83" s="288"/>
      <c r="Y83" s="200"/>
      <c r="Z83" s="288"/>
      <c r="AA83" s="303"/>
      <c r="AB83" s="304"/>
    </row>
    <row r="84" spans="1:28" ht="20.100000000000001" customHeight="1" outlineLevel="1">
      <c r="A84" s="406"/>
      <c r="B84" s="209" t="str">
        <f t="shared" si="5"/>
        <v>2.2</v>
      </c>
      <c r="C84" s="408"/>
      <c r="D84" s="411"/>
      <c r="E84" s="411"/>
      <c r="F84" s="417"/>
      <c r="G84" s="420"/>
      <c r="I84" s="423"/>
      <c r="J84" s="426"/>
      <c r="K84" s="414"/>
      <c r="M84" s="195" t="s">
        <v>105</v>
      </c>
      <c r="O84" s="202">
        <v>0</v>
      </c>
      <c r="P84" s="289">
        <f>IFERROR(O84/$K83,0)</f>
        <v>0</v>
      </c>
      <c r="Q84" s="202">
        <v>0</v>
      </c>
      <c r="R84" s="289">
        <f>IFERROR(Q84/$K83,0)</f>
        <v>0</v>
      </c>
      <c r="S84" s="202">
        <v>0</v>
      </c>
      <c r="T84" s="289">
        <f>IFERROR(S84/$K83,0)</f>
        <v>0</v>
      </c>
      <c r="U84" s="202">
        <v>0</v>
      </c>
      <c r="V84" s="289">
        <f>IFERROR(U84/$K83,0)</f>
        <v>0</v>
      </c>
      <c r="W84" s="202">
        <f>K83</f>
        <v>0</v>
      </c>
      <c r="X84" s="289">
        <f>IFERROR(W84/$K83,0)</f>
        <v>0</v>
      </c>
      <c r="Y84" s="202">
        <v>0</v>
      </c>
      <c r="Z84" s="289">
        <f>IFERROR(Y84/$K83,0)</f>
        <v>0</v>
      </c>
      <c r="AA84" s="305">
        <f>SUMIF($O$9:$Z$9,$AA$9,$O84:$Z84)</f>
        <v>0</v>
      </c>
      <c r="AB84" s="306">
        <f>IFERROR(AA84/$K83,0)</f>
        <v>0</v>
      </c>
    </row>
    <row r="85" spans="1:28" ht="20.100000000000001" customHeight="1" outlineLevel="1">
      <c r="A85" s="406"/>
      <c r="B85" s="209" t="str">
        <f t="shared" si="5"/>
        <v>2.2</v>
      </c>
      <c r="C85" s="409"/>
      <c r="D85" s="412"/>
      <c r="E85" s="412"/>
      <c r="F85" s="418"/>
      <c r="G85" s="421"/>
      <c r="I85" s="424"/>
      <c r="J85" s="427"/>
      <c r="K85" s="415"/>
      <c r="M85" s="196" t="s">
        <v>106</v>
      </c>
      <c r="O85" s="204">
        <f>O84</f>
        <v>0</v>
      </c>
      <c r="P85" s="290">
        <f>IFERROR(O85/$K83,0)</f>
        <v>0</v>
      </c>
      <c r="Q85" s="204">
        <f>O85+Q84</f>
        <v>0</v>
      </c>
      <c r="R85" s="290">
        <f>IFERROR(Q85/$K83,0)</f>
        <v>0</v>
      </c>
      <c r="S85" s="204">
        <f>Q85+S84</f>
        <v>0</v>
      </c>
      <c r="T85" s="290">
        <f>IFERROR(S85/$K83,0)</f>
        <v>0</v>
      </c>
      <c r="U85" s="204">
        <f>S85+U84</f>
        <v>0</v>
      </c>
      <c r="V85" s="290">
        <f>IFERROR(U85/$K83,0)</f>
        <v>0</v>
      </c>
      <c r="W85" s="204">
        <f>U85+W84</f>
        <v>0</v>
      </c>
      <c r="X85" s="290">
        <f>IFERROR(W85/$K83,0)</f>
        <v>0</v>
      </c>
      <c r="Y85" s="204">
        <f>W85+Y84</f>
        <v>0</v>
      </c>
      <c r="Z85" s="290">
        <f>IFERROR(Y85/$K83,0)</f>
        <v>0</v>
      </c>
      <c r="AA85" s="307"/>
      <c r="AB85" s="308"/>
    </row>
    <row r="86" spans="1:28" ht="20.100000000000001" customHeight="1" outlineLevel="1">
      <c r="A86" s="406">
        <f>A83+1</f>
        <v>31</v>
      </c>
      <c r="B86" s="209" t="str">
        <f t="shared" si="5"/>
        <v>2.2</v>
      </c>
      <c r="C86" s="407" t="str">
        <f>VLOOKUP($A86,'VII - Planilha Orçamentária'!$A$9:$K$463,3)</f>
        <v>2.2.4</v>
      </c>
      <c r="D86" s="410" t="str">
        <f>VLOOKUP($A86,'VII - Planilha Orçamentária'!$A$9:$K$463,4)</f>
        <v>CPOS - B.166</v>
      </c>
      <c r="E86" s="410" t="str">
        <f>VLOOKUP(A86,'VII - Planilha Orçamentária'!$A$9:$K$463,5)</f>
        <v>502011</v>
      </c>
      <c r="F86" s="416" t="str">
        <f>VLOOKUP($A86,'VII - Planilha Orçamentária'!$A$9:$K$463,6)</f>
        <v>RECARGA DE EXTINTOR DE ÁGUA PRESSURIZADA</v>
      </c>
      <c r="G86" s="419" t="str">
        <f>VLOOKUP($A86,'VII - Planilha Orçamentária'!$A$9:$K$463,7)</f>
        <v>l</v>
      </c>
      <c r="I86" s="422">
        <f>VLOOKUP($A86,'VII - Planilha Orçamentária'!$A$9:$K$463,9)</f>
        <v>200</v>
      </c>
      <c r="J86" s="425">
        <f>VLOOKUP($A86,'VII - Planilha Orçamentária'!$A$9:$K$463,10)</f>
        <v>0</v>
      </c>
      <c r="K86" s="413">
        <f>ROUND(J86*I86,2)</f>
        <v>0</v>
      </c>
      <c r="M86" s="194" t="s">
        <v>104</v>
      </c>
      <c r="O86" s="200"/>
      <c r="P86" s="288"/>
      <c r="Q86" s="200"/>
      <c r="R86" s="288"/>
      <c r="S86" s="200"/>
      <c r="T86" s="288"/>
      <c r="U86" s="200"/>
      <c r="V86" s="288"/>
      <c r="W86" s="200"/>
      <c r="X86" s="288"/>
      <c r="Y86" s="200"/>
      <c r="Z86" s="288"/>
      <c r="AA86" s="303"/>
      <c r="AB86" s="304"/>
    </row>
    <row r="87" spans="1:28" ht="20.100000000000001" customHeight="1" outlineLevel="1">
      <c r="A87" s="406"/>
      <c r="B87" s="209" t="str">
        <f t="shared" si="5"/>
        <v>2.2</v>
      </c>
      <c r="C87" s="408"/>
      <c r="D87" s="411"/>
      <c r="E87" s="411"/>
      <c r="F87" s="417"/>
      <c r="G87" s="420"/>
      <c r="I87" s="423"/>
      <c r="J87" s="426"/>
      <c r="K87" s="414"/>
      <c r="M87" s="195" t="s">
        <v>105</v>
      </c>
      <c r="O87" s="202">
        <v>0</v>
      </c>
      <c r="P87" s="289">
        <f>IFERROR(O87/$K86,0)</f>
        <v>0</v>
      </c>
      <c r="Q87" s="202">
        <v>0</v>
      </c>
      <c r="R87" s="289">
        <f>IFERROR(Q87/$K86,0)</f>
        <v>0</v>
      </c>
      <c r="S87" s="202">
        <v>0</v>
      </c>
      <c r="T87" s="289">
        <f>IFERROR(S87/$K86,0)</f>
        <v>0</v>
      </c>
      <c r="U87" s="202">
        <v>0</v>
      </c>
      <c r="V87" s="289">
        <f>IFERROR(U87/$K86,0)</f>
        <v>0</v>
      </c>
      <c r="W87" s="202">
        <f>K86</f>
        <v>0</v>
      </c>
      <c r="X87" s="289">
        <f>IFERROR(W87/$K86,0)</f>
        <v>0</v>
      </c>
      <c r="Y87" s="202">
        <v>0</v>
      </c>
      <c r="Z87" s="289">
        <f>IFERROR(Y87/$K86,0)</f>
        <v>0</v>
      </c>
      <c r="AA87" s="305">
        <f>SUMIF($O$9:$Z$9,$AA$9,$O87:$Z87)</f>
        <v>0</v>
      </c>
      <c r="AB87" s="306">
        <f>IFERROR(AA87/$K86,0)</f>
        <v>0</v>
      </c>
    </row>
    <row r="88" spans="1:28" ht="20.100000000000001" customHeight="1" outlineLevel="1">
      <c r="A88" s="406"/>
      <c r="B88" s="209" t="str">
        <f t="shared" si="5"/>
        <v>2.2</v>
      </c>
      <c r="C88" s="409"/>
      <c r="D88" s="412"/>
      <c r="E88" s="412"/>
      <c r="F88" s="418"/>
      <c r="G88" s="421"/>
      <c r="I88" s="424"/>
      <c r="J88" s="427"/>
      <c r="K88" s="415"/>
      <c r="M88" s="196" t="s">
        <v>106</v>
      </c>
      <c r="O88" s="204">
        <f>O87</f>
        <v>0</v>
      </c>
      <c r="P88" s="290">
        <f>IFERROR(O88/$K86,0)</f>
        <v>0</v>
      </c>
      <c r="Q88" s="204">
        <f>O88+Q87</f>
        <v>0</v>
      </c>
      <c r="R88" s="290">
        <f>IFERROR(Q88/$K86,0)</f>
        <v>0</v>
      </c>
      <c r="S88" s="204">
        <f>Q88+S87</f>
        <v>0</v>
      </c>
      <c r="T88" s="290">
        <f>IFERROR(S88/$K86,0)</f>
        <v>0</v>
      </c>
      <c r="U88" s="204">
        <f>S88+U87</f>
        <v>0</v>
      </c>
      <c r="V88" s="290">
        <f>IFERROR(U88/$K86,0)</f>
        <v>0</v>
      </c>
      <c r="W88" s="204">
        <f>U88+W87</f>
        <v>0</v>
      </c>
      <c r="X88" s="290">
        <f>IFERROR(W88/$K86,0)</f>
        <v>0</v>
      </c>
      <c r="Y88" s="204">
        <f>W88+Y87</f>
        <v>0</v>
      </c>
      <c r="Z88" s="290">
        <f>IFERROR(Y88/$K86,0)</f>
        <v>0</v>
      </c>
      <c r="AA88" s="307"/>
      <c r="AB88" s="308"/>
    </row>
    <row r="89" spans="1:28" ht="20.100000000000001" customHeight="1" outlineLevel="1">
      <c r="A89" s="406">
        <f>A86+1</f>
        <v>32</v>
      </c>
      <c r="B89" s="209" t="str">
        <f t="shared" si="5"/>
        <v>2.2</v>
      </c>
      <c r="C89" s="407" t="str">
        <f>VLOOKUP($A89,'VII - Planilha Orçamentária'!$A$9:$K$463,3)</f>
        <v>2.2.5</v>
      </c>
      <c r="D89" s="410" t="str">
        <f>VLOOKUP($A89,'VII - Planilha Orçamentária'!$A$9:$K$463,4)</f>
        <v>CPOS - B.166</v>
      </c>
      <c r="E89" s="410" t="str">
        <f>VLOOKUP(A89,'VII - Planilha Orçamentária'!$A$9:$K$463,5)</f>
        <v>502012</v>
      </c>
      <c r="F89" s="416" t="str">
        <f>VLOOKUP($A89,'VII - Planilha Orçamentária'!$A$9:$K$463,6)</f>
        <v>RECARGA DE EXTINTOR DE GÁS CARBÔNICO</v>
      </c>
      <c r="G89" s="419" t="str">
        <f>VLOOKUP($A89,'VII - Planilha Orçamentária'!$A$9:$K$463,7)</f>
        <v>Kg</v>
      </c>
      <c r="I89" s="422">
        <f>VLOOKUP($A89,'VII - Planilha Orçamentária'!$A$9:$K$463,9)</f>
        <v>30</v>
      </c>
      <c r="J89" s="425">
        <f>VLOOKUP($A89,'VII - Planilha Orçamentária'!$A$9:$K$463,10)</f>
        <v>0</v>
      </c>
      <c r="K89" s="413">
        <f>ROUND(J89*I89,2)</f>
        <v>0</v>
      </c>
      <c r="M89" s="194" t="s">
        <v>104</v>
      </c>
      <c r="O89" s="200"/>
      <c r="P89" s="288"/>
      <c r="Q89" s="200"/>
      <c r="R89" s="288"/>
      <c r="S89" s="200"/>
      <c r="T89" s="288"/>
      <c r="U89" s="200"/>
      <c r="V89" s="288"/>
      <c r="W89" s="200"/>
      <c r="X89" s="288"/>
      <c r="Y89" s="200"/>
      <c r="Z89" s="288"/>
      <c r="AA89" s="303"/>
      <c r="AB89" s="304"/>
    </row>
    <row r="90" spans="1:28" ht="20.100000000000001" customHeight="1" outlineLevel="1">
      <c r="A90" s="406"/>
      <c r="B90" s="209" t="str">
        <f t="shared" si="5"/>
        <v>2.2</v>
      </c>
      <c r="C90" s="408"/>
      <c r="D90" s="411"/>
      <c r="E90" s="411"/>
      <c r="F90" s="417"/>
      <c r="G90" s="420"/>
      <c r="I90" s="423"/>
      <c r="J90" s="426"/>
      <c r="K90" s="414"/>
      <c r="M90" s="195" t="s">
        <v>105</v>
      </c>
      <c r="O90" s="202">
        <v>0</v>
      </c>
      <c r="P90" s="289">
        <f>IFERROR(O90/$K89,0)</f>
        <v>0</v>
      </c>
      <c r="Q90" s="202">
        <v>0</v>
      </c>
      <c r="R90" s="289">
        <f>IFERROR(Q90/$K89,0)</f>
        <v>0</v>
      </c>
      <c r="S90" s="202">
        <v>0</v>
      </c>
      <c r="T90" s="289">
        <f>IFERROR(S90/$K89,0)</f>
        <v>0</v>
      </c>
      <c r="U90" s="202">
        <v>0</v>
      </c>
      <c r="V90" s="289">
        <f>IFERROR(U90/$K89,0)</f>
        <v>0</v>
      </c>
      <c r="W90" s="202">
        <f>K89</f>
        <v>0</v>
      </c>
      <c r="X90" s="289">
        <f>IFERROR(W90/$K89,0)</f>
        <v>0</v>
      </c>
      <c r="Y90" s="202">
        <v>0</v>
      </c>
      <c r="Z90" s="289">
        <f>IFERROR(Y90/$K89,0)</f>
        <v>0</v>
      </c>
      <c r="AA90" s="305">
        <f>SUMIF($O$9:$Z$9,$AA$9,$O90:$Z90)</f>
        <v>0</v>
      </c>
      <c r="AB90" s="306">
        <f>IFERROR(AA90/$K89,0)</f>
        <v>0</v>
      </c>
    </row>
    <row r="91" spans="1:28" ht="20.100000000000001" customHeight="1" outlineLevel="1">
      <c r="A91" s="406"/>
      <c r="B91" s="209" t="str">
        <f t="shared" si="5"/>
        <v>2.2</v>
      </c>
      <c r="C91" s="409"/>
      <c r="D91" s="412"/>
      <c r="E91" s="412"/>
      <c r="F91" s="418"/>
      <c r="G91" s="421"/>
      <c r="I91" s="424"/>
      <c r="J91" s="427"/>
      <c r="K91" s="415"/>
      <c r="M91" s="196" t="s">
        <v>106</v>
      </c>
      <c r="O91" s="204">
        <f>O90</f>
        <v>0</v>
      </c>
      <c r="P91" s="290">
        <f>IFERROR(O91/$K89,0)</f>
        <v>0</v>
      </c>
      <c r="Q91" s="204">
        <f>O91+Q90</f>
        <v>0</v>
      </c>
      <c r="R91" s="290">
        <f>IFERROR(Q91/$K89,0)</f>
        <v>0</v>
      </c>
      <c r="S91" s="204">
        <f>Q91+S90</f>
        <v>0</v>
      </c>
      <c r="T91" s="290">
        <f>IFERROR(S91/$K89,0)</f>
        <v>0</v>
      </c>
      <c r="U91" s="204">
        <f>S91+U90</f>
        <v>0</v>
      </c>
      <c r="V91" s="290">
        <f>IFERROR(U91/$K89,0)</f>
        <v>0</v>
      </c>
      <c r="W91" s="204">
        <f>U91+W90</f>
        <v>0</v>
      </c>
      <c r="X91" s="290">
        <f>IFERROR(W91/$K89,0)</f>
        <v>0</v>
      </c>
      <c r="Y91" s="204">
        <f>W91+Y90</f>
        <v>0</v>
      </c>
      <c r="Z91" s="290">
        <f>IFERROR(Y91/$K89,0)</f>
        <v>0</v>
      </c>
      <c r="AA91" s="307"/>
      <c r="AB91" s="308"/>
    </row>
    <row r="92" spans="1:28" ht="20.100000000000001" customHeight="1" outlineLevel="1">
      <c r="A92" s="406">
        <f>A89+1</f>
        <v>33</v>
      </c>
      <c r="B92" s="209" t="str">
        <f t="shared" si="5"/>
        <v>2.2</v>
      </c>
      <c r="C92" s="407" t="str">
        <f>VLOOKUP($A92,'VII - Planilha Orçamentária'!$A$9:$K$463,3)</f>
        <v>2.2.6</v>
      </c>
      <c r="D92" s="410" t="str">
        <f>VLOOKUP($A92,'VII - Planilha Orçamentária'!$A$9:$K$463,4)</f>
        <v>CPOS - B.166</v>
      </c>
      <c r="E92" s="410" t="str">
        <f>VLOOKUP(A92,'VII - Planilha Orçamentária'!$A$9:$K$463,5)</f>
        <v>502013</v>
      </c>
      <c r="F92" s="416" t="str">
        <f>VLOOKUP($A92,'VII - Planilha Orçamentária'!$A$9:$K$463,6)</f>
        <v>RECARGA DE EXTINTOR DE PÓ QUÍMICO SECO</v>
      </c>
      <c r="G92" s="419" t="str">
        <f>VLOOKUP($A92,'VII - Planilha Orçamentária'!$A$9:$K$463,7)</f>
        <v>Kg</v>
      </c>
      <c r="I92" s="422">
        <f>VLOOKUP($A92,'VII - Planilha Orçamentária'!$A$9:$K$463,9)</f>
        <v>300</v>
      </c>
      <c r="J92" s="425">
        <f>VLOOKUP($A92,'VII - Planilha Orçamentária'!$A$9:$K$463,10)</f>
        <v>0</v>
      </c>
      <c r="K92" s="413">
        <f>ROUND(J92*I92,2)</f>
        <v>0</v>
      </c>
      <c r="M92" s="194" t="s">
        <v>104</v>
      </c>
      <c r="O92" s="200"/>
      <c r="P92" s="288"/>
      <c r="Q92" s="200"/>
      <c r="R92" s="288"/>
      <c r="S92" s="200"/>
      <c r="T92" s="288"/>
      <c r="U92" s="200"/>
      <c r="V92" s="288"/>
      <c r="W92" s="200"/>
      <c r="X92" s="288"/>
      <c r="Y92" s="200"/>
      <c r="Z92" s="288"/>
      <c r="AA92" s="303"/>
      <c r="AB92" s="304"/>
    </row>
    <row r="93" spans="1:28" ht="20.100000000000001" customHeight="1" outlineLevel="1">
      <c r="A93" s="406"/>
      <c r="B93" s="209" t="str">
        <f t="shared" si="5"/>
        <v>2.2</v>
      </c>
      <c r="C93" s="408"/>
      <c r="D93" s="411"/>
      <c r="E93" s="411"/>
      <c r="F93" s="417"/>
      <c r="G93" s="420"/>
      <c r="I93" s="423"/>
      <c r="J93" s="426"/>
      <c r="K93" s="414"/>
      <c r="M93" s="195" t="s">
        <v>105</v>
      </c>
      <c r="O93" s="202">
        <v>0</v>
      </c>
      <c r="P93" s="289">
        <f>IFERROR(O93/$K92,0)</f>
        <v>0</v>
      </c>
      <c r="Q93" s="202">
        <v>0</v>
      </c>
      <c r="R93" s="289">
        <f>IFERROR(Q93/$K92,0)</f>
        <v>0</v>
      </c>
      <c r="S93" s="202">
        <v>0</v>
      </c>
      <c r="T93" s="289">
        <f>IFERROR(S93/$K92,0)</f>
        <v>0</v>
      </c>
      <c r="U93" s="202">
        <v>0</v>
      </c>
      <c r="V93" s="289">
        <f>IFERROR(U93/$K92,0)</f>
        <v>0</v>
      </c>
      <c r="W93" s="202">
        <f>K92</f>
        <v>0</v>
      </c>
      <c r="X93" s="289">
        <f>IFERROR(W93/$K92,0)</f>
        <v>0</v>
      </c>
      <c r="Y93" s="202">
        <v>0</v>
      </c>
      <c r="Z93" s="289">
        <f>IFERROR(Y93/$K92,0)</f>
        <v>0</v>
      </c>
      <c r="AA93" s="305">
        <f>SUMIF($O$9:$Z$9,$AA$9,$O93:$Z93)</f>
        <v>0</v>
      </c>
      <c r="AB93" s="306">
        <f>IFERROR(AA93/$K92,0)</f>
        <v>0</v>
      </c>
    </row>
    <row r="94" spans="1:28" ht="20.100000000000001" customHeight="1" outlineLevel="1">
      <c r="A94" s="406"/>
      <c r="B94" s="209" t="str">
        <f t="shared" si="5"/>
        <v>2.2</v>
      </c>
      <c r="C94" s="409"/>
      <c r="D94" s="412"/>
      <c r="E94" s="412"/>
      <c r="F94" s="418"/>
      <c r="G94" s="421"/>
      <c r="I94" s="424"/>
      <c r="J94" s="427"/>
      <c r="K94" s="415"/>
      <c r="M94" s="196" t="s">
        <v>106</v>
      </c>
      <c r="O94" s="204">
        <f>O93</f>
        <v>0</v>
      </c>
      <c r="P94" s="290">
        <f>IFERROR(O94/$K92,0)</f>
        <v>0</v>
      </c>
      <c r="Q94" s="204">
        <f>O94+Q93</f>
        <v>0</v>
      </c>
      <c r="R94" s="290">
        <f>IFERROR(Q94/$K92,0)</f>
        <v>0</v>
      </c>
      <c r="S94" s="204">
        <f>Q94+S93</f>
        <v>0</v>
      </c>
      <c r="T94" s="290">
        <f>IFERROR(S94/$K92,0)</f>
        <v>0</v>
      </c>
      <c r="U94" s="204">
        <f>S94+U93</f>
        <v>0</v>
      </c>
      <c r="V94" s="290">
        <f>IFERROR(U94/$K92,0)</f>
        <v>0</v>
      </c>
      <c r="W94" s="204">
        <f>U94+W93</f>
        <v>0</v>
      </c>
      <c r="X94" s="290">
        <f>IFERROR(W94/$K92,0)</f>
        <v>0</v>
      </c>
      <c r="Y94" s="204">
        <f>W94+Y93</f>
        <v>0</v>
      </c>
      <c r="Z94" s="290">
        <f>IFERROR(Y94/$K92,0)</f>
        <v>0</v>
      </c>
      <c r="AA94" s="307"/>
      <c r="AB94" s="308"/>
    </row>
    <row r="95" spans="1:28" ht="20.100000000000001" customHeight="1" outlineLevel="1">
      <c r="A95" s="406">
        <f>A92+1</f>
        <v>34</v>
      </c>
      <c r="B95" s="209" t="str">
        <f>B85</f>
        <v>2.2</v>
      </c>
      <c r="C95" s="407" t="str">
        <f>VLOOKUP($A95,'VII - Planilha Orçamentária'!$A$9:$K$463,3)</f>
        <v>2.2.7</v>
      </c>
      <c r="D95" s="410" t="str">
        <f>VLOOKUP($A95,'VII - Planilha Orçamentária'!$A$9:$K$463,4)</f>
        <v>CPOS - B.166</v>
      </c>
      <c r="E95" s="410" t="str">
        <f>VLOOKUP(A95,'VII - Planilha Orçamentária'!$A$9:$K$463,5)</f>
        <v>500545</v>
      </c>
      <c r="F95" s="416" t="str">
        <f>VLOOKUP($A95,'VII - Planilha Orçamentária'!$A$9:$K$463,6)</f>
        <v xml:space="preserve">ACIONADOR MANUAL QUEBRA-VIDRO ENDREÇÁVEL </v>
      </c>
      <c r="G95" s="419" t="str">
        <f>VLOOKUP($A95,'VII - Planilha Orçamentária'!$A$9:$K$463,7)</f>
        <v xml:space="preserve">un </v>
      </c>
      <c r="I95" s="422">
        <f>VLOOKUP($A95,'VII - Planilha Orçamentária'!$A$9:$K$463,9)</f>
        <v>70</v>
      </c>
      <c r="J95" s="425">
        <f>VLOOKUP($A95,'VII - Planilha Orçamentária'!$A$9:$K$463,10)</f>
        <v>0</v>
      </c>
      <c r="K95" s="413">
        <f>ROUND(J95*I95,2)</f>
        <v>0</v>
      </c>
      <c r="M95" s="194" t="s">
        <v>104</v>
      </c>
      <c r="O95" s="200"/>
      <c r="P95" s="288"/>
      <c r="Q95" s="200"/>
      <c r="R95" s="288"/>
      <c r="S95" s="200"/>
      <c r="T95" s="288"/>
      <c r="U95" s="200"/>
      <c r="V95" s="288"/>
      <c r="W95" s="200"/>
      <c r="X95" s="288"/>
      <c r="Y95" s="200"/>
      <c r="Z95" s="288"/>
      <c r="AA95" s="303"/>
      <c r="AB95" s="304"/>
    </row>
    <row r="96" spans="1:28" ht="20.100000000000001" customHeight="1" outlineLevel="1">
      <c r="A96" s="406"/>
      <c r="B96" s="209" t="str">
        <f t="shared" si="5"/>
        <v>2.2</v>
      </c>
      <c r="C96" s="408"/>
      <c r="D96" s="411"/>
      <c r="E96" s="411"/>
      <c r="F96" s="417"/>
      <c r="G96" s="420"/>
      <c r="I96" s="423"/>
      <c r="J96" s="426"/>
      <c r="K96" s="414"/>
      <c r="M96" s="195" t="s">
        <v>105</v>
      </c>
      <c r="O96" s="202">
        <v>0</v>
      </c>
      <c r="P96" s="289">
        <f>IFERROR(O96/$K95,0)</f>
        <v>0</v>
      </c>
      <c r="Q96" s="202">
        <v>0</v>
      </c>
      <c r="R96" s="289">
        <f>IFERROR(Q96/$K95,0)</f>
        <v>0</v>
      </c>
      <c r="S96" s="202">
        <v>0</v>
      </c>
      <c r="T96" s="289">
        <f>IFERROR(S96/$K95,0)</f>
        <v>0</v>
      </c>
      <c r="U96" s="202">
        <f>0.6*K95</f>
        <v>0</v>
      </c>
      <c r="V96" s="289">
        <f>IFERROR(U96/$K95,0)</f>
        <v>0</v>
      </c>
      <c r="W96" s="202">
        <f>0.4*K95</f>
        <v>0</v>
      </c>
      <c r="X96" s="289">
        <f>IFERROR(W96/$K95,0)</f>
        <v>0</v>
      </c>
      <c r="Y96" s="202">
        <v>0</v>
      </c>
      <c r="Z96" s="289">
        <f>IFERROR(Y96/$K95,0)</f>
        <v>0</v>
      </c>
      <c r="AA96" s="305">
        <f>SUMIF($O$9:$Z$9,$AA$9,$O96:$Z96)</f>
        <v>0</v>
      </c>
      <c r="AB96" s="306">
        <f>IFERROR(AA96/$K95,0)</f>
        <v>0</v>
      </c>
    </row>
    <row r="97" spans="1:28" ht="20.100000000000001" customHeight="1" outlineLevel="1">
      <c r="A97" s="406"/>
      <c r="B97" s="209" t="str">
        <f t="shared" si="5"/>
        <v>2.2</v>
      </c>
      <c r="C97" s="409"/>
      <c r="D97" s="412"/>
      <c r="E97" s="412"/>
      <c r="F97" s="418"/>
      <c r="G97" s="421"/>
      <c r="I97" s="424"/>
      <c r="J97" s="427"/>
      <c r="K97" s="415"/>
      <c r="M97" s="196" t="s">
        <v>106</v>
      </c>
      <c r="O97" s="204">
        <f>O96</f>
        <v>0</v>
      </c>
      <c r="P97" s="290">
        <f>IFERROR(O97/$K95,0)</f>
        <v>0</v>
      </c>
      <c r="Q97" s="204">
        <f>O97+Q96</f>
        <v>0</v>
      </c>
      <c r="R97" s="290">
        <f>IFERROR(Q97/$K95,0)</f>
        <v>0</v>
      </c>
      <c r="S97" s="204">
        <f>Q97+S96</f>
        <v>0</v>
      </c>
      <c r="T97" s="290">
        <f>IFERROR(S97/$K95,0)</f>
        <v>0</v>
      </c>
      <c r="U97" s="204">
        <f>S97+U96</f>
        <v>0</v>
      </c>
      <c r="V97" s="290">
        <f>IFERROR(U97/$K95,0)</f>
        <v>0</v>
      </c>
      <c r="W97" s="204">
        <f>U97+W96</f>
        <v>0</v>
      </c>
      <c r="X97" s="290">
        <f>IFERROR(W97/$K95,0)</f>
        <v>0</v>
      </c>
      <c r="Y97" s="204">
        <f>W97+Y96</f>
        <v>0</v>
      </c>
      <c r="Z97" s="290">
        <f>IFERROR(Y97/$K95,0)</f>
        <v>0</v>
      </c>
      <c r="AA97" s="307"/>
      <c r="AB97" s="308"/>
    </row>
    <row r="98" spans="1:28" ht="20.100000000000001" customHeight="1" outlineLevel="1">
      <c r="A98" s="406">
        <f>A95+1</f>
        <v>35</v>
      </c>
      <c r="B98" s="209" t="str">
        <f t="shared" si="5"/>
        <v>2.2</v>
      </c>
      <c r="C98" s="407" t="str">
        <f>VLOOKUP($A98,'VII - Planilha Orçamentária'!$A$9:$K$463,3)</f>
        <v>2.2.8</v>
      </c>
      <c r="D98" s="410" t="str">
        <f>VLOOKUP($A98,'VII - Planilha Orçamentária'!$A$9:$K$463,4)</f>
        <v>CPOS - B.166</v>
      </c>
      <c r="E98" s="410" t="str">
        <f>VLOOKUP(A98,'VII - Planilha Orçamentária'!$A$9:$K$463,5)</f>
        <v>500523</v>
      </c>
      <c r="F98" s="416" t="str">
        <f>VLOOKUP($A98,'VII - Planilha Orçamentária'!$A$9:$K$463,6)</f>
        <v>SIRENE AUDIOVISUAL TIPO ENDEREÇÁVEL</v>
      </c>
      <c r="G98" s="419" t="str">
        <f>VLOOKUP($A98,'VII - Planilha Orçamentária'!$A$9:$K$463,7)</f>
        <v xml:space="preserve">un </v>
      </c>
      <c r="I98" s="422">
        <f>VLOOKUP($A98,'VII - Planilha Orçamentária'!$A$9:$K$463,9)</f>
        <v>70</v>
      </c>
      <c r="J98" s="425">
        <f>VLOOKUP($A98,'VII - Planilha Orçamentária'!$A$9:$K$463,10)</f>
        <v>0</v>
      </c>
      <c r="K98" s="413">
        <f>ROUND(J98*I98,2)</f>
        <v>0</v>
      </c>
      <c r="M98" s="194" t="s">
        <v>104</v>
      </c>
      <c r="O98" s="200"/>
      <c r="P98" s="288"/>
      <c r="Q98" s="200"/>
      <c r="R98" s="288"/>
      <c r="S98" s="200"/>
      <c r="T98" s="288"/>
      <c r="U98" s="200"/>
      <c r="V98" s="288"/>
      <c r="W98" s="200"/>
      <c r="X98" s="288"/>
      <c r="Y98" s="200"/>
      <c r="Z98" s="288"/>
      <c r="AA98" s="303"/>
      <c r="AB98" s="304"/>
    </row>
    <row r="99" spans="1:28" ht="20.100000000000001" customHeight="1" outlineLevel="1">
      <c r="A99" s="406"/>
      <c r="B99" s="209" t="str">
        <f t="shared" si="5"/>
        <v>2.2</v>
      </c>
      <c r="C99" s="408"/>
      <c r="D99" s="411"/>
      <c r="E99" s="411"/>
      <c r="F99" s="417"/>
      <c r="G99" s="420"/>
      <c r="I99" s="423"/>
      <c r="J99" s="426"/>
      <c r="K99" s="414"/>
      <c r="M99" s="195" t="s">
        <v>105</v>
      </c>
      <c r="O99" s="202">
        <v>0</v>
      </c>
      <c r="P99" s="289">
        <f>IFERROR(O99/$K98,0)</f>
        <v>0</v>
      </c>
      <c r="Q99" s="202">
        <v>0</v>
      </c>
      <c r="R99" s="289">
        <f>IFERROR(Q99/$K98,0)</f>
        <v>0</v>
      </c>
      <c r="S99" s="202">
        <v>0</v>
      </c>
      <c r="T99" s="289">
        <f>IFERROR(S99/$K98,0)</f>
        <v>0</v>
      </c>
      <c r="U99" s="202">
        <v>0</v>
      </c>
      <c r="V99" s="289">
        <f>IFERROR(U99/$K98,0)</f>
        <v>0</v>
      </c>
      <c r="W99" s="202">
        <f>K98</f>
        <v>0</v>
      </c>
      <c r="X99" s="289">
        <f>IFERROR(W99/$K98,0)</f>
        <v>0</v>
      </c>
      <c r="Y99" s="202">
        <v>0</v>
      </c>
      <c r="Z99" s="289">
        <f>IFERROR(Y99/$K98,0)</f>
        <v>0</v>
      </c>
      <c r="AA99" s="305">
        <f>SUMIF($O$9:$Z$9,$AA$9,$O99:$Z99)</f>
        <v>0</v>
      </c>
      <c r="AB99" s="306">
        <f>IFERROR(AA99/$K98,0)</f>
        <v>0</v>
      </c>
    </row>
    <row r="100" spans="1:28" ht="20.100000000000001" customHeight="1" outlineLevel="1">
      <c r="A100" s="406"/>
      <c r="B100" s="209" t="str">
        <f t="shared" si="5"/>
        <v>2.2</v>
      </c>
      <c r="C100" s="409"/>
      <c r="D100" s="412"/>
      <c r="E100" s="412"/>
      <c r="F100" s="418"/>
      <c r="G100" s="421"/>
      <c r="I100" s="424"/>
      <c r="J100" s="427"/>
      <c r="K100" s="415"/>
      <c r="M100" s="196" t="s">
        <v>106</v>
      </c>
      <c r="O100" s="204">
        <f>O99</f>
        <v>0</v>
      </c>
      <c r="P100" s="290">
        <f>IFERROR(O100/$K98,0)</f>
        <v>0</v>
      </c>
      <c r="Q100" s="204">
        <f>O100+Q99</f>
        <v>0</v>
      </c>
      <c r="R100" s="290">
        <f>IFERROR(Q100/$K98,0)</f>
        <v>0</v>
      </c>
      <c r="S100" s="204">
        <f>Q100+S99</f>
        <v>0</v>
      </c>
      <c r="T100" s="290">
        <f>IFERROR(S100/$K98,0)</f>
        <v>0</v>
      </c>
      <c r="U100" s="204">
        <f>S100+U99</f>
        <v>0</v>
      </c>
      <c r="V100" s="290">
        <f>IFERROR(U100/$K98,0)</f>
        <v>0</v>
      </c>
      <c r="W100" s="204">
        <f>U100+W99</f>
        <v>0</v>
      </c>
      <c r="X100" s="290">
        <f>IFERROR(W100/$K98,0)</f>
        <v>0</v>
      </c>
      <c r="Y100" s="204">
        <f>W100+Y99</f>
        <v>0</v>
      </c>
      <c r="Z100" s="290">
        <f>IFERROR(Y100/$K98,0)</f>
        <v>0</v>
      </c>
      <c r="AA100" s="307"/>
      <c r="AB100" s="308"/>
    </row>
    <row r="101" spans="1:28" ht="20.100000000000001" customHeight="1" outlineLevel="1">
      <c r="A101" s="406">
        <f>A98+1</f>
        <v>36</v>
      </c>
      <c r="B101" s="209" t="str">
        <f>B100</f>
        <v>2.2</v>
      </c>
      <c r="C101" s="407" t="str">
        <f>VLOOKUP($A101,'VII - Planilha Orçamentária'!$A$9:$K$463,3)</f>
        <v>2.2.9</v>
      </c>
      <c r="D101" s="410" t="str">
        <f>VLOOKUP($A101,'VII - Planilha Orçamentária'!$A$9:$K$463,4)</f>
        <v>CPOS - B.166</v>
      </c>
      <c r="E101" s="410" t="str">
        <f>VLOOKUP(A101,'VII - Planilha Orçamentária'!$A$9:$K$463,5)</f>
        <v>500543</v>
      </c>
      <c r="F101" s="416" t="str">
        <f>VLOOKUP($A101,'VII - Planilha Orçamentária'!$A$9:$K$463,6)</f>
        <v>DETECTOR ÓPTICO DE FUMAÇA, TIPO ENDEREÇÁVEL</v>
      </c>
      <c r="G101" s="419" t="str">
        <f>VLOOKUP($A101,'VII - Planilha Orçamentária'!$A$9:$K$463,7)</f>
        <v xml:space="preserve">un </v>
      </c>
      <c r="I101" s="422">
        <f>VLOOKUP($A101,'VII - Planilha Orçamentária'!$A$9:$K$463,9)</f>
        <v>90</v>
      </c>
      <c r="J101" s="425">
        <f>VLOOKUP($A101,'VII - Planilha Orçamentária'!$A$9:$K$463,10)</f>
        <v>0</v>
      </c>
      <c r="K101" s="413">
        <f>ROUND(J101*I101,2)</f>
        <v>0</v>
      </c>
      <c r="M101" s="194" t="s">
        <v>104</v>
      </c>
      <c r="O101" s="200"/>
      <c r="P101" s="288"/>
      <c r="Q101" s="200"/>
      <c r="R101" s="288"/>
      <c r="S101" s="200"/>
      <c r="T101" s="288"/>
      <c r="U101" s="200"/>
      <c r="V101" s="288"/>
      <c r="W101" s="200"/>
      <c r="X101" s="288"/>
      <c r="Y101" s="200"/>
      <c r="Z101" s="288"/>
      <c r="AA101" s="303"/>
      <c r="AB101" s="304"/>
    </row>
    <row r="102" spans="1:28" ht="20.100000000000001" customHeight="1" outlineLevel="1">
      <c r="A102" s="406"/>
      <c r="B102" s="209" t="str">
        <f t="shared" si="5"/>
        <v>2.2</v>
      </c>
      <c r="C102" s="408"/>
      <c r="D102" s="411"/>
      <c r="E102" s="411"/>
      <c r="F102" s="417"/>
      <c r="G102" s="420"/>
      <c r="I102" s="423"/>
      <c r="J102" s="426"/>
      <c r="K102" s="414"/>
      <c r="M102" s="195" t="s">
        <v>105</v>
      </c>
      <c r="O102" s="202">
        <v>0</v>
      </c>
      <c r="P102" s="289">
        <f>IFERROR(O102/$K101,0)</f>
        <v>0</v>
      </c>
      <c r="Q102" s="202">
        <v>0</v>
      </c>
      <c r="R102" s="289">
        <f>IFERROR(Q102/$K101,0)</f>
        <v>0</v>
      </c>
      <c r="S102" s="202">
        <v>0</v>
      </c>
      <c r="T102" s="289">
        <f>IFERROR(S102/$K101,0)</f>
        <v>0</v>
      </c>
      <c r="U102" s="202">
        <v>0</v>
      </c>
      <c r="V102" s="289">
        <f>IFERROR(U102/$K101,0)</f>
        <v>0</v>
      </c>
      <c r="W102" s="202">
        <f>K101</f>
        <v>0</v>
      </c>
      <c r="X102" s="289">
        <f>IFERROR(W102/$K101,0)</f>
        <v>0</v>
      </c>
      <c r="Y102" s="202">
        <v>0</v>
      </c>
      <c r="Z102" s="289">
        <f>IFERROR(Y102/$K101,0)</f>
        <v>0</v>
      </c>
      <c r="AA102" s="305">
        <f>SUMIF($O$9:$Z$9,$AA$9,$O102:$Z102)</f>
        <v>0</v>
      </c>
      <c r="AB102" s="306">
        <f>IFERROR(AA102/$K101,0)</f>
        <v>0</v>
      </c>
    </row>
    <row r="103" spans="1:28" ht="20.100000000000001" customHeight="1" outlineLevel="1">
      <c r="A103" s="406"/>
      <c r="B103" s="209" t="str">
        <f t="shared" si="5"/>
        <v>2.2</v>
      </c>
      <c r="C103" s="409"/>
      <c r="D103" s="412"/>
      <c r="E103" s="412"/>
      <c r="F103" s="418"/>
      <c r="G103" s="421"/>
      <c r="I103" s="424"/>
      <c r="J103" s="427"/>
      <c r="K103" s="415"/>
      <c r="M103" s="196" t="s">
        <v>106</v>
      </c>
      <c r="O103" s="204">
        <f>O102</f>
        <v>0</v>
      </c>
      <c r="P103" s="290">
        <f>IFERROR(O103/$K101,0)</f>
        <v>0</v>
      </c>
      <c r="Q103" s="204">
        <f>O103+Q102</f>
        <v>0</v>
      </c>
      <c r="R103" s="290">
        <f>IFERROR(Q103/$K101,0)</f>
        <v>0</v>
      </c>
      <c r="S103" s="204">
        <f>Q103+S102</f>
        <v>0</v>
      </c>
      <c r="T103" s="290">
        <f>IFERROR(S103/$K101,0)</f>
        <v>0</v>
      </c>
      <c r="U103" s="204">
        <f>S103+U102</f>
        <v>0</v>
      </c>
      <c r="V103" s="290">
        <f>IFERROR(U103/$K101,0)</f>
        <v>0</v>
      </c>
      <c r="W103" s="204">
        <f>U103+W102</f>
        <v>0</v>
      </c>
      <c r="X103" s="290">
        <f>IFERROR(W103/$K101,0)</f>
        <v>0</v>
      </c>
      <c r="Y103" s="204">
        <f>W103+Y102</f>
        <v>0</v>
      </c>
      <c r="Z103" s="290">
        <f>IFERROR(Y103/$K101,0)</f>
        <v>0</v>
      </c>
      <c r="AA103" s="307"/>
      <c r="AB103" s="308"/>
    </row>
    <row r="104" spans="1:28" ht="20.100000000000001" hidden="1" customHeight="1" outlineLevel="1">
      <c r="A104" s="406">
        <f>A101+1</f>
        <v>37</v>
      </c>
      <c r="B104" s="209" t="str">
        <f t="shared" si="5"/>
        <v>2.2</v>
      </c>
      <c r="C104" s="407" t="str">
        <f>VLOOKUP($A104,'VII - Planilha Orçamentária'!$A$9:$K$463,3)</f>
        <v>2.2.10</v>
      </c>
      <c r="D104" s="410">
        <f>VLOOKUP($A104,'VII - Planilha Orçamentária'!$A$9:$K$463,4)</f>
        <v>0</v>
      </c>
      <c r="E104" s="410">
        <f>VLOOKUP(A104,'VII - Planilha Orçamentária'!$A$9:$K$463,5)</f>
        <v>0</v>
      </c>
      <c r="F104" s="416">
        <f>VLOOKUP($A104,'VII - Planilha Orçamentária'!$A$9:$K$463,6)</f>
        <v>0</v>
      </c>
      <c r="G104" s="419">
        <f>VLOOKUP($A104,'VII - Planilha Orçamentária'!$A$9:$K$463,7)</f>
        <v>0</v>
      </c>
      <c r="H104" s="5" t="s">
        <v>135</v>
      </c>
      <c r="I104" s="422">
        <f>VLOOKUP($A104,'VII - Planilha Orçamentária'!$A$9:$K$463,9)</f>
        <v>0</v>
      </c>
      <c r="J104" s="425">
        <f>VLOOKUP($A104,'VII - Planilha Orçamentária'!$A$9:$K$463,10)</f>
        <v>0</v>
      </c>
      <c r="K104" s="413">
        <f>ROUND(J104*I104,2)</f>
        <v>0</v>
      </c>
      <c r="M104" s="194" t="s">
        <v>104</v>
      </c>
      <c r="O104" s="200"/>
      <c r="P104" s="201"/>
      <c r="Q104" s="200"/>
      <c r="R104" s="288"/>
      <c r="S104" s="200"/>
      <c r="T104" s="288"/>
      <c r="U104" s="200"/>
      <c r="V104" s="288"/>
      <c r="W104" s="200"/>
      <c r="X104" s="288"/>
      <c r="Y104" s="200"/>
      <c r="Z104" s="201"/>
      <c r="AA104" s="200"/>
      <c r="AB104" s="201"/>
    </row>
    <row r="105" spans="1:28" ht="20.100000000000001" hidden="1" customHeight="1" outlineLevel="1">
      <c r="A105" s="406"/>
      <c r="B105" s="209" t="str">
        <f t="shared" si="5"/>
        <v>2.2</v>
      </c>
      <c r="C105" s="408"/>
      <c r="D105" s="411"/>
      <c r="E105" s="411"/>
      <c r="F105" s="417"/>
      <c r="G105" s="420"/>
      <c r="H105" s="5" t="s">
        <v>135</v>
      </c>
      <c r="I105" s="423"/>
      <c r="J105" s="426"/>
      <c r="K105" s="414"/>
      <c r="M105" s="195" t="s">
        <v>105</v>
      </c>
      <c r="O105" s="202">
        <v>0</v>
      </c>
      <c r="P105" s="203">
        <f>IFERROR(O105/$K104,0)</f>
        <v>0</v>
      </c>
      <c r="Q105" s="202">
        <v>0</v>
      </c>
      <c r="R105" s="289">
        <f>IFERROR(Q105/$K104,0)</f>
        <v>0</v>
      </c>
      <c r="S105" s="202">
        <v>0</v>
      </c>
      <c r="T105" s="289">
        <f>IFERROR(S105/$K104,0)</f>
        <v>0</v>
      </c>
      <c r="U105" s="202">
        <v>0</v>
      </c>
      <c r="V105" s="289">
        <f>IFERROR(U105/$K104,0)</f>
        <v>0</v>
      </c>
      <c r="W105" s="202">
        <v>0</v>
      </c>
      <c r="X105" s="289">
        <f>IFERROR(W105/$K104,0)</f>
        <v>0</v>
      </c>
      <c r="Y105" s="202">
        <v>0</v>
      </c>
      <c r="Z105" s="203">
        <f>IFERROR(Y105/$K104,0)</f>
        <v>0</v>
      </c>
      <c r="AA105" s="202">
        <f>SUMIF($O$9:$Z$9,$AA$9,$O105:$Z105)</f>
        <v>0</v>
      </c>
      <c r="AB105" s="203">
        <f>IFERROR(AA105/$K104,0)</f>
        <v>0</v>
      </c>
    </row>
    <row r="106" spans="1:28" ht="20.100000000000001" hidden="1" customHeight="1" outlineLevel="1">
      <c r="A106" s="406"/>
      <c r="B106" s="209" t="str">
        <f t="shared" si="5"/>
        <v>2.2</v>
      </c>
      <c r="C106" s="409"/>
      <c r="D106" s="412"/>
      <c r="E106" s="412"/>
      <c r="F106" s="418"/>
      <c r="G106" s="421"/>
      <c r="H106" s="5" t="s">
        <v>135</v>
      </c>
      <c r="I106" s="424"/>
      <c r="J106" s="427"/>
      <c r="K106" s="415"/>
      <c r="M106" s="196" t="s">
        <v>106</v>
      </c>
      <c r="O106" s="204">
        <f>O105</f>
        <v>0</v>
      </c>
      <c r="P106" s="205">
        <f>IFERROR(O106/$K104,0)</f>
        <v>0</v>
      </c>
      <c r="Q106" s="204">
        <f>O106+Q105</f>
        <v>0</v>
      </c>
      <c r="R106" s="290">
        <f>IFERROR(Q106/$K104,0)</f>
        <v>0</v>
      </c>
      <c r="S106" s="204">
        <f>Q106+S105</f>
        <v>0</v>
      </c>
      <c r="T106" s="290">
        <f>IFERROR(S106/$K104,0)</f>
        <v>0</v>
      </c>
      <c r="U106" s="204">
        <f>S106+U105</f>
        <v>0</v>
      </c>
      <c r="V106" s="290">
        <f>IFERROR(U106/$K104,0)</f>
        <v>0</v>
      </c>
      <c r="W106" s="204">
        <f>U106+W105</f>
        <v>0</v>
      </c>
      <c r="X106" s="290">
        <f>IFERROR(W106/$K104,0)</f>
        <v>0</v>
      </c>
      <c r="Y106" s="204">
        <f>W106+Y105</f>
        <v>0</v>
      </c>
      <c r="Z106" s="205">
        <f>IFERROR(Y106/$K104,0)</f>
        <v>0</v>
      </c>
      <c r="AA106" s="204"/>
      <c r="AB106" s="205"/>
    </row>
    <row r="107" spans="1:28" ht="30" customHeight="1" collapsed="1">
      <c r="B107" s="181" t="str">
        <f>B106</f>
        <v>2.2</v>
      </c>
      <c r="C107" s="348"/>
      <c r="D107" s="349">
        <f>C$43</f>
        <v>2</v>
      </c>
      <c r="E107" s="349" t="s">
        <v>726</v>
      </c>
      <c r="F107" s="346" t="s">
        <v>725</v>
      </c>
      <c r="G107" s="350"/>
      <c r="H107" s="44"/>
      <c r="I107" s="351" t="s">
        <v>74</v>
      </c>
      <c r="J107" s="352"/>
      <c r="K107" s="347">
        <f>SUMIF(B$9:B106,B107,K$9:K106)</f>
        <v>0</v>
      </c>
      <c r="L107" s="42"/>
      <c r="M107" s="353"/>
      <c r="O107" s="206">
        <f>SUMIFS(O$9:O106,$B$9:$B106,$B107,$M$9:$M106,$M105)</f>
        <v>0</v>
      </c>
      <c r="P107" s="291" t="e">
        <f>O107/$K107</f>
        <v>#DIV/0!</v>
      </c>
      <c r="Q107" s="206">
        <f>SUMIFS(Q$9:Q106,$B$9:$B106,$B107,$M$9:$M106,$M105)</f>
        <v>0</v>
      </c>
      <c r="R107" s="291" t="e">
        <f>Q107/$K107</f>
        <v>#DIV/0!</v>
      </c>
      <c r="S107" s="206">
        <f>SUMIFS(S$9:S106,$B$9:$B106,$B107,$M$9:$M106,$M105)</f>
        <v>0</v>
      </c>
      <c r="T107" s="291" t="e">
        <f>S107/$K107</f>
        <v>#DIV/0!</v>
      </c>
      <c r="U107" s="206">
        <f>SUMIFS(U$9:U106,$B$9:$B106,$B107,$M$9:$M106,$M105)</f>
        <v>0</v>
      </c>
      <c r="V107" s="291" t="e">
        <f>U107/$K107</f>
        <v>#DIV/0!</v>
      </c>
      <c r="W107" s="206">
        <f>SUMIFS(W$9:W106,$B$9:$B106,$B107,$M$9:$M106,$M105)</f>
        <v>0</v>
      </c>
      <c r="X107" s="291" t="e">
        <f>W107/$K107</f>
        <v>#DIV/0!</v>
      </c>
      <c r="Y107" s="206">
        <f>SUMIFS(Y$9:Y106,$B$9:$B106,$B107,$M$9:$M106,$M105)</f>
        <v>0</v>
      </c>
      <c r="Z107" s="291" t="e">
        <f>Y107/$K107</f>
        <v>#DIV/0!</v>
      </c>
      <c r="AA107" s="206">
        <f>SUMIFS(AA$9:AA106,$B$9:$B106,$B107,$M$9:$M106,$M105)</f>
        <v>0</v>
      </c>
      <c r="AB107" s="291" t="e">
        <f>AA107/$K107</f>
        <v>#DIV/0!</v>
      </c>
    </row>
    <row r="108" spans="1:28" s="63" customFormat="1" ht="30" customHeight="1">
      <c r="A108" s="1"/>
      <c r="B108" s="183" t="str">
        <f>C108</f>
        <v>2.3</v>
      </c>
      <c r="C108" s="326" t="s">
        <v>757</v>
      </c>
      <c r="D108" s="342" t="s">
        <v>74</v>
      </c>
      <c r="E108" s="342"/>
      <c r="F108" s="343" t="s">
        <v>722</v>
      </c>
      <c r="G108" s="344"/>
      <c r="H108" s="3"/>
      <c r="I108" s="331" t="s">
        <v>74</v>
      </c>
      <c r="J108" s="332"/>
      <c r="K108" s="333"/>
      <c r="L108" s="3"/>
      <c r="M108" s="345"/>
      <c r="O108" s="356"/>
      <c r="P108" s="357"/>
      <c r="Q108" s="356"/>
      <c r="R108" s="357"/>
      <c r="S108" s="356"/>
      <c r="T108" s="357"/>
      <c r="U108" s="356"/>
      <c r="V108" s="357"/>
      <c r="W108" s="356"/>
      <c r="X108" s="357"/>
      <c r="Y108" s="356"/>
      <c r="Z108" s="357"/>
      <c r="AA108" s="356"/>
      <c r="AB108" s="357"/>
    </row>
    <row r="109" spans="1:28" ht="20.100000000000001" customHeight="1" outlineLevel="1">
      <c r="A109" s="406">
        <v>40</v>
      </c>
      <c r="B109" s="209" t="str">
        <f t="shared" ref="B109:B141" si="6">B108</f>
        <v>2.3</v>
      </c>
      <c r="C109" s="407" t="str">
        <f>VLOOKUP($A109,'VII - Planilha Orçamentária'!$A$9:$K$463,3)</f>
        <v>2.3.1</v>
      </c>
      <c r="D109" s="410" t="str">
        <f>VLOOKUP($A109,'VII - Planilha Orçamentária'!$A$9:$K$463,4)</f>
        <v>CPOS - B.166</v>
      </c>
      <c r="E109" s="410" t="str">
        <f>VLOOKUP(A109,'VII - Planilha Orçamentária'!$A$9:$K$463,5)</f>
        <v>970101</v>
      </c>
      <c r="F109" s="416" t="str">
        <f>VLOOKUP($A109,'VII - Planilha Orçamentária'!$A$9:$K$463,6)</f>
        <v>ADESIVO VINÍLICO, PADRÃO REGULAMENTADO, PARA SINALIZAÇÃO DE INCÊNDIO - SINALIZAÇÃO DE FINAL DE ROTA DE FUGA</v>
      </c>
      <c r="G109" s="419" t="str">
        <f>VLOOKUP($A109,'VII - Planilha Orçamentária'!$A$9:$K$463,7)</f>
        <v xml:space="preserve">un </v>
      </c>
      <c r="I109" s="422">
        <f>VLOOKUP($A109,'VII - Planilha Orçamentária'!$A$9:$K$463,9)</f>
        <v>70</v>
      </c>
      <c r="J109" s="425">
        <f>VLOOKUP($A109,'VII - Planilha Orçamentária'!$A$9:$K$463,10)</f>
        <v>0</v>
      </c>
      <c r="K109" s="413">
        <f>ROUND(J109*I109,2)</f>
        <v>0</v>
      </c>
      <c r="M109" s="194" t="s">
        <v>104</v>
      </c>
      <c r="O109" s="200"/>
      <c r="P109" s="288"/>
      <c r="Q109" s="200"/>
      <c r="R109" s="288"/>
      <c r="S109" s="200"/>
      <c r="T109" s="288"/>
      <c r="U109" s="200"/>
      <c r="V109" s="288"/>
      <c r="W109" s="200"/>
      <c r="X109" s="288"/>
      <c r="Y109" s="200"/>
      <c r="Z109" s="288"/>
      <c r="AA109" s="303"/>
      <c r="AB109" s="304"/>
    </row>
    <row r="110" spans="1:28" ht="20.100000000000001" customHeight="1" outlineLevel="1">
      <c r="A110" s="406"/>
      <c r="B110" s="209" t="str">
        <f t="shared" si="6"/>
        <v>2.3</v>
      </c>
      <c r="C110" s="408"/>
      <c r="D110" s="411"/>
      <c r="E110" s="411"/>
      <c r="F110" s="417"/>
      <c r="G110" s="420"/>
      <c r="I110" s="423"/>
      <c r="J110" s="426"/>
      <c r="K110" s="414"/>
      <c r="M110" s="195" t="s">
        <v>105</v>
      </c>
      <c r="O110" s="202">
        <v>0</v>
      </c>
      <c r="P110" s="289">
        <f>IFERROR(O110/$K109,0)</f>
        <v>0</v>
      </c>
      <c r="Q110" s="202">
        <v>0</v>
      </c>
      <c r="R110" s="289">
        <f>IFERROR(Q110/$K109,0)</f>
        <v>0</v>
      </c>
      <c r="S110" s="202">
        <v>0</v>
      </c>
      <c r="T110" s="289">
        <f>IFERROR(S110/$K109,0)</f>
        <v>0</v>
      </c>
      <c r="U110" s="202">
        <v>0</v>
      </c>
      <c r="V110" s="289">
        <f>IFERROR(U110/$K109,0)</f>
        <v>0</v>
      </c>
      <c r="W110" s="202">
        <f>K109</f>
        <v>0</v>
      </c>
      <c r="X110" s="289">
        <f>IFERROR(W110/$K109,0)</f>
        <v>0</v>
      </c>
      <c r="Y110" s="202">
        <v>0</v>
      </c>
      <c r="Z110" s="289">
        <f>IFERROR(Y110/$K109,0)</f>
        <v>0</v>
      </c>
      <c r="AA110" s="305">
        <f>SUMIF($O$9:$Z$9,$AA$9,$O110:$Z110)</f>
        <v>0</v>
      </c>
      <c r="AB110" s="306">
        <f>IFERROR(AA110/$K109,0)</f>
        <v>0</v>
      </c>
    </row>
    <row r="111" spans="1:28" ht="20.100000000000001" customHeight="1" outlineLevel="1">
      <c r="A111" s="406"/>
      <c r="B111" s="209" t="str">
        <f t="shared" si="6"/>
        <v>2.3</v>
      </c>
      <c r="C111" s="409"/>
      <c r="D111" s="412"/>
      <c r="E111" s="412"/>
      <c r="F111" s="418"/>
      <c r="G111" s="421"/>
      <c r="I111" s="424"/>
      <c r="J111" s="427"/>
      <c r="K111" s="415"/>
      <c r="M111" s="196" t="s">
        <v>106</v>
      </c>
      <c r="O111" s="204">
        <f>O110</f>
        <v>0</v>
      </c>
      <c r="P111" s="290">
        <f>IFERROR(O111/$K109,0)</f>
        <v>0</v>
      </c>
      <c r="Q111" s="204">
        <f>O111+Q110</f>
        <v>0</v>
      </c>
      <c r="R111" s="290">
        <f>IFERROR(Q111/$K109,0)</f>
        <v>0</v>
      </c>
      <c r="S111" s="204">
        <f>Q111+S110</f>
        <v>0</v>
      </c>
      <c r="T111" s="290">
        <f>IFERROR(S111/$K109,0)</f>
        <v>0</v>
      </c>
      <c r="U111" s="204">
        <f>S111+U110</f>
        <v>0</v>
      </c>
      <c r="V111" s="290">
        <f>IFERROR(U111/$K109,0)</f>
        <v>0</v>
      </c>
      <c r="W111" s="204">
        <f>U111+W110</f>
        <v>0</v>
      </c>
      <c r="X111" s="290">
        <f>IFERROR(W111/$K109,0)</f>
        <v>0</v>
      </c>
      <c r="Y111" s="204">
        <f>W111+Y110</f>
        <v>0</v>
      </c>
      <c r="Z111" s="290">
        <f>IFERROR(Y111/$K109,0)</f>
        <v>0</v>
      </c>
      <c r="AA111" s="307"/>
      <c r="AB111" s="308"/>
    </row>
    <row r="112" spans="1:28" ht="20.100000000000001" customHeight="1" outlineLevel="1">
      <c r="A112" s="406">
        <f>A109+1</f>
        <v>41</v>
      </c>
      <c r="B112" s="209" t="str">
        <f t="shared" si="6"/>
        <v>2.3</v>
      </c>
      <c r="C112" s="407" t="str">
        <f>VLOOKUP($A112,'VII - Planilha Orçamentária'!$A$9:$K$463,3)</f>
        <v>2.3.2</v>
      </c>
      <c r="D112" s="410" t="str">
        <f>VLOOKUP($A112,'VII - Planilha Orçamentária'!$A$9:$K$463,4)</f>
        <v>CPOS - B.166</v>
      </c>
      <c r="E112" s="410" t="str">
        <f>VLOOKUP(A112,'VII - Planilha Orçamentária'!$A$9:$K$463,5)</f>
        <v>970101</v>
      </c>
      <c r="F112" s="416" t="str">
        <f>VLOOKUP($A112,'VII - Planilha Orçamentária'!$A$9:$K$463,6)</f>
        <v>ADESIVO VINÍLICO, PADRÃO REGULAMENTADO, PARA SINALIZAÇÃO DE INCÊNDIO - SINALIZAÇÃO DE SENTIDO DE ROTA DE FUGA</v>
      </c>
      <c r="G112" s="419" t="str">
        <f>VLOOKUP($A112,'VII - Planilha Orçamentária'!$A$9:$K$463,7)</f>
        <v xml:space="preserve">un </v>
      </c>
      <c r="I112" s="422">
        <f>VLOOKUP($A112,'VII - Planilha Orçamentária'!$A$9:$K$463,9)</f>
        <v>90</v>
      </c>
      <c r="J112" s="425">
        <f>VLOOKUP($A112,'VII - Planilha Orçamentária'!$A$9:$K$463,10)</f>
        <v>0</v>
      </c>
      <c r="K112" s="413">
        <f>ROUND(J112*I112,2)</f>
        <v>0</v>
      </c>
      <c r="M112" s="194" t="s">
        <v>104</v>
      </c>
      <c r="O112" s="200"/>
      <c r="P112" s="288"/>
      <c r="Q112" s="200"/>
      <c r="R112" s="288"/>
      <c r="S112" s="200"/>
      <c r="T112" s="288"/>
      <c r="U112" s="200"/>
      <c r="V112" s="288"/>
      <c r="W112" s="200"/>
      <c r="X112" s="288"/>
      <c r="Y112" s="200"/>
      <c r="Z112" s="288"/>
      <c r="AA112" s="303"/>
      <c r="AB112" s="304"/>
    </row>
    <row r="113" spans="1:28" ht="20.100000000000001" customHeight="1" outlineLevel="1">
      <c r="A113" s="406"/>
      <c r="B113" s="209" t="str">
        <f t="shared" si="6"/>
        <v>2.3</v>
      </c>
      <c r="C113" s="408"/>
      <c r="D113" s="411"/>
      <c r="E113" s="411"/>
      <c r="F113" s="417"/>
      <c r="G113" s="420"/>
      <c r="I113" s="423"/>
      <c r="J113" s="426"/>
      <c r="K113" s="414"/>
      <c r="M113" s="195" t="s">
        <v>105</v>
      </c>
      <c r="O113" s="202">
        <v>0</v>
      </c>
      <c r="P113" s="289">
        <f>IFERROR(O113/$K112,0)</f>
        <v>0</v>
      </c>
      <c r="Q113" s="202">
        <v>0</v>
      </c>
      <c r="R113" s="289">
        <f>IFERROR(Q113/$K112,0)</f>
        <v>0</v>
      </c>
      <c r="S113" s="202">
        <v>0</v>
      </c>
      <c r="T113" s="289">
        <f>IFERROR(S113/$K112,0)</f>
        <v>0</v>
      </c>
      <c r="U113" s="202">
        <v>0</v>
      </c>
      <c r="V113" s="289">
        <f>IFERROR(U113/$K112,0)</f>
        <v>0</v>
      </c>
      <c r="W113" s="202">
        <f>K112</f>
        <v>0</v>
      </c>
      <c r="X113" s="289">
        <f>IFERROR(W113/$K112,0)</f>
        <v>0</v>
      </c>
      <c r="Y113" s="202">
        <v>0</v>
      </c>
      <c r="Z113" s="289">
        <f>IFERROR(Y113/$K112,0)</f>
        <v>0</v>
      </c>
      <c r="AA113" s="305">
        <f>SUMIF($O$9:$Z$9,$AA$9,$O113:$Z113)</f>
        <v>0</v>
      </c>
      <c r="AB113" s="306">
        <f>IFERROR(AA113/$K112,0)</f>
        <v>0</v>
      </c>
    </row>
    <row r="114" spans="1:28" ht="20.100000000000001" customHeight="1" outlineLevel="1">
      <c r="A114" s="406"/>
      <c r="B114" s="209" t="str">
        <f t="shared" si="6"/>
        <v>2.3</v>
      </c>
      <c r="C114" s="409"/>
      <c r="D114" s="412"/>
      <c r="E114" s="412"/>
      <c r="F114" s="418"/>
      <c r="G114" s="421"/>
      <c r="I114" s="424"/>
      <c r="J114" s="427"/>
      <c r="K114" s="415"/>
      <c r="M114" s="196" t="s">
        <v>106</v>
      </c>
      <c r="O114" s="204">
        <f>O113</f>
        <v>0</v>
      </c>
      <c r="P114" s="290">
        <f>IFERROR(O114/$K112,0)</f>
        <v>0</v>
      </c>
      <c r="Q114" s="204">
        <f>O114+Q113</f>
        <v>0</v>
      </c>
      <c r="R114" s="290">
        <f>IFERROR(Q114/$K112,0)</f>
        <v>0</v>
      </c>
      <c r="S114" s="204">
        <f>Q114+S113</f>
        <v>0</v>
      </c>
      <c r="T114" s="290">
        <f>IFERROR(S114/$K112,0)</f>
        <v>0</v>
      </c>
      <c r="U114" s="204">
        <f>S114+U113</f>
        <v>0</v>
      </c>
      <c r="V114" s="290">
        <f>IFERROR(U114/$K112,0)</f>
        <v>0</v>
      </c>
      <c r="W114" s="204">
        <f>U114+W113</f>
        <v>0</v>
      </c>
      <c r="X114" s="290">
        <f>IFERROR(W114/$K112,0)</f>
        <v>0</v>
      </c>
      <c r="Y114" s="204">
        <f>W114+Y113</f>
        <v>0</v>
      </c>
      <c r="Z114" s="290">
        <f>IFERROR(Y114/$K112,0)</f>
        <v>0</v>
      </c>
      <c r="AA114" s="307"/>
      <c r="AB114" s="308"/>
    </row>
    <row r="115" spans="1:28" ht="20.100000000000001" customHeight="1" outlineLevel="1">
      <c r="A115" s="406">
        <f>A112+1</f>
        <v>42</v>
      </c>
      <c r="B115" s="209" t="str">
        <f t="shared" si="6"/>
        <v>2.3</v>
      </c>
      <c r="C115" s="407" t="str">
        <f>VLOOKUP($A115,'VII - Planilha Orçamentária'!$A$9:$K$463,3)</f>
        <v>2.3.3</v>
      </c>
      <c r="D115" s="410" t="str">
        <f>VLOOKUP($A115,'VII - Planilha Orçamentária'!$A$9:$K$463,4)</f>
        <v>CPOS - B.166</v>
      </c>
      <c r="E115" s="410" t="str">
        <f>VLOOKUP(A115,'VII - Planilha Orçamentária'!$A$9:$K$463,5)</f>
        <v>970101</v>
      </c>
      <c r="F115" s="416" t="str">
        <f>VLOOKUP($A115,'VII - Planilha Orçamentária'!$A$9:$K$463,6)</f>
        <v>ADESIVO VINÍLICO, PADRÃO REGULAMENTADO, PARA SINALIZAÇÃO DE INCÊNDIO - SINALIZAÇÃO DE HIDRANTE</v>
      </c>
      <c r="G115" s="419" t="str">
        <f>VLOOKUP($A115,'VII - Planilha Orçamentária'!$A$9:$K$463,7)</f>
        <v xml:space="preserve">un </v>
      </c>
      <c r="I115" s="422">
        <f>VLOOKUP($A115,'VII - Planilha Orçamentária'!$A$9:$K$463,9)</f>
        <v>78</v>
      </c>
      <c r="J115" s="425">
        <f>VLOOKUP($A115,'VII - Planilha Orçamentária'!$A$9:$K$463,10)</f>
        <v>0</v>
      </c>
      <c r="K115" s="413">
        <f>ROUND(J115*I115,2)</f>
        <v>0</v>
      </c>
      <c r="M115" s="194" t="s">
        <v>104</v>
      </c>
      <c r="O115" s="200"/>
      <c r="P115" s="288"/>
      <c r="Q115" s="200"/>
      <c r="R115" s="288"/>
      <c r="S115" s="200"/>
      <c r="T115" s="288"/>
      <c r="U115" s="200"/>
      <c r="V115" s="288"/>
      <c r="W115" s="200"/>
      <c r="X115" s="288"/>
      <c r="Y115" s="200"/>
      <c r="Z115" s="288"/>
      <c r="AA115" s="303"/>
      <c r="AB115" s="304"/>
    </row>
    <row r="116" spans="1:28" ht="20.100000000000001" customHeight="1" outlineLevel="1">
      <c r="A116" s="406"/>
      <c r="B116" s="209" t="str">
        <f t="shared" si="6"/>
        <v>2.3</v>
      </c>
      <c r="C116" s="408"/>
      <c r="D116" s="411"/>
      <c r="E116" s="411"/>
      <c r="F116" s="417"/>
      <c r="G116" s="420"/>
      <c r="I116" s="423"/>
      <c r="J116" s="426"/>
      <c r="K116" s="414"/>
      <c r="M116" s="195" t="s">
        <v>105</v>
      </c>
      <c r="O116" s="202">
        <v>0</v>
      </c>
      <c r="P116" s="289">
        <f>IFERROR(O116/$K115,0)</f>
        <v>0</v>
      </c>
      <c r="Q116" s="202">
        <v>0</v>
      </c>
      <c r="R116" s="289">
        <f>IFERROR(Q116/$K115,0)</f>
        <v>0</v>
      </c>
      <c r="S116" s="202">
        <v>0</v>
      </c>
      <c r="T116" s="289">
        <f>IFERROR(S116/$K115,0)</f>
        <v>0</v>
      </c>
      <c r="U116" s="202">
        <v>0</v>
      </c>
      <c r="V116" s="289">
        <f>IFERROR(U116/$K115,0)</f>
        <v>0</v>
      </c>
      <c r="W116" s="202">
        <f>K115</f>
        <v>0</v>
      </c>
      <c r="X116" s="289">
        <f>IFERROR(W116/$K115,0)</f>
        <v>0</v>
      </c>
      <c r="Y116" s="202">
        <v>0</v>
      </c>
      <c r="Z116" s="289">
        <f>IFERROR(Y116/$K115,0)</f>
        <v>0</v>
      </c>
      <c r="AA116" s="305">
        <f>SUMIF($O$9:$Z$9,$AA$9,$O116:$Z116)</f>
        <v>0</v>
      </c>
      <c r="AB116" s="306">
        <f>IFERROR(AA116/$K115,0)</f>
        <v>0</v>
      </c>
    </row>
    <row r="117" spans="1:28" ht="20.100000000000001" customHeight="1" outlineLevel="1">
      <c r="A117" s="406"/>
      <c r="B117" s="209" t="str">
        <f t="shared" si="6"/>
        <v>2.3</v>
      </c>
      <c r="C117" s="409"/>
      <c r="D117" s="412"/>
      <c r="E117" s="412"/>
      <c r="F117" s="418"/>
      <c r="G117" s="421"/>
      <c r="I117" s="424"/>
      <c r="J117" s="427"/>
      <c r="K117" s="415"/>
      <c r="M117" s="196" t="s">
        <v>106</v>
      </c>
      <c r="O117" s="204">
        <f>O116</f>
        <v>0</v>
      </c>
      <c r="P117" s="290">
        <f>IFERROR(O117/$K115,0)</f>
        <v>0</v>
      </c>
      <c r="Q117" s="204">
        <f>O117+Q116</f>
        <v>0</v>
      </c>
      <c r="R117" s="290">
        <f>IFERROR(Q117/$K115,0)</f>
        <v>0</v>
      </c>
      <c r="S117" s="204">
        <f>Q117+S116</f>
        <v>0</v>
      </c>
      <c r="T117" s="290">
        <f>IFERROR(S117/$K115,0)</f>
        <v>0</v>
      </c>
      <c r="U117" s="204">
        <f>S117+U116</f>
        <v>0</v>
      </c>
      <c r="V117" s="290">
        <f>IFERROR(U117/$K115,0)</f>
        <v>0</v>
      </c>
      <c r="W117" s="204">
        <f>U117+W116</f>
        <v>0</v>
      </c>
      <c r="X117" s="290">
        <f>IFERROR(W117/$K115,0)</f>
        <v>0</v>
      </c>
      <c r="Y117" s="204">
        <f>W117+Y116</f>
        <v>0</v>
      </c>
      <c r="Z117" s="290">
        <f>IFERROR(Y117/$K115,0)</f>
        <v>0</v>
      </c>
      <c r="AA117" s="307"/>
      <c r="AB117" s="308"/>
    </row>
    <row r="118" spans="1:28" ht="20.100000000000001" customHeight="1" outlineLevel="1">
      <c r="A118" s="406">
        <f>A115+1</f>
        <v>43</v>
      </c>
      <c r="B118" s="209" t="str">
        <f t="shared" si="6"/>
        <v>2.3</v>
      </c>
      <c r="C118" s="407" t="str">
        <f>VLOOKUP($A118,'VII - Planilha Orçamentária'!$A$9:$K$463,3)</f>
        <v>2.3.4</v>
      </c>
      <c r="D118" s="410" t="str">
        <f>VLOOKUP($A118,'VII - Planilha Orçamentária'!$A$9:$K$463,4)</f>
        <v>CPOS - B.166</v>
      </c>
      <c r="E118" s="410" t="str">
        <f>VLOOKUP(A118,'VII - Planilha Orçamentária'!$A$9:$K$463,5)</f>
        <v>970101</v>
      </c>
      <c r="F118" s="416" t="str">
        <f>VLOOKUP($A118,'VII - Planilha Orçamentária'!$A$9:$K$463,6)</f>
        <v>ADESIVO VINÍLICO, PADRÃO REGULAMENTADO, PARA SINALIZAÇÃO DE INCÊNDIO - SINALIZAÇÃO DE EXTINTOR</v>
      </c>
      <c r="G118" s="419" t="str">
        <f>VLOOKUP($A118,'VII - Planilha Orçamentária'!$A$9:$K$463,7)</f>
        <v xml:space="preserve">un </v>
      </c>
      <c r="I118" s="422">
        <f>VLOOKUP($A118,'VII - Planilha Orçamentária'!$A$9:$K$463,9)</f>
        <v>150</v>
      </c>
      <c r="J118" s="425">
        <f>VLOOKUP($A118,'VII - Planilha Orçamentária'!$A$9:$K$463,10)</f>
        <v>0</v>
      </c>
      <c r="K118" s="413">
        <f>ROUND(J118*I118,2)</f>
        <v>0</v>
      </c>
      <c r="M118" s="194" t="s">
        <v>104</v>
      </c>
      <c r="O118" s="200"/>
      <c r="P118" s="288"/>
      <c r="Q118" s="200"/>
      <c r="R118" s="288"/>
      <c r="S118" s="200"/>
      <c r="T118" s="288"/>
      <c r="U118" s="200"/>
      <c r="V118" s="288"/>
      <c r="W118" s="200"/>
      <c r="X118" s="288"/>
      <c r="Y118" s="200"/>
      <c r="Z118" s="288"/>
      <c r="AA118" s="303"/>
      <c r="AB118" s="304"/>
    </row>
    <row r="119" spans="1:28" ht="20.100000000000001" customHeight="1" outlineLevel="1">
      <c r="A119" s="406"/>
      <c r="B119" s="209" t="str">
        <f t="shared" si="6"/>
        <v>2.3</v>
      </c>
      <c r="C119" s="408"/>
      <c r="D119" s="411"/>
      <c r="E119" s="411"/>
      <c r="F119" s="417"/>
      <c r="G119" s="420"/>
      <c r="I119" s="423"/>
      <c r="J119" s="426"/>
      <c r="K119" s="414"/>
      <c r="M119" s="195" t="s">
        <v>105</v>
      </c>
      <c r="O119" s="202">
        <v>0</v>
      </c>
      <c r="P119" s="289">
        <f>IFERROR(O119/$K118,0)</f>
        <v>0</v>
      </c>
      <c r="Q119" s="202">
        <v>0</v>
      </c>
      <c r="R119" s="289">
        <f>IFERROR(Q119/$K118,0)</f>
        <v>0</v>
      </c>
      <c r="S119" s="202">
        <v>0</v>
      </c>
      <c r="T119" s="289">
        <f>IFERROR(S119/$K118,0)</f>
        <v>0</v>
      </c>
      <c r="U119" s="202">
        <v>0</v>
      </c>
      <c r="V119" s="289">
        <f>IFERROR(U119/$K118,0)</f>
        <v>0</v>
      </c>
      <c r="W119" s="202">
        <f>K118</f>
        <v>0</v>
      </c>
      <c r="X119" s="289">
        <f>IFERROR(W119/$K118,0)</f>
        <v>0</v>
      </c>
      <c r="Y119" s="202">
        <v>0</v>
      </c>
      <c r="Z119" s="289">
        <f>IFERROR(Y119/$K118,0)</f>
        <v>0</v>
      </c>
      <c r="AA119" s="305">
        <f>SUMIF($O$9:$Z$9,$AA$9,$O119:$Z119)</f>
        <v>0</v>
      </c>
      <c r="AB119" s="306">
        <f>IFERROR(AA119/$K118,0)</f>
        <v>0</v>
      </c>
    </row>
    <row r="120" spans="1:28" ht="20.100000000000001" customHeight="1" outlineLevel="1">
      <c r="A120" s="406"/>
      <c r="B120" s="209" t="str">
        <f t="shared" si="6"/>
        <v>2.3</v>
      </c>
      <c r="C120" s="409"/>
      <c r="D120" s="412"/>
      <c r="E120" s="412"/>
      <c r="F120" s="418"/>
      <c r="G120" s="421"/>
      <c r="I120" s="424"/>
      <c r="J120" s="427"/>
      <c r="K120" s="415"/>
      <c r="M120" s="196" t="s">
        <v>106</v>
      </c>
      <c r="O120" s="204">
        <f>O119</f>
        <v>0</v>
      </c>
      <c r="P120" s="290">
        <f>IFERROR(O120/$K118,0)</f>
        <v>0</v>
      </c>
      <c r="Q120" s="204">
        <f>O120+Q119</f>
        <v>0</v>
      </c>
      <c r="R120" s="290">
        <f>IFERROR(Q120/$K118,0)</f>
        <v>0</v>
      </c>
      <c r="S120" s="204">
        <f>Q120+S119</f>
        <v>0</v>
      </c>
      <c r="T120" s="290">
        <f>IFERROR(S120/$K118,0)</f>
        <v>0</v>
      </c>
      <c r="U120" s="204">
        <f>S120+U119</f>
        <v>0</v>
      </c>
      <c r="V120" s="290">
        <f>IFERROR(U120/$K118,0)</f>
        <v>0</v>
      </c>
      <c r="W120" s="204">
        <f>U120+W119</f>
        <v>0</v>
      </c>
      <c r="X120" s="290">
        <f>IFERROR(W120/$K118,0)</f>
        <v>0</v>
      </c>
      <c r="Y120" s="204">
        <f>W120+Y119</f>
        <v>0</v>
      </c>
      <c r="Z120" s="290">
        <f>IFERROR(Y120/$K118,0)</f>
        <v>0</v>
      </c>
      <c r="AA120" s="307"/>
      <c r="AB120" s="308"/>
    </row>
    <row r="121" spans="1:28" ht="20.100000000000001" customHeight="1" outlineLevel="1">
      <c r="A121" s="406">
        <f>A118+1</f>
        <v>44</v>
      </c>
      <c r="B121" s="209" t="str">
        <f t="shared" si="6"/>
        <v>2.3</v>
      </c>
      <c r="C121" s="407" t="str">
        <f>VLOOKUP($A121,'VII - Planilha Orçamentária'!$A$9:$K$463,3)</f>
        <v>2.3.5</v>
      </c>
      <c r="D121" s="410" t="str">
        <f>VLOOKUP($A121,'VII - Planilha Orçamentária'!$A$9:$K$463,4)</f>
        <v>CPOS - B.166</v>
      </c>
      <c r="E121" s="410" t="str">
        <f>VLOOKUP(A121,'VII - Planilha Orçamentária'!$A$9:$K$463,5)</f>
        <v>970101</v>
      </c>
      <c r="F121" s="416" t="str">
        <f>VLOOKUP($A121,'VII - Planilha Orçamentária'!$A$9:$K$463,6)</f>
        <v>ADESIVO VINÍLICO, PADRÃO REGULAMENTADO, PARA SINALIZAÇÃO DE INCÊNDIO - SINALIZAÇÃO DE PO QUIMICO</v>
      </c>
      <c r="G121" s="419" t="str">
        <f>VLOOKUP($A121,'VII - Planilha Orçamentária'!$A$9:$K$463,7)</f>
        <v xml:space="preserve">un </v>
      </c>
      <c r="I121" s="422">
        <f>VLOOKUP($A121,'VII - Planilha Orçamentária'!$A$9:$K$463,9)</f>
        <v>75</v>
      </c>
      <c r="J121" s="425">
        <f>VLOOKUP($A121,'VII - Planilha Orçamentária'!$A$9:$K$463,10)</f>
        <v>0</v>
      </c>
      <c r="K121" s="413">
        <f>ROUND(J121*I121,2)</f>
        <v>0</v>
      </c>
      <c r="M121" s="194" t="s">
        <v>104</v>
      </c>
      <c r="O121" s="200"/>
      <c r="P121" s="288"/>
      <c r="Q121" s="200"/>
      <c r="R121" s="288"/>
      <c r="S121" s="200"/>
      <c r="T121" s="288"/>
      <c r="U121" s="200"/>
      <c r="V121" s="288"/>
      <c r="W121" s="200"/>
      <c r="X121" s="288"/>
      <c r="Y121" s="200"/>
      <c r="Z121" s="288"/>
      <c r="AA121" s="303"/>
      <c r="AB121" s="304"/>
    </row>
    <row r="122" spans="1:28" ht="20.100000000000001" customHeight="1" outlineLevel="1">
      <c r="A122" s="406"/>
      <c r="B122" s="209" t="str">
        <f t="shared" si="6"/>
        <v>2.3</v>
      </c>
      <c r="C122" s="408"/>
      <c r="D122" s="411"/>
      <c r="E122" s="411"/>
      <c r="F122" s="417"/>
      <c r="G122" s="420"/>
      <c r="I122" s="423"/>
      <c r="J122" s="426"/>
      <c r="K122" s="414"/>
      <c r="M122" s="195" t="s">
        <v>105</v>
      </c>
      <c r="O122" s="202">
        <v>0</v>
      </c>
      <c r="P122" s="289">
        <f>IFERROR(O122/$K121,0)</f>
        <v>0</v>
      </c>
      <c r="Q122" s="202">
        <v>0</v>
      </c>
      <c r="R122" s="289">
        <f>IFERROR(Q122/$K121,0)</f>
        <v>0</v>
      </c>
      <c r="S122" s="202">
        <v>0</v>
      </c>
      <c r="T122" s="289">
        <f>IFERROR(S122/$K121,0)</f>
        <v>0</v>
      </c>
      <c r="U122" s="202">
        <v>0</v>
      </c>
      <c r="V122" s="289">
        <f>IFERROR(U122/$K121,0)</f>
        <v>0</v>
      </c>
      <c r="W122" s="202">
        <f>K121</f>
        <v>0</v>
      </c>
      <c r="X122" s="289">
        <f>IFERROR(W122/$K121,0)</f>
        <v>0</v>
      </c>
      <c r="Y122" s="202">
        <v>0</v>
      </c>
      <c r="Z122" s="289">
        <f>IFERROR(Y122/$K121,0)</f>
        <v>0</v>
      </c>
      <c r="AA122" s="305">
        <f>SUMIF($O$9:$Z$9,$AA$9,$O122:$Z122)</f>
        <v>0</v>
      </c>
      <c r="AB122" s="306">
        <f>IFERROR(AA122/$K121,0)</f>
        <v>0</v>
      </c>
    </row>
    <row r="123" spans="1:28" ht="20.100000000000001" customHeight="1" outlineLevel="1">
      <c r="A123" s="406"/>
      <c r="B123" s="209" t="str">
        <f t="shared" si="6"/>
        <v>2.3</v>
      </c>
      <c r="C123" s="409"/>
      <c r="D123" s="412"/>
      <c r="E123" s="412"/>
      <c r="F123" s="418"/>
      <c r="G123" s="421"/>
      <c r="I123" s="424"/>
      <c r="J123" s="427"/>
      <c r="K123" s="415"/>
      <c r="M123" s="196" t="s">
        <v>106</v>
      </c>
      <c r="O123" s="204">
        <f>O122</f>
        <v>0</v>
      </c>
      <c r="P123" s="290">
        <f>IFERROR(O123/$K121,0)</f>
        <v>0</v>
      </c>
      <c r="Q123" s="204">
        <f>O123+Q122</f>
        <v>0</v>
      </c>
      <c r="R123" s="290">
        <f>IFERROR(Q123/$K121,0)</f>
        <v>0</v>
      </c>
      <c r="S123" s="204">
        <f>Q123+S122</f>
        <v>0</v>
      </c>
      <c r="T123" s="290">
        <f>IFERROR(S123/$K121,0)</f>
        <v>0</v>
      </c>
      <c r="U123" s="204">
        <f>S123+U122</f>
        <v>0</v>
      </c>
      <c r="V123" s="290">
        <f>IFERROR(U123/$K121,0)</f>
        <v>0</v>
      </c>
      <c r="W123" s="204">
        <f>U123+W122</f>
        <v>0</v>
      </c>
      <c r="X123" s="290">
        <f>IFERROR(W123/$K121,0)</f>
        <v>0</v>
      </c>
      <c r="Y123" s="204">
        <f>W123+Y122</f>
        <v>0</v>
      </c>
      <c r="Z123" s="290">
        <f>IFERROR(Y123/$K121,0)</f>
        <v>0</v>
      </c>
      <c r="AA123" s="307"/>
      <c r="AB123" s="308"/>
    </row>
    <row r="124" spans="1:28" ht="20.100000000000001" customHeight="1" outlineLevel="1">
      <c r="A124" s="406">
        <f>A121+1</f>
        <v>45</v>
      </c>
      <c r="B124" s="209" t="str">
        <f t="shared" si="6"/>
        <v>2.3</v>
      </c>
      <c r="C124" s="407" t="str">
        <f>VLOOKUP($A124,'VII - Planilha Orçamentária'!$A$9:$K$463,3)</f>
        <v>2.3.6</v>
      </c>
      <c r="D124" s="410" t="str">
        <f>VLOOKUP($A124,'VII - Planilha Orçamentária'!$A$9:$K$463,4)</f>
        <v>CPOS - B.166</v>
      </c>
      <c r="E124" s="410" t="str">
        <f>VLOOKUP(A124,'VII - Planilha Orçamentária'!$A$9:$K$463,5)</f>
        <v>970101</v>
      </c>
      <c r="F124" s="416" t="str">
        <f>VLOOKUP($A124,'VII - Planilha Orçamentária'!$A$9:$K$463,6)</f>
        <v>ADESIVO VINÍLICO, PADRÃO REGULAMENTADO, PARA SINALIZAÇÃO DE INCÊNDIO - SINALIZAÇÃO DE GAS CARBONICO CO2</v>
      </c>
      <c r="G124" s="419" t="str">
        <f>VLOOKUP($A124,'VII - Planilha Orçamentária'!$A$9:$K$463,7)</f>
        <v xml:space="preserve">un </v>
      </c>
      <c r="I124" s="422">
        <f>VLOOKUP($A124,'VII - Planilha Orçamentária'!$A$9:$K$463,9)</f>
        <v>17</v>
      </c>
      <c r="J124" s="425">
        <f>VLOOKUP($A124,'VII - Planilha Orçamentária'!$A$9:$K$463,10)</f>
        <v>0</v>
      </c>
      <c r="K124" s="413">
        <f>ROUND(J124*I124,2)</f>
        <v>0</v>
      </c>
      <c r="M124" s="194" t="s">
        <v>104</v>
      </c>
      <c r="O124" s="200"/>
      <c r="P124" s="288"/>
      <c r="Q124" s="200"/>
      <c r="R124" s="288"/>
      <c r="S124" s="200"/>
      <c r="T124" s="288"/>
      <c r="U124" s="200"/>
      <c r="V124" s="288"/>
      <c r="W124" s="200"/>
      <c r="X124" s="288"/>
      <c r="Y124" s="200"/>
      <c r="Z124" s="288"/>
      <c r="AA124" s="303"/>
      <c r="AB124" s="304"/>
    </row>
    <row r="125" spans="1:28" ht="20.100000000000001" customHeight="1" outlineLevel="1">
      <c r="A125" s="406"/>
      <c r="B125" s="209" t="str">
        <f t="shared" si="6"/>
        <v>2.3</v>
      </c>
      <c r="C125" s="408"/>
      <c r="D125" s="411"/>
      <c r="E125" s="411"/>
      <c r="F125" s="417"/>
      <c r="G125" s="420"/>
      <c r="I125" s="423"/>
      <c r="J125" s="426"/>
      <c r="K125" s="414"/>
      <c r="M125" s="195" t="s">
        <v>105</v>
      </c>
      <c r="O125" s="202">
        <v>0</v>
      </c>
      <c r="P125" s="289">
        <f>IFERROR(O125/$K124,0)</f>
        <v>0</v>
      </c>
      <c r="Q125" s="202">
        <v>0</v>
      </c>
      <c r="R125" s="289">
        <f>IFERROR(Q125/$K124,0)</f>
        <v>0</v>
      </c>
      <c r="S125" s="202">
        <v>0</v>
      </c>
      <c r="T125" s="289">
        <f>IFERROR(S125/$K124,0)</f>
        <v>0</v>
      </c>
      <c r="U125" s="202">
        <v>0</v>
      </c>
      <c r="V125" s="289">
        <f>IFERROR(U125/$K124,0)</f>
        <v>0</v>
      </c>
      <c r="W125" s="202">
        <f>K124</f>
        <v>0</v>
      </c>
      <c r="X125" s="289">
        <f>IFERROR(W125/$K124,0)</f>
        <v>0</v>
      </c>
      <c r="Y125" s="202">
        <v>0</v>
      </c>
      <c r="Z125" s="289">
        <f>IFERROR(Y125/$K124,0)</f>
        <v>0</v>
      </c>
      <c r="AA125" s="305">
        <f>SUMIF($O$9:$Z$9,$AA$9,$O125:$Z125)</f>
        <v>0</v>
      </c>
      <c r="AB125" s="306">
        <f>IFERROR(AA125/$K124,0)</f>
        <v>0</v>
      </c>
    </row>
    <row r="126" spans="1:28" ht="20.100000000000001" customHeight="1" outlineLevel="1">
      <c r="A126" s="406"/>
      <c r="B126" s="209" t="str">
        <f t="shared" si="6"/>
        <v>2.3</v>
      </c>
      <c r="C126" s="409"/>
      <c r="D126" s="412"/>
      <c r="E126" s="412"/>
      <c r="F126" s="418"/>
      <c r="G126" s="421"/>
      <c r="I126" s="424"/>
      <c r="J126" s="427"/>
      <c r="K126" s="415"/>
      <c r="M126" s="196" t="s">
        <v>106</v>
      </c>
      <c r="O126" s="204">
        <f>O125</f>
        <v>0</v>
      </c>
      <c r="P126" s="290">
        <f>IFERROR(O126/$K124,0)</f>
        <v>0</v>
      </c>
      <c r="Q126" s="204">
        <f>O126+Q125</f>
        <v>0</v>
      </c>
      <c r="R126" s="290">
        <f>IFERROR(Q126/$K124,0)</f>
        <v>0</v>
      </c>
      <c r="S126" s="204">
        <f>Q126+S125</f>
        <v>0</v>
      </c>
      <c r="T126" s="290">
        <f>IFERROR(S126/$K124,0)</f>
        <v>0</v>
      </c>
      <c r="U126" s="204">
        <f>S126+U125</f>
        <v>0</v>
      </c>
      <c r="V126" s="290">
        <f>IFERROR(U126/$K124,0)</f>
        <v>0</v>
      </c>
      <c r="W126" s="204">
        <f>U126+W125</f>
        <v>0</v>
      </c>
      <c r="X126" s="290">
        <f>IFERROR(W126/$K124,0)</f>
        <v>0</v>
      </c>
      <c r="Y126" s="204">
        <f>W126+Y125</f>
        <v>0</v>
      </c>
      <c r="Z126" s="290">
        <f>IFERROR(Y126/$K124,0)</f>
        <v>0</v>
      </c>
      <c r="AA126" s="307"/>
      <c r="AB126" s="308"/>
    </row>
    <row r="127" spans="1:28" ht="20.100000000000001" customHeight="1" outlineLevel="1">
      <c r="A127" s="406">
        <f>A124+1</f>
        <v>46</v>
      </c>
      <c r="B127" s="209" t="str">
        <f t="shared" si="6"/>
        <v>2.3</v>
      </c>
      <c r="C127" s="407" t="str">
        <f>VLOOKUP($A127,'VII - Planilha Orçamentária'!$A$9:$K$463,3)</f>
        <v>2.3.7</v>
      </c>
      <c r="D127" s="410" t="str">
        <f>VLOOKUP($A127,'VII - Planilha Orçamentária'!$A$9:$K$463,4)</f>
        <v>CPOS - B.166</v>
      </c>
      <c r="E127" s="410" t="str">
        <f>VLOOKUP(A127,'VII - Planilha Orçamentária'!$A$9:$K$463,5)</f>
        <v>970101</v>
      </c>
      <c r="F127" s="416" t="str">
        <f>VLOOKUP($A127,'VII - Planilha Orçamentária'!$A$9:$K$463,6)</f>
        <v>ADESIVO VINÍLICO, PADRÃO REGULAMENTADO, PARA SINALIZAÇÃO DE INCÊNDIO - SINALIZAÇÃO DE AGUA PRESSURIZADA H2O</v>
      </c>
      <c r="G127" s="419" t="str">
        <f>VLOOKUP($A127,'VII - Planilha Orçamentária'!$A$9:$K$463,7)</f>
        <v xml:space="preserve">un </v>
      </c>
      <c r="I127" s="422">
        <f>VLOOKUP($A127,'VII - Planilha Orçamentária'!$A$9:$K$463,9)</f>
        <v>65</v>
      </c>
      <c r="J127" s="425">
        <f>VLOOKUP($A127,'VII - Planilha Orçamentária'!$A$9:$K$463,10)</f>
        <v>0</v>
      </c>
      <c r="K127" s="413">
        <f>ROUND(J127*I127,2)</f>
        <v>0</v>
      </c>
      <c r="M127" s="194" t="s">
        <v>104</v>
      </c>
      <c r="O127" s="200"/>
      <c r="P127" s="288"/>
      <c r="Q127" s="200"/>
      <c r="R127" s="288"/>
      <c r="S127" s="200"/>
      <c r="T127" s="288"/>
      <c r="U127" s="200"/>
      <c r="V127" s="288"/>
      <c r="W127" s="200"/>
      <c r="X127" s="288"/>
      <c r="Y127" s="200"/>
      <c r="Z127" s="288"/>
      <c r="AA127" s="303"/>
      <c r="AB127" s="304"/>
    </row>
    <row r="128" spans="1:28" ht="20.100000000000001" customHeight="1" outlineLevel="1">
      <c r="A128" s="406"/>
      <c r="B128" s="209" t="str">
        <f t="shared" si="6"/>
        <v>2.3</v>
      </c>
      <c r="C128" s="408"/>
      <c r="D128" s="411"/>
      <c r="E128" s="411"/>
      <c r="F128" s="417"/>
      <c r="G128" s="420"/>
      <c r="I128" s="423"/>
      <c r="J128" s="426"/>
      <c r="K128" s="414"/>
      <c r="M128" s="195" t="s">
        <v>105</v>
      </c>
      <c r="O128" s="202">
        <v>0</v>
      </c>
      <c r="P128" s="289">
        <f>IFERROR(O128/$K127,0)</f>
        <v>0</v>
      </c>
      <c r="Q128" s="202">
        <v>0</v>
      </c>
      <c r="R128" s="289">
        <f>IFERROR(Q128/$K127,0)</f>
        <v>0</v>
      </c>
      <c r="S128" s="202">
        <v>0</v>
      </c>
      <c r="T128" s="289">
        <f>IFERROR(S128/$K127,0)</f>
        <v>0</v>
      </c>
      <c r="U128" s="202">
        <v>0</v>
      </c>
      <c r="V128" s="289">
        <f>IFERROR(U128/$K127,0)</f>
        <v>0</v>
      </c>
      <c r="W128" s="202">
        <f>K127</f>
        <v>0</v>
      </c>
      <c r="X128" s="289">
        <f>IFERROR(W128/$K127,0)</f>
        <v>0</v>
      </c>
      <c r="Y128" s="202">
        <v>0</v>
      </c>
      <c r="Z128" s="289">
        <f>IFERROR(Y128/$K127,0)</f>
        <v>0</v>
      </c>
      <c r="AA128" s="305">
        <f>SUMIF($O$9:$Z$9,$AA$9,$O128:$Z128)</f>
        <v>0</v>
      </c>
      <c r="AB128" s="306">
        <f>IFERROR(AA128/$K127,0)</f>
        <v>0</v>
      </c>
    </row>
    <row r="129" spans="1:28" ht="20.100000000000001" customHeight="1" outlineLevel="1">
      <c r="A129" s="406"/>
      <c r="B129" s="209" t="str">
        <f t="shared" si="6"/>
        <v>2.3</v>
      </c>
      <c r="C129" s="409"/>
      <c r="D129" s="412"/>
      <c r="E129" s="412"/>
      <c r="F129" s="418"/>
      <c r="G129" s="421"/>
      <c r="I129" s="424"/>
      <c r="J129" s="427"/>
      <c r="K129" s="415"/>
      <c r="M129" s="196" t="s">
        <v>106</v>
      </c>
      <c r="O129" s="204">
        <f>O128</f>
        <v>0</v>
      </c>
      <c r="P129" s="290">
        <f>IFERROR(O129/$K127,0)</f>
        <v>0</v>
      </c>
      <c r="Q129" s="204">
        <f>O129+Q128</f>
        <v>0</v>
      </c>
      <c r="R129" s="290">
        <f>IFERROR(Q129/$K127,0)</f>
        <v>0</v>
      </c>
      <c r="S129" s="204">
        <f>Q129+S128</f>
        <v>0</v>
      </c>
      <c r="T129" s="290">
        <f>IFERROR(S129/$K127,0)</f>
        <v>0</v>
      </c>
      <c r="U129" s="204">
        <f>S129+U128</f>
        <v>0</v>
      </c>
      <c r="V129" s="290">
        <f>IFERROR(U129/$K127,0)</f>
        <v>0</v>
      </c>
      <c r="W129" s="204">
        <f>U129+W128</f>
        <v>0</v>
      </c>
      <c r="X129" s="290">
        <f>IFERROR(W129/$K127,0)</f>
        <v>0</v>
      </c>
      <c r="Y129" s="204">
        <f>W129+Y128</f>
        <v>0</v>
      </c>
      <c r="Z129" s="290">
        <f>IFERROR(Y129/$K127,0)</f>
        <v>0</v>
      </c>
      <c r="AA129" s="307"/>
      <c r="AB129" s="308"/>
    </row>
    <row r="130" spans="1:28" ht="20.100000000000001" customHeight="1" outlineLevel="1">
      <c r="A130" s="406">
        <f>A127+1</f>
        <v>47</v>
      </c>
      <c r="B130" s="209" t="str">
        <f t="shared" si="6"/>
        <v>2.3</v>
      </c>
      <c r="C130" s="407" t="str">
        <f>VLOOKUP($A130,'VII - Planilha Orçamentária'!$A$9:$K$463,3)</f>
        <v>2.3.8</v>
      </c>
      <c r="D130" s="410" t="str">
        <f>VLOOKUP($A130,'VII - Planilha Orçamentária'!$A$9:$K$463,4)</f>
        <v>CPOS - B.166</v>
      </c>
      <c r="E130" s="410" t="str">
        <f>VLOOKUP(A130,'VII - Planilha Orçamentária'!$A$9:$K$463,5)</f>
        <v>970101</v>
      </c>
      <c r="F130" s="416" t="str">
        <f>VLOOKUP($A130,'VII - Planilha Orçamentária'!$A$9:$K$463,6)</f>
        <v>ADESIVO VINÍLICO, PADRÃO REGULAMENTADO, PARA SINALIZAÇÃO DE INCÊNDIO - SINALIZAÇÃO DE SIRENE</v>
      </c>
      <c r="G130" s="419" t="str">
        <f>VLOOKUP($A130,'VII - Planilha Orçamentária'!$A$9:$K$463,7)</f>
        <v xml:space="preserve">un </v>
      </c>
      <c r="I130" s="422">
        <f>VLOOKUP($A130,'VII - Planilha Orçamentária'!$A$9:$K$463,9)</f>
        <v>85</v>
      </c>
      <c r="J130" s="425">
        <f>VLOOKUP($A130,'VII - Planilha Orçamentária'!$A$9:$K$463,10)</f>
        <v>0</v>
      </c>
      <c r="K130" s="413">
        <f>ROUND(J130*I130,2)</f>
        <v>0</v>
      </c>
      <c r="M130" s="194" t="s">
        <v>104</v>
      </c>
      <c r="O130" s="200"/>
      <c r="P130" s="288"/>
      <c r="Q130" s="200"/>
      <c r="R130" s="288"/>
      <c r="S130" s="200"/>
      <c r="T130" s="288"/>
      <c r="U130" s="200"/>
      <c r="V130" s="288"/>
      <c r="W130" s="200"/>
      <c r="X130" s="288"/>
      <c r="Y130" s="200"/>
      <c r="Z130" s="288"/>
      <c r="AA130" s="303"/>
      <c r="AB130" s="304"/>
    </row>
    <row r="131" spans="1:28" ht="20.100000000000001" customHeight="1" outlineLevel="1">
      <c r="A131" s="406"/>
      <c r="B131" s="209" t="str">
        <f t="shared" si="6"/>
        <v>2.3</v>
      </c>
      <c r="C131" s="408"/>
      <c r="D131" s="411"/>
      <c r="E131" s="411"/>
      <c r="F131" s="417"/>
      <c r="G131" s="420"/>
      <c r="I131" s="423"/>
      <c r="J131" s="426"/>
      <c r="K131" s="414"/>
      <c r="M131" s="195" t="s">
        <v>105</v>
      </c>
      <c r="O131" s="202">
        <v>0</v>
      </c>
      <c r="P131" s="289">
        <f>IFERROR(O131/$K130,0)</f>
        <v>0</v>
      </c>
      <c r="Q131" s="202">
        <v>0</v>
      </c>
      <c r="R131" s="289">
        <f>IFERROR(Q131/$K130,0)</f>
        <v>0</v>
      </c>
      <c r="S131" s="202">
        <v>0</v>
      </c>
      <c r="T131" s="289">
        <f>IFERROR(S131/$K130,0)</f>
        <v>0</v>
      </c>
      <c r="U131" s="202">
        <v>0</v>
      </c>
      <c r="V131" s="289">
        <f>IFERROR(U131/$K130,0)</f>
        <v>0</v>
      </c>
      <c r="W131" s="202">
        <f>K130</f>
        <v>0</v>
      </c>
      <c r="X131" s="289">
        <f>IFERROR(W131/$K130,0)</f>
        <v>0</v>
      </c>
      <c r="Y131" s="202">
        <v>0</v>
      </c>
      <c r="Z131" s="289">
        <f>IFERROR(Y131/$K130,0)</f>
        <v>0</v>
      </c>
      <c r="AA131" s="305">
        <f>SUMIF($O$9:$Z$9,$AA$9,$O131:$Z131)</f>
        <v>0</v>
      </c>
      <c r="AB131" s="306">
        <f>IFERROR(AA131/$K130,0)</f>
        <v>0</v>
      </c>
    </row>
    <row r="132" spans="1:28" ht="20.100000000000001" customHeight="1" outlineLevel="1">
      <c r="A132" s="406"/>
      <c r="B132" s="209" t="str">
        <f t="shared" si="6"/>
        <v>2.3</v>
      </c>
      <c r="C132" s="409"/>
      <c r="D132" s="412"/>
      <c r="E132" s="412"/>
      <c r="F132" s="418"/>
      <c r="G132" s="421"/>
      <c r="I132" s="424"/>
      <c r="J132" s="427"/>
      <c r="K132" s="415"/>
      <c r="M132" s="196" t="s">
        <v>106</v>
      </c>
      <c r="O132" s="204">
        <f>O131</f>
        <v>0</v>
      </c>
      <c r="P132" s="290">
        <f>IFERROR(O132/$K130,0)</f>
        <v>0</v>
      </c>
      <c r="Q132" s="204">
        <f>O132+Q131</f>
        <v>0</v>
      </c>
      <c r="R132" s="290">
        <f>IFERROR(Q132/$K130,0)</f>
        <v>0</v>
      </c>
      <c r="S132" s="204">
        <f>Q132+S131</f>
        <v>0</v>
      </c>
      <c r="T132" s="290">
        <f>IFERROR(S132/$K130,0)</f>
        <v>0</v>
      </c>
      <c r="U132" s="204">
        <f>S132+U131</f>
        <v>0</v>
      </c>
      <c r="V132" s="290">
        <f>IFERROR(U132/$K130,0)</f>
        <v>0</v>
      </c>
      <c r="W132" s="204">
        <f>U132+W131</f>
        <v>0</v>
      </c>
      <c r="X132" s="290">
        <f>IFERROR(W132/$K130,0)</f>
        <v>0</v>
      </c>
      <c r="Y132" s="204">
        <f>W132+Y131</f>
        <v>0</v>
      </c>
      <c r="Z132" s="290">
        <f>IFERROR(Y132/$K130,0)</f>
        <v>0</v>
      </c>
      <c r="AA132" s="307"/>
      <c r="AB132" s="308"/>
    </row>
    <row r="133" spans="1:28" ht="20.100000000000001" customHeight="1" outlineLevel="1">
      <c r="A133" s="406">
        <f>A130+1</f>
        <v>48</v>
      </c>
      <c r="B133" s="209" t="str">
        <f t="shared" si="6"/>
        <v>2.3</v>
      </c>
      <c r="C133" s="407" t="str">
        <f>VLOOKUP($A133,'VII - Planilha Orçamentária'!$A$9:$K$463,3)</f>
        <v>2.3.9</v>
      </c>
      <c r="D133" s="410" t="str">
        <f>VLOOKUP($A133,'VII - Planilha Orçamentária'!$A$9:$K$463,4)</f>
        <v>CPOS - B.166</v>
      </c>
      <c r="E133" s="410" t="str">
        <f>VLOOKUP(A133,'VII - Planilha Orçamentária'!$A$9:$K$463,5)</f>
        <v>970101</v>
      </c>
      <c r="F133" s="416" t="str">
        <f>VLOOKUP($A133,'VII - Planilha Orçamentária'!$A$9:$K$463,6)</f>
        <v>ADESIVO VINÍLICO, PADRÃO REGULAMENTADO, PARA SINALIZAÇÃO DE INCÊNDIO - SINALIZAÇÃO DE ACIONADOR QUEBRA VIDRO</v>
      </c>
      <c r="G133" s="419" t="str">
        <f>VLOOKUP($A133,'VII - Planilha Orçamentária'!$A$9:$K$463,7)</f>
        <v xml:space="preserve">un </v>
      </c>
      <c r="I133" s="422">
        <f>VLOOKUP($A133,'VII - Planilha Orçamentária'!$A$9:$K$463,9)</f>
        <v>85</v>
      </c>
      <c r="J133" s="425">
        <f>VLOOKUP($A133,'VII - Planilha Orçamentária'!$A$9:$K$463,10)</f>
        <v>0</v>
      </c>
      <c r="K133" s="413">
        <f>ROUND(J133*I133,2)</f>
        <v>0</v>
      </c>
      <c r="M133" s="194" t="s">
        <v>104</v>
      </c>
      <c r="O133" s="200"/>
      <c r="P133" s="288"/>
      <c r="Q133" s="200"/>
      <c r="R133" s="288"/>
      <c r="S133" s="200"/>
      <c r="T133" s="288"/>
      <c r="U133" s="200"/>
      <c r="V133" s="288"/>
      <c r="W133" s="200"/>
      <c r="X133" s="288"/>
      <c r="Y133" s="200"/>
      <c r="Z133" s="288"/>
      <c r="AA133" s="303"/>
      <c r="AB133" s="304"/>
    </row>
    <row r="134" spans="1:28" ht="20.100000000000001" customHeight="1" outlineLevel="1">
      <c r="A134" s="406"/>
      <c r="B134" s="209" t="str">
        <f t="shared" si="6"/>
        <v>2.3</v>
      </c>
      <c r="C134" s="408"/>
      <c r="D134" s="411"/>
      <c r="E134" s="411"/>
      <c r="F134" s="417"/>
      <c r="G134" s="420"/>
      <c r="I134" s="423"/>
      <c r="J134" s="426"/>
      <c r="K134" s="414"/>
      <c r="M134" s="195" t="s">
        <v>105</v>
      </c>
      <c r="O134" s="202">
        <v>0</v>
      </c>
      <c r="P134" s="289">
        <f>IFERROR(O134/$K133,0)</f>
        <v>0</v>
      </c>
      <c r="Q134" s="202">
        <v>0</v>
      </c>
      <c r="R134" s="289">
        <f>IFERROR(Q134/$K133,0)</f>
        <v>0</v>
      </c>
      <c r="S134" s="202">
        <v>0</v>
      </c>
      <c r="T134" s="289">
        <f>IFERROR(S134/$K133,0)</f>
        <v>0</v>
      </c>
      <c r="U134" s="202">
        <v>0</v>
      </c>
      <c r="V134" s="289">
        <f>IFERROR(U134/$K133,0)</f>
        <v>0</v>
      </c>
      <c r="W134" s="202">
        <f>K133</f>
        <v>0</v>
      </c>
      <c r="X134" s="289">
        <f>IFERROR(W134/$K133,0)</f>
        <v>0</v>
      </c>
      <c r="Y134" s="202">
        <v>0</v>
      </c>
      <c r="Z134" s="289">
        <f>IFERROR(Y134/$K133,0)</f>
        <v>0</v>
      </c>
      <c r="AA134" s="305">
        <f>SUMIF($O$9:$Z$9,$AA$9,$O134:$Z134)</f>
        <v>0</v>
      </c>
      <c r="AB134" s="306">
        <f>IFERROR(AA134/$K133,0)</f>
        <v>0</v>
      </c>
    </row>
    <row r="135" spans="1:28" ht="20.100000000000001" customHeight="1" outlineLevel="1">
      <c r="A135" s="406"/>
      <c r="B135" s="209" t="str">
        <f t="shared" si="6"/>
        <v>2.3</v>
      </c>
      <c r="C135" s="409"/>
      <c r="D135" s="412"/>
      <c r="E135" s="412"/>
      <c r="F135" s="418"/>
      <c r="G135" s="421"/>
      <c r="I135" s="424"/>
      <c r="J135" s="427"/>
      <c r="K135" s="415"/>
      <c r="M135" s="196" t="s">
        <v>106</v>
      </c>
      <c r="O135" s="204">
        <f>O134</f>
        <v>0</v>
      </c>
      <c r="P135" s="290">
        <f>IFERROR(O135/$K133,0)</f>
        <v>0</v>
      </c>
      <c r="Q135" s="204">
        <f>O135+Q134</f>
        <v>0</v>
      </c>
      <c r="R135" s="290">
        <f>IFERROR(Q135/$K133,0)</f>
        <v>0</v>
      </c>
      <c r="S135" s="204">
        <f>Q135+S134</f>
        <v>0</v>
      </c>
      <c r="T135" s="290">
        <f>IFERROR(S135/$K133,0)</f>
        <v>0</v>
      </c>
      <c r="U135" s="204">
        <f>S135+U134</f>
        <v>0</v>
      </c>
      <c r="V135" s="290">
        <f>IFERROR(U135/$K133,0)</f>
        <v>0</v>
      </c>
      <c r="W135" s="204">
        <f>U135+W134</f>
        <v>0</v>
      </c>
      <c r="X135" s="290">
        <f>IFERROR(W135/$K133,0)</f>
        <v>0</v>
      </c>
      <c r="Y135" s="204">
        <f>W135+Y134</f>
        <v>0</v>
      </c>
      <c r="Z135" s="290">
        <f>IFERROR(Y135/$K133,0)</f>
        <v>0</v>
      </c>
      <c r="AA135" s="307"/>
      <c r="AB135" s="308"/>
    </row>
    <row r="136" spans="1:28" ht="20.100000000000001" customHeight="1" outlineLevel="1">
      <c r="A136" s="406">
        <f>A133+1</f>
        <v>49</v>
      </c>
      <c r="B136" s="209" t="str">
        <f t="shared" si="6"/>
        <v>2.3</v>
      </c>
      <c r="C136" s="407" t="str">
        <f>VLOOKUP($A136,'VII - Planilha Orçamentária'!$A$9:$K$463,3)</f>
        <v>2.3.10</v>
      </c>
      <c r="D136" s="410" t="str">
        <f>VLOOKUP($A136,'VII - Planilha Orçamentária'!$A$9:$K$463,4)</f>
        <v>CPOS - B.166</v>
      </c>
      <c r="E136" s="410" t="str">
        <f>VLOOKUP(A136,'VII - Planilha Orçamentária'!$A$9:$K$463,5)</f>
        <v>970101</v>
      </c>
      <c r="F136" s="416" t="str">
        <f>VLOOKUP($A136,'VII - Planilha Orçamentária'!$A$9:$K$463,6)</f>
        <v>ADESIVO VINÍLICO, PADRÃO REGULAMENTADO, PARA SINALIZAÇÃO DE INCÊNDIO - SINALIZAÇÃO DE CENTRAL DE ALARME</v>
      </c>
      <c r="G136" s="419" t="str">
        <f>VLOOKUP($A136,'VII - Planilha Orçamentária'!$A$9:$K$463,7)</f>
        <v xml:space="preserve">un </v>
      </c>
      <c r="I136" s="422">
        <f>VLOOKUP($A136,'VII - Planilha Orçamentária'!$A$9:$K$463,9)</f>
        <v>11</v>
      </c>
      <c r="J136" s="425">
        <f>VLOOKUP($A136,'VII - Planilha Orçamentária'!$A$9:$K$463,10)</f>
        <v>0</v>
      </c>
      <c r="K136" s="413">
        <f>ROUND(J136*I136,2)</f>
        <v>0</v>
      </c>
      <c r="M136" s="194" t="s">
        <v>104</v>
      </c>
      <c r="O136" s="200"/>
      <c r="P136" s="288"/>
      <c r="Q136" s="200"/>
      <c r="R136" s="288"/>
      <c r="S136" s="200"/>
      <c r="T136" s="288"/>
      <c r="U136" s="200"/>
      <c r="V136" s="288"/>
      <c r="W136" s="200"/>
      <c r="X136" s="288"/>
      <c r="Y136" s="200"/>
      <c r="Z136" s="288"/>
      <c r="AA136" s="303"/>
      <c r="AB136" s="304"/>
    </row>
    <row r="137" spans="1:28" ht="20.100000000000001" customHeight="1" outlineLevel="1">
      <c r="A137" s="406"/>
      <c r="B137" s="209" t="str">
        <f t="shared" si="6"/>
        <v>2.3</v>
      </c>
      <c r="C137" s="408"/>
      <c r="D137" s="411"/>
      <c r="E137" s="411"/>
      <c r="F137" s="417"/>
      <c r="G137" s="420"/>
      <c r="I137" s="423"/>
      <c r="J137" s="426"/>
      <c r="K137" s="414"/>
      <c r="M137" s="195" t="s">
        <v>105</v>
      </c>
      <c r="O137" s="202">
        <v>0</v>
      </c>
      <c r="P137" s="289">
        <f>IFERROR(O137/$K136,0)</f>
        <v>0</v>
      </c>
      <c r="Q137" s="202">
        <v>0</v>
      </c>
      <c r="R137" s="289">
        <f>IFERROR(Q137/$K136,0)</f>
        <v>0</v>
      </c>
      <c r="S137" s="202">
        <v>0</v>
      </c>
      <c r="T137" s="289">
        <f>IFERROR(S137/$K136,0)</f>
        <v>0</v>
      </c>
      <c r="U137" s="202">
        <v>0</v>
      </c>
      <c r="V137" s="289">
        <f>IFERROR(U137/$K136,0)</f>
        <v>0</v>
      </c>
      <c r="W137" s="202">
        <f>K136</f>
        <v>0</v>
      </c>
      <c r="X137" s="289">
        <f>IFERROR(W137/$K136,0)</f>
        <v>0</v>
      </c>
      <c r="Y137" s="202">
        <v>0</v>
      </c>
      <c r="Z137" s="289">
        <f>IFERROR(Y137/$K136,0)</f>
        <v>0</v>
      </c>
      <c r="AA137" s="305">
        <f>SUMIF($O$9:$Z$9,$AA$9,$O137:$Z137)</f>
        <v>0</v>
      </c>
      <c r="AB137" s="306">
        <f>IFERROR(AA137/$K136,0)</f>
        <v>0</v>
      </c>
    </row>
    <row r="138" spans="1:28" ht="20.100000000000001" customHeight="1" outlineLevel="1">
      <c r="A138" s="406"/>
      <c r="B138" s="209" t="str">
        <f t="shared" si="6"/>
        <v>2.3</v>
      </c>
      <c r="C138" s="409"/>
      <c r="D138" s="412"/>
      <c r="E138" s="412"/>
      <c r="F138" s="418"/>
      <c r="G138" s="421"/>
      <c r="I138" s="424"/>
      <c r="J138" s="427"/>
      <c r="K138" s="415"/>
      <c r="M138" s="196" t="s">
        <v>106</v>
      </c>
      <c r="O138" s="204">
        <f>O137</f>
        <v>0</v>
      </c>
      <c r="P138" s="290">
        <f>IFERROR(O138/$K136,0)</f>
        <v>0</v>
      </c>
      <c r="Q138" s="204">
        <f>O138+Q137</f>
        <v>0</v>
      </c>
      <c r="R138" s="290">
        <f>IFERROR(Q138/$K136,0)</f>
        <v>0</v>
      </c>
      <c r="S138" s="204">
        <f>Q138+S137</f>
        <v>0</v>
      </c>
      <c r="T138" s="290">
        <f>IFERROR(S138/$K136,0)</f>
        <v>0</v>
      </c>
      <c r="U138" s="204">
        <f>S138+U137</f>
        <v>0</v>
      </c>
      <c r="V138" s="290">
        <f>IFERROR(U138/$K136,0)</f>
        <v>0</v>
      </c>
      <c r="W138" s="204">
        <f>U138+W137</f>
        <v>0</v>
      </c>
      <c r="X138" s="290">
        <f>IFERROR(W138/$K136,0)</f>
        <v>0</v>
      </c>
      <c r="Y138" s="204">
        <f>W138+Y137</f>
        <v>0</v>
      </c>
      <c r="Z138" s="290">
        <f>IFERROR(Y138/$K136,0)</f>
        <v>0</v>
      </c>
      <c r="AA138" s="307"/>
      <c r="AB138" s="308"/>
    </row>
    <row r="139" spans="1:28" ht="20.100000000000001" hidden="1" customHeight="1" outlineLevel="1">
      <c r="A139" s="406">
        <f>A136+1</f>
        <v>50</v>
      </c>
      <c r="B139" s="209" t="str">
        <f t="shared" si="6"/>
        <v>2.3</v>
      </c>
      <c r="C139" s="407" t="str">
        <f>VLOOKUP($A139,'VII - Planilha Orçamentária'!$A$9:$K$463,3)</f>
        <v>2.3.11</v>
      </c>
      <c r="D139" s="410">
        <f>VLOOKUP($A139,'VII - Planilha Orçamentária'!$A$9:$K$463,4)</f>
        <v>0</v>
      </c>
      <c r="E139" s="410">
        <f>VLOOKUP(A139,'VII - Planilha Orçamentária'!$A$9:$K$463,5)</f>
        <v>0</v>
      </c>
      <c r="F139" s="416">
        <f>VLOOKUP($A139,'VII - Planilha Orçamentária'!$A$9:$K$463,6)</f>
        <v>0</v>
      </c>
      <c r="G139" s="419">
        <f>VLOOKUP($A139,'VII - Planilha Orçamentária'!$A$9:$K$463,7)</f>
        <v>0</v>
      </c>
      <c r="H139" s="5" t="s">
        <v>135</v>
      </c>
      <c r="I139" s="422">
        <f>VLOOKUP($A139,'VII - Planilha Orçamentária'!$A$9:$K$463,9)</f>
        <v>0</v>
      </c>
      <c r="J139" s="425">
        <f>VLOOKUP($A139,'VII - Planilha Orçamentária'!$A$9:$K$463,10)</f>
        <v>0</v>
      </c>
      <c r="K139" s="413">
        <f>ROUND(J139*I139,2)</f>
        <v>0</v>
      </c>
      <c r="M139" s="194" t="s">
        <v>104</v>
      </c>
      <c r="O139" s="200"/>
      <c r="P139" s="201"/>
      <c r="Q139" s="200"/>
      <c r="R139" s="288"/>
      <c r="S139" s="200"/>
      <c r="T139" s="288"/>
      <c r="U139" s="200"/>
      <c r="V139" s="288"/>
      <c r="W139" s="200"/>
      <c r="X139" s="288"/>
      <c r="Y139" s="200"/>
      <c r="Z139" s="201"/>
      <c r="AA139" s="200"/>
      <c r="AB139" s="201"/>
    </row>
    <row r="140" spans="1:28" ht="20.100000000000001" hidden="1" customHeight="1" outlineLevel="1">
      <c r="A140" s="406"/>
      <c r="B140" s="209" t="str">
        <f t="shared" si="6"/>
        <v>2.3</v>
      </c>
      <c r="C140" s="408"/>
      <c r="D140" s="411"/>
      <c r="E140" s="411"/>
      <c r="F140" s="417"/>
      <c r="G140" s="420"/>
      <c r="H140" s="5" t="s">
        <v>135</v>
      </c>
      <c r="I140" s="423"/>
      <c r="J140" s="426"/>
      <c r="K140" s="414"/>
      <c r="M140" s="195" t="s">
        <v>105</v>
      </c>
      <c r="O140" s="202">
        <v>0</v>
      </c>
      <c r="P140" s="203">
        <f>IFERROR(O140/$K139,0)</f>
        <v>0</v>
      </c>
      <c r="Q140" s="202">
        <v>0</v>
      </c>
      <c r="R140" s="289">
        <f>IFERROR(Q140/$K139,0)</f>
        <v>0</v>
      </c>
      <c r="S140" s="202">
        <v>0</v>
      </c>
      <c r="T140" s="289">
        <f>IFERROR(S140/$K139,0)</f>
        <v>0</v>
      </c>
      <c r="U140" s="202">
        <v>0</v>
      </c>
      <c r="V140" s="289">
        <f>IFERROR(U140/$K139,0)</f>
        <v>0</v>
      </c>
      <c r="W140" s="202">
        <v>0</v>
      </c>
      <c r="X140" s="289">
        <f>IFERROR(W140/$K139,0)</f>
        <v>0</v>
      </c>
      <c r="Y140" s="202">
        <v>0</v>
      </c>
      <c r="Z140" s="203">
        <f>IFERROR(Y140/$K139,0)</f>
        <v>0</v>
      </c>
      <c r="AA140" s="202">
        <f>SUMIF($O$9:$Z$9,$AA$9,$O140:$Z140)</f>
        <v>0</v>
      </c>
      <c r="AB140" s="203">
        <f>IFERROR(AA140/$K139,0)</f>
        <v>0</v>
      </c>
    </row>
    <row r="141" spans="1:28" ht="20.100000000000001" hidden="1" customHeight="1" outlineLevel="1">
      <c r="A141" s="406"/>
      <c r="B141" s="209" t="str">
        <f t="shared" si="6"/>
        <v>2.3</v>
      </c>
      <c r="C141" s="409"/>
      <c r="D141" s="412"/>
      <c r="E141" s="412"/>
      <c r="F141" s="418"/>
      <c r="G141" s="421"/>
      <c r="H141" s="5" t="s">
        <v>135</v>
      </c>
      <c r="I141" s="424"/>
      <c r="J141" s="427"/>
      <c r="K141" s="415"/>
      <c r="M141" s="196" t="s">
        <v>106</v>
      </c>
      <c r="O141" s="204">
        <f>O140</f>
        <v>0</v>
      </c>
      <c r="P141" s="205">
        <f>IFERROR(O141/$K139,0)</f>
        <v>0</v>
      </c>
      <c r="Q141" s="204">
        <f>O141+Q140</f>
        <v>0</v>
      </c>
      <c r="R141" s="290">
        <f>IFERROR(Q141/$K139,0)</f>
        <v>0</v>
      </c>
      <c r="S141" s="204">
        <f>Q141+S140</f>
        <v>0</v>
      </c>
      <c r="T141" s="290">
        <f>IFERROR(S141/$K139,0)</f>
        <v>0</v>
      </c>
      <c r="U141" s="204">
        <f>S141+U140</f>
        <v>0</v>
      </c>
      <c r="V141" s="290">
        <f>IFERROR(U141/$K139,0)</f>
        <v>0</v>
      </c>
      <c r="W141" s="204">
        <f>U141+W140</f>
        <v>0</v>
      </c>
      <c r="X141" s="290">
        <f>IFERROR(W141/$K139,0)</f>
        <v>0</v>
      </c>
      <c r="Y141" s="204">
        <f>W141+Y140</f>
        <v>0</v>
      </c>
      <c r="Z141" s="205">
        <f>IFERROR(Y141/$K139,0)</f>
        <v>0</v>
      </c>
      <c r="AA141" s="204"/>
      <c r="AB141" s="205"/>
    </row>
    <row r="142" spans="1:28" ht="30" customHeight="1" collapsed="1">
      <c r="B142" s="181" t="str">
        <f>B141</f>
        <v>2.3</v>
      </c>
      <c r="C142" s="348"/>
      <c r="D142" s="349">
        <f>C$43</f>
        <v>2</v>
      </c>
      <c r="E142" s="349" t="s">
        <v>726</v>
      </c>
      <c r="F142" s="346" t="s">
        <v>725</v>
      </c>
      <c r="G142" s="350"/>
      <c r="H142" s="44"/>
      <c r="I142" s="351" t="s">
        <v>74</v>
      </c>
      <c r="J142" s="352"/>
      <c r="K142" s="347">
        <f>SUMIF(B$9:B141,B142,K$9:K141)</f>
        <v>0</v>
      </c>
      <c r="L142" s="42"/>
      <c r="M142" s="353"/>
      <c r="O142" s="206">
        <f>SUMIFS(O$9:O141,$B$9:$B141,$B142,$M$9:$M141,$M140)</f>
        <v>0</v>
      </c>
      <c r="P142" s="291" t="e">
        <f>O142/$K142</f>
        <v>#DIV/0!</v>
      </c>
      <c r="Q142" s="206">
        <f>SUMIFS(Q$9:Q141,$B$9:$B141,$B142,$M$9:$M141,$M140)</f>
        <v>0</v>
      </c>
      <c r="R142" s="291" t="e">
        <f>Q142/$K142</f>
        <v>#DIV/0!</v>
      </c>
      <c r="S142" s="206">
        <f>SUMIFS(S$9:S141,$B$9:$B141,$B142,$M$9:$M141,$M140)</f>
        <v>0</v>
      </c>
      <c r="T142" s="291" t="e">
        <f>S142/$K142</f>
        <v>#DIV/0!</v>
      </c>
      <c r="U142" s="206">
        <f>SUMIFS(U$9:U141,$B$9:$B141,$B142,$M$9:$M141,$M140)</f>
        <v>0</v>
      </c>
      <c r="V142" s="291" t="e">
        <f>U142/$K142</f>
        <v>#DIV/0!</v>
      </c>
      <c r="W142" s="206">
        <f>SUMIFS(W$9:W141,$B$9:$B141,$B142,$M$9:$M141,$M140)</f>
        <v>0</v>
      </c>
      <c r="X142" s="291" t="e">
        <f>W142/$K142</f>
        <v>#DIV/0!</v>
      </c>
      <c r="Y142" s="206">
        <f>SUMIFS(Y$9:Y141,$B$9:$B141,$B142,$M$9:$M141,$M140)</f>
        <v>0</v>
      </c>
      <c r="Z142" s="291" t="e">
        <f>Y142/$K142</f>
        <v>#DIV/0!</v>
      </c>
      <c r="AA142" s="206">
        <f>SUMIFS(AA$9:AA141,$B$9:$B141,$B142,$M$9:$M141,$M140)</f>
        <v>0</v>
      </c>
      <c r="AB142" s="291" t="e">
        <f>AA142/$K142</f>
        <v>#DIV/0!</v>
      </c>
    </row>
    <row r="143" spans="1:28" s="63" customFormat="1" ht="30" customHeight="1">
      <c r="A143" s="1"/>
      <c r="B143" s="183" t="str">
        <f>C143</f>
        <v>2.4</v>
      </c>
      <c r="C143" s="326" t="s">
        <v>769</v>
      </c>
      <c r="D143" s="342" t="s">
        <v>74</v>
      </c>
      <c r="E143" s="342"/>
      <c r="F143" s="343" t="s">
        <v>890</v>
      </c>
      <c r="G143" s="344"/>
      <c r="H143" s="3"/>
      <c r="I143" s="331" t="s">
        <v>74</v>
      </c>
      <c r="J143" s="332"/>
      <c r="K143" s="333"/>
      <c r="L143" s="3"/>
      <c r="M143" s="345"/>
      <c r="O143" s="356"/>
      <c r="P143" s="357"/>
      <c r="Q143" s="356"/>
      <c r="R143" s="357"/>
      <c r="S143" s="356"/>
      <c r="T143" s="357"/>
      <c r="U143" s="356"/>
      <c r="V143" s="357"/>
      <c r="W143" s="356"/>
      <c r="X143" s="357"/>
      <c r="Y143" s="356"/>
      <c r="Z143" s="357"/>
      <c r="AA143" s="356"/>
      <c r="AB143" s="357"/>
    </row>
    <row r="144" spans="1:28" ht="20.100000000000001" customHeight="1" outlineLevel="1">
      <c r="A144" s="406">
        <v>53</v>
      </c>
      <c r="B144" s="209" t="str">
        <f t="shared" ref="B144:B149" si="7">B143</f>
        <v>2.4</v>
      </c>
      <c r="C144" s="407" t="str">
        <f>VLOOKUP($A144,'VII - Planilha Orçamentária'!$A$9:$K$463,3)</f>
        <v>2.4.1</v>
      </c>
      <c r="D144" s="410" t="str">
        <f>VLOOKUP($A144,'VII - Planilha Orçamentária'!$A$9:$K$463,4)</f>
        <v>CPOS - B.166</v>
      </c>
      <c r="E144" s="410" t="str">
        <f>VLOOKUP(A144,'VII - Planilha Orçamentária'!$A$9:$K$463,5)</f>
        <v>500526</v>
      </c>
      <c r="F144" s="416" t="str">
        <f>VLOOKUP($A144,'VII - Planilha Orçamentária'!$A$9:$K$463,6)</f>
        <v>BLOCO AUTÔNOMO DE ILUMINAÇÃO DE EMERGÊNCIA COM AUTONOMIA MÍNIMA DE 2 HORAS, EQUIPADO COM 2 LÂMPADAS DE 11W</v>
      </c>
      <c r="G144" s="419" t="str">
        <f>VLOOKUP($A144,'VII - Planilha Orçamentária'!$A$9:$K$463,7)</f>
        <v xml:space="preserve">un </v>
      </c>
      <c r="I144" s="422">
        <f>VLOOKUP($A144,'VII - Planilha Orçamentária'!$A$9:$K$463,9)</f>
        <v>150</v>
      </c>
      <c r="J144" s="425">
        <f>VLOOKUP($A144,'VII - Planilha Orçamentária'!$A$9:$K$463,10)</f>
        <v>0</v>
      </c>
      <c r="K144" s="413">
        <f>ROUND(J144*I144,2)</f>
        <v>0</v>
      </c>
      <c r="M144" s="194" t="s">
        <v>104</v>
      </c>
      <c r="O144" s="200"/>
      <c r="P144" s="288"/>
      <c r="Q144" s="200"/>
      <c r="R144" s="288"/>
      <c r="S144" s="200"/>
      <c r="T144" s="288"/>
      <c r="U144" s="200"/>
      <c r="V144" s="288"/>
      <c r="W144" s="200"/>
      <c r="X144" s="288"/>
      <c r="Y144" s="200"/>
      <c r="Z144" s="288"/>
      <c r="AA144" s="303"/>
      <c r="AB144" s="304"/>
    </row>
    <row r="145" spans="1:28" ht="20.100000000000001" customHeight="1" outlineLevel="1">
      <c r="A145" s="406"/>
      <c r="B145" s="209" t="str">
        <f t="shared" si="7"/>
        <v>2.4</v>
      </c>
      <c r="C145" s="408"/>
      <c r="D145" s="411"/>
      <c r="E145" s="411"/>
      <c r="F145" s="417"/>
      <c r="G145" s="420"/>
      <c r="I145" s="423"/>
      <c r="J145" s="426"/>
      <c r="K145" s="414"/>
      <c r="M145" s="195" t="s">
        <v>105</v>
      </c>
      <c r="O145" s="202">
        <v>0</v>
      </c>
      <c r="P145" s="289">
        <f>IFERROR(O145/$K144,0)</f>
        <v>0</v>
      </c>
      <c r="Q145" s="202">
        <f>0.5*K144</f>
        <v>0</v>
      </c>
      <c r="R145" s="289">
        <f>IFERROR(Q145/$K144,0)</f>
        <v>0</v>
      </c>
      <c r="S145" s="202">
        <f>0.5*K144</f>
        <v>0</v>
      </c>
      <c r="T145" s="289">
        <f>IFERROR(S145/$K144,0)</f>
        <v>0</v>
      </c>
      <c r="U145" s="202">
        <v>0</v>
      </c>
      <c r="V145" s="289">
        <f>IFERROR(U145/$K144,0)</f>
        <v>0</v>
      </c>
      <c r="W145" s="202">
        <v>0</v>
      </c>
      <c r="X145" s="289">
        <f>IFERROR(W145/$K144,0)</f>
        <v>0</v>
      </c>
      <c r="Y145" s="202">
        <v>0</v>
      </c>
      <c r="Z145" s="289">
        <f>IFERROR(Y145/$K144,0)</f>
        <v>0</v>
      </c>
      <c r="AA145" s="305">
        <f>SUMIF($O$9:$Z$9,$AA$9,$O145:$Z145)</f>
        <v>0</v>
      </c>
      <c r="AB145" s="306">
        <f>IFERROR(AA145/$K144,0)</f>
        <v>0</v>
      </c>
    </row>
    <row r="146" spans="1:28" ht="20.100000000000001" customHeight="1" outlineLevel="1">
      <c r="A146" s="406"/>
      <c r="B146" s="209" t="str">
        <f t="shared" si="7"/>
        <v>2.4</v>
      </c>
      <c r="C146" s="409"/>
      <c r="D146" s="412"/>
      <c r="E146" s="412"/>
      <c r="F146" s="418"/>
      <c r="G146" s="421"/>
      <c r="I146" s="424"/>
      <c r="J146" s="427"/>
      <c r="K146" s="415"/>
      <c r="M146" s="196" t="s">
        <v>106</v>
      </c>
      <c r="O146" s="204">
        <f>O145</f>
        <v>0</v>
      </c>
      <c r="P146" s="290">
        <f>IFERROR(O146/$K144,0)</f>
        <v>0</v>
      </c>
      <c r="Q146" s="204">
        <f>O146+Q145</f>
        <v>0</v>
      </c>
      <c r="R146" s="290">
        <f>IFERROR(Q146/$K144,0)</f>
        <v>0</v>
      </c>
      <c r="S146" s="204">
        <f>Q146+S145</f>
        <v>0</v>
      </c>
      <c r="T146" s="290">
        <f>IFERROR(S146/$K144,0)</f>
        <v>0</v>
      </c>
      <c r="U146" s="204">
        <f>S146+U145</f>
        <v>0</v>
      </c>
      <c r="V146" s="290">
        <f>IFERROR(U146/$K144,0)</f>
        <v>0</v>
      </c>
      <c r="W146" s="204">
        <f>U146+W145</f>
        <v>0</v>
      </c>
      <c r="X146" s="290">
        <f>IFERROR(W146/$K144,0)</f>
        <v>0</v>
      </c>
      <c r="Y146" s="204">
        <f>W146+Y145</f>
        <v>0</v>
      </c>
      <c r="Z146" s="290">
        <f>IFERROR(Y146/$K144,0)</f>
        <v>0</v>
      </c>
      <c r="AA146" s="307"/>
      <c r="AB146" s="308"/>
    </row>
    <row r="147" spans="1:28" ht="20.100000000000001" hidden="1" customHeight="1" outlineLevel="1">
      <c r="A147" s="406">
        <f>A144+1</f>
        <v>54</v>
      </c>
      <c r="B147" s="209" t="str">
        <f t="shared" si="7"/>
        <v>2.4</v>
      </c>
      <c r="C147" s="407" t="str">
        <f>VLOOKUP($A147,'VII - Planilha Orçamentária'!$A$9:$K$463,3)</f>
        <v>2.4.2</v>
      </c>
      <c r="D147" s="410">
        <f>VLOOKUP($A147,'VII - Planilha Orçamentária'!$A$9:$K$463,4)</f>
        <v>0</v>
      </c>
      <c r="E147" s="410">
        <f>VLOOKUP(A147,'VII - Planilha Orçamentária'!$A$9:$K$463,5)</f>
        <v>0</v>
      </c>
      <c r="F147" s="416">
        <f>VLOOKUP($A147,'VII - Planilha Orçamentária'!$A$9:$K$463,6)</f>
        <v>0</v>
      </c>
      <c r="G147" s="419">
        <f>VLOOKUP($A147,'VII - Planilha Orçamentária'!$A$9:$K$463,7)</f>
        <v>0</v>
      </c>
      <c r="H147" s="5" t="s">
        <v>135</v>
      </c>
      <c r="I147" s="422">
        <f>VLOOKUP($A147,'VII - Planilha Orçamentária'!$A$9:$K$463,9)</f>
        <v>0</v>
      </c>
      <c r="J147" s="425">
        <f>VLOOKUP($A147,'VII - Planilha Orçamentária'!$A$9:$K$463,10)</f>
        <v>0</v>
      </c>
      <c r="K147" s="413">
        <f>ROUND(J147*I147,2)</f>
        <v>0</v>
      </c>
      <c r="M147" s="194" t="s">
        <v>104</v>
      </c>
      <c r="O147" s="200"/>
      <c r="P147" s="201"/>
      <c r="Q147" s="200"/>
      <c r="R147" s="288"/>
      <c r="S147" s="200"/>
      <c r="T147" s="288"/>
      <c r="U147" s="200"/>
      <c r="V147" s="288"/>
      <c r="W147" s="200"/>
      <c r="X147" s="288"/>
      <c r="Y147" s="200"/>
      <c r="Z147" s="201"/>
      <c r="AA147" s="200"/>
      <c r="AB147" s="201"/>
    </row>
    <row r="148" spans="1:28" ht="20.100000000000001" hidden="1" customHeight="1" outlineLevel="1">
      <c r="A148" s="406"/>
      <c r="B148" s="209" t="str">
        <f t="shared" si="7"/>
        <v>2.4</v>
      </c>
      <c r="C148" s="408"/>
      <c r="D148" s="411"/>
      <c r="E148" s="411"/>
      <c r="F148" s="417"/>
      <c r="G148" s="420"/>
      <c r="H148" s="5" t="s">
        <v>135</v>
      </c>
      <c r="I148" s="423"/>
      <c r="J148" s="426"/>
      <c r="K148" s="414"/>
      <c r="M148" s="195" t="s">
        <v>105</v>
      </c>
      <c r="O148" s="202">
        <v>0</v>
      </c>
      <c r="P148" s="203">
        <f>IFERROR(O148/$K147,0)</f>
        <v>0</v>
      </c>
      <c r="Q148" s="202">
        <v>0</v>
      </c>
      <c r="R148" s="289">
        <f>IFERROR(Q148/$K147,0)</f>
        <v>0</v>
      </c>
      <c r="S148" s="202">
        <v>0</v>
      </c>
      <c r="T148" s="289">
        <f>IFERROR(S148/$K147,0)</f>
        <v>0</v>
      </c>
      <c r="U148" s="202">
        <v>0</v>
      </c>
      <c r="V148" s="289">
        <f>IFERROR(U148/$K147,0)</f>
        <v>0</v>
      </c>
      <c r="W148" s="202">
        <v>0</v>
      </c>
      <c r="X148" s="289">
        <f>IFERROR(W148/$K147,0)</f>
        <v>0</v>
      </c>
      <c r="Y148" s="202">
        <v>0</v>
      </c>
      <c r="Z148" s="203">
        <f>IFERROR(Y148/$K147,0)</f>
        <v>0</v>
      </c>
      <c r="AA148" s="202">
        <f>SUMIF($O$9:$Z$9,$AA$9,$O148:$Z148)</f>
        <v>0</v>
      </c>
      <c r="AB148" s="203">
        <f>IFERROR(AA148/$K147,0)</f>
        <v>0</v>
      </c>
    </row>
    <row r="149" spans="1:28" ht="20.100000000000001" hidden="1" customHeight="1" outlineLevel="1">
      <c r="A149" s="406"/>
      <c r="B149" s="209" t="str">
        <f t="shared" si="7"/>
        <v>2.4</v>
      </c>
      <c r="C149" s="409"/>
      <c r="D149" s="412"/>
      <c r="E149" s="412"/>
      <c r="F149" s="418"/>
      <c r="G149" s="421"/>
      <c r="H149" s="5" t="s">
        <v>135</v>
      </c>
      <c r="I149" s="424"/>
      <c r="J149" s="427"/>
      <c r="K149" s="415"/>
      <c r="M149" s="196" t="s">
        <v>106</v>
      </c>
      <c r="O149" s="204">
        <f>O148</f>
        <v>0</v>
      </c>
      <c r="P149" s="205">
        <f>IFERROR(O149/$K147,0)</f>
        <v>0</v>
      </c>
      <c r="Q149" s="204">
        <f>O149+Q148</f>
        <v>0</v>
      </c>
      <c r="R149" s="290">
        <f>IFERROR(Q149/$K147,0)</f>
        <v>0</v>
      </c>
      <c r="S149" s="204">
        <f>Q149+S148</f>
        <v>0</v>
      </c>
      <c r="T149" s="290">
        <f>IFERROR(S149/$K147,0)</f>
        <v>0</v>
      </c>
      <c r="U149" s="204">
        <f>S149+U148</f>
        <v>0</v>
      </c>
      <c r="V149" s="290">
        <f>IFERROR(U149/$K147,0)</f>
        <v>0</v>
      </c>
      <c r="W149" s="204">
        <f>U149+W148</f>
        <v>0</v>
      </c>
      <c r="X149" s="290">
        <f>IFERROR(W149/$K147,0)</f>
        <v>0</v>
      </c>
      <c r="Y149" s="204">
        <f>W149+Y148</f>
        <v>0</v>
      </c>
      <c r="Z149" s="205">
        <f>IFERROR(Y149/$K147,0)</f>
        <v>0</v>
      </c>
      <c r="AA149" s="204"/>
      <c r="AB149" s="205"/>
    </row>
    <row r="150" spans="1:28" ht="30" customHeight="1" collapsed="1">
      <c r="B150" s="181" t="str">
        <f>B149</f>
        <v>2.4</v>
      </c>
      <c r="C150" s="348"/>
      <c r="D150" s="349">
        <f>C$43</f>
        <v>2</v>
      </c>
      <c r="E150" s="349" t="s">
        <v>726</v>
      </c>
      <c r="F150" s="346" t="s">
        <v>725</v>
      </c>
      <c r="G150" s="350"/>
      <c r="H150" s="44"/>
      <c r="I150" s="351" t="s">
        <v>74</v>
      </c>
      <c r="J150" s="352"/>
      <c r="K150" s="347">
        <f>SUMIF(B$9:B149,B150,K$9:K149)</f>
        <v>0</v>
      </c>
      <c r="L150" s="42"/>
      <c r="M150" s="353"/>
      <c r="O150" s="206">
        <f>SUMIFS(O$9:O149,$B$9:$B149,$B150,$M$9:$M149,$M148)</f>
        <v>0</v>
      </c>
      <c r="P150" s="291" t="e">
        <f>O150/$K150</f>
        <v>#DIV/0!</v>
      </c>
      <c r="Q150" s="206">
        <f>SUMIFS(Q$9:Q149,$B$9:$B149,$B150,$M$9:$M149,$M148)</f>
        <v>0</v>
      </c>
      <c r="R150" s="291" t="e">
        <f>Q150/$K150</f>
        <v>#DIV/0!</v>
      </c>
      <c r="S150" s="206">
        <f>SUMIFS(S$9:S149,$B$9:$B149,$B150,$M$9:$M149,$M148)</f>
        <v>0</v>
      </c>
      <c r="T150" s="291" t="e">
        <f>S150/$K150</f>
        <v>#DIV/0!</v>
      </c>
      <c r="U150" s="206">
        <f>SUMIFS(U$9:U149,$B$9:$B149,$B150,$M$9:$M149,$M148)</f>
        <v>0</v>
      </c>
      <c r="V150" s="291" t="e">
        <f>U150/$K150</f>
        <v>#DIV/0!</v>
      </c>
      <c r="W150" s="206">
        <f>SUMIFS(W$9:W149,$B$9:$B149,$B150,$M$9:$M149,$M148)</f>
        <v>0</v>
      </c>
      <c r="X150" s="291" t="e">
        <f>W150/$K150</f>
        <v>#DIV/0!</v>
      </c>
      <c r="Y150" s="206">
        <f>SUMIFS(Y$9:Y149,$B$9:$B149,$B150,$M$9:$M149,$M148)</f>
        <v>0</v>
      </c>
      <c r="Z150" s="291" t="e">
        <f>Y150/$K150</f>
        <v>#DIV/0!</v>
      </c>
      <c r="AA150" s="206">
        <f>SUMIFS(AA$9:AA149,$B$9:$B149,$B150,$M$9:$M149,$M148)</f>
        <v>0</v>
      </c>
      <c r="AB150" s="291" t="e">
        <f>AA150/$K150</f>
        <v>#DIV/0!</v>
      </c>
    </row>
    <row r="151" spans="1:28" s="63" customFormat="1" ht="30" customHeight="1">
      <c r="A151" s="1"/>
      <c r="B151" s="183" t="str">
        <f>C151</f>
        <v>2.5</v>
      </c>
      <c r="C151" s="326" t="s">
        <v>772</v>
      </c>
      <c r="D151" s="342" t="s">
        <v>74</v>
      </c>
      <c r="E151" s="342"/>
      <c r="F151" s="343" t="s">
        <v>723</v>
      </c>
      <c r="G151" s="344"/>
      <c r="H151" s="3"/>
      <c r="I151" s="331" t="s">
        <v>74</v>
      </c>
      <c r="J151" s="332"/>
      <c r="K151" s="333"/>
      <c r="L151" s="3"/>
      <c r="M151" s="345"/>
      <c r="O151" s="356"/>
      <c r="P151" s="357"/>
      <c r="Q151" s="356"/>
      <c r="R151" s="357"/>
      <c r="S151" s="356"/>
      <c r="T151" s="357"/>
      <c r="U151" s="356"/>
      <c r="V151" s="357"/>
      <c r="W151" s="356"/>
      <c r="X151" s="357"/>
      <c r="Y151" s="356"/>
      <c r="Z151" s="357"/>
      <c r="AA151" s="356"/>
      <c r="AB151" s="357"/>
    </row>
    <row r="152" spans="1:28" ht="20.100000000000001" customHeight="1" outlineLevel="1">
      <c r="A152" s="406">
        <v>57</v>
      </c>
      <c r="B152" s="209" t="str">
        <f t="shared" ref="B152:B178" si="8">B151</f>
        <v>2.5</v>
      </c>
      <c r="C152" s="407" t="str">
        <f>VLOOKUP($A152,'VII - Planilha Orçamentária'!$A$9:$K$463,3)</f>
        <v>2.5.1</v>
      </c>
      <c r="D152" s="410" t="str">
        <f>VLOOKUP($A152,'VII - Planilha Orçamentária'!$A$9:$K$463,4)</f>
        <v>CPU</v>
      </c>
      <c r="E152" s="410" t="str">
        <f>VLOOKUP(A152,'VII - Planilha Orçamentária'!$A$9:$K$463,5)</f>
        <v>001</v>
      </c>
      <c r="F152" s="416" t="str">
        <f>VLOOKUP($A152,'VII - Planilha Orçamentária'!$A$9:$K$463,6)</f>
        <v>BARRA METÁLICA DE SEÇÃO QUADRADA, SOLDADA A GUARDA CORPO EXISTENTE - (PARAPEITO METÁLICO) - INCLUI FORNECIMENTO E INSTALAÇÃO</v>
      </c>
      <c r="G152" s="419" t="str">
        <f>VLOOKUP($A152,'VII - Planilha Orçamentária'!$A$9:$K$463,7)</f>
        <v>m</v>
      </c>
      <c r="I152" s="422">
        <f>VLOOKUP($A152,'VII - Planilha Orçamentária'!$A$9:$K$463,9)</f>
        <v>1550</v>
      </c>
      <c r="J152" s="425">
        <f>VLOOKUP($A152,'VII - Planilha Orçamentária'!$A$9:$K$463,10)</f>
        <v>0</v>
      </c>
      <c r="K152" s="413">
        <f>ROUND(J152*I152,2)</f>
        <v>0</v>
      </c>
      <c r="M152" s="194" t="s">
        <v>104</v>
      </c>
      <c r="O152" s="200"/>
      <c r="P152" s="288"/>
      <c r="Q152" s="200"/>
      <c r="R152" s="288"/>
      <c r="S152" s="200"/>
      <c r="T152" s="288"/>
      <c r="U152" s="200"/>
      <c r="V152" s="288"/>
      <c r="W152" s="200"/>
      <c r="X152" s="288"/>
      <c r="Y152" s="200"/>
      <c r="Z152" s="288"/>
      <c r="AA152" s="303"/>
      <c r="AB152" s="304"/>
    </row>
    <row r="153" spans="1:28" ht="20.100000000000001" customHeight="1" outlineLevel="1">
      <c r="A153" s="406"/>
      <c r="B153" s="209" t="str">
        <f t="shared" si="8"/>
        <v>2.5</v>
      </c>
      <c r="C153" s="408"/>
      <c r="D153" s="411"/>
      <c r="E153" s="411"/>
      <c r="F153" s="417"/>
      <c r="G153" s="420"/>
      <c r="I153" s="423"/>
      <c r="J153" s="426"/>
      <c r="K153" s="414"/>
      <c r="M153" s="195" t="s">
        <v>105</v>
      </c>
      <c r="O153" s="202">
        <v>0</v>
      </c>
      <c r="P153" s="289">
        <f>IFERROR(O153/$K152,0)</f>
        <v>0</v>
      </c>
      <c r="Q153" s="202">
        <v>0</v>
      </c>
      <c r="R153" s="289">
        <f>IFERROR(Q153/$K152,0)</f>
        <v>0</v>
      </c>
      <c r="S153" s="202">
        <f>0.4*K152</f>
        <v>0</v>
      </c>
      <c r="T153" s="289">
        <f>IFERROR(S153/$K152,0)</f>
        <v>0</v>
      </c>
      <c r="U153" s="202">
        <f>0.5*K152</f>
        <v>0</v>
      </c>
      <c r="V153" s="289">
        <f>IFERROR(U153/$K152,0)</f>
        <v>0</v>
      </c>
      <c r="W153" s="202">
        <f>0.1*K152</f>
        <v>0</v>
      </c>
      <c r="X153" s="289">
        <f>IFERROR(W153/$K152,0)</f>
        <v>0</v>
      </c>
      <c r="Y153" s="202">
        <v>0</v>
      </c>
      <c r="Z153" s="289">
        <f>IFERROR(Y153/$K152,0)</f>
        <v>0</v>
      </c>
      <c r="AA153" s="305">
        <f>SUMIF($O$9:$Z$9,$AA$9,$O153:$Z153)</f>
        <v>0</v>
      </c>
      <c r="AB153" s="306">
        <f>IFERROR(AA153/$K152,0)</f>
        <v>0</v>
      </c>
    </row>
    <row r="154" spans="1:28" ht="20.100000000000001" customHeight="1" outlineLevel="1">
      <c r="A154" s="406"/>
      <c r="B154" s="209" t="str">
        <f t="shared" si="8"/>
        <v>2.5</v>
      </c>
      <c r="C154" s="409"/>
      <c r="D154" s="412"/>
      <c r="E154" s="412"/>
      <c r="F154" s="418"/>
      <c r="G154" s="421"/>
      <c r="I154" s="424"/>
      <c r="J154" s="427"/>
      <c r="K154" s="415"/>
      <c r="M154" s="196" t="s">
        <v>106</v>
      </c>
      <c r="O154" s="204">
        <f>O153</f>
        <v>0</v>
      </c>
      <c r="P154" s="290">
        <f>IFERROR(O154/$K152,0)</f>
        <v>0</v>
      </c>
      <c r="Q154" s="204">
        <f>O154+Q153</f>
        <v>0</v>
      </c>
      <c r="R154" s="290">
        <f>IFERROR(Q154/$K152,0)</f>
        <v>0</v>
      </c>
      <c r="S154" s="204">
        <f>Q154+S153</f>
        <v>0</v>
      </c>
      <c r="T154" s="290">
        <f>IFERROR(S154/$K152,0)</f>
        <v>0</v>
      </c>
      <c r="U154" s="204">
        <f>S154+U153</f>
        <v>0</v>
      </c>
      <c r="V154" s="290">
        <f>IFERROR(U154/$K152,0)</f>
        <v>0</v>
      </c>
      <c r="W154" s="204">
        <f>U154+W153</f>
        <v>0</v>
      </c>
      <c r="X154" s="290">
        <f>IFERROR(W154/$K152,0)</f>
        <v>0</v>
      </c>
      <c r="Y154" s="204">
        <f>W154+Y153</f>
        <v>0</v>
      </c>
      <c r="Z154" s="290">
        <f>IFERROR(Y154/$K152,0)</f>
        <v>0</v>
      </c>
      <c r="AA154" s="307"/>
      <c r="AB154" s="308"/>
    </row>
    <row r="155" spans="1:28" ht="20.100000000000001" customHeight="1" outlineLevel="1">
      <c r="A155" s="406">
        <f>A152+1</f>
        <v>58</v>
      </c>
      <c r="B155" s="209" t="str">
        <f t="shared" si="8"/>
        <v>2.5</v>
      </c>
      <c r="C155" s="407" t="str">
        <f>VLOOKUP($A155,'VII - Planilha Orçamentária'!$A$9:$K$463,3)</f>
        <v>2.5.2</v>
      </c>
      <c r="D155" s="410" t="str">
        <f>VLOOKUP($A155,'VII - Planilha Orçamentária'!$A$9:$K$463,4)</f>
        <v>CPU</v>
      </c>
      <c r="E155" s="410" t="str">
        <f>VLOOKUP(A155,'VII - Planilha Orçamentária'!$A$9:$K$463,5)</f>
        <v>003</v>
      </c>
      <c r="F155" s="416" t="str">
        <f>VLOOKUP($A155,'VII - Planilha Orçamentária'!$A$9:$K$463,6)</f>
        <v>CABO ÓPTICO FIBER-LAN IN/OUT MM50/125</v>
      </c>
      <c r="G155" s="419" t="str">
        <f>VLOOKUP($A155,'VII - Planilha Orçamentária'!$A$9:$K$463,7)</f>
        <v>m</v>
      </c>
      <c r="I155" s="422">
        <f>VLOOKUP($A155,'VII - Planilha Orçamentária'!$A$9:$K$463,9)</f>
        <v>16000</v>
      </c>
      <c r="J155" s="425">
        <f>VLOOKUP($A155,'VII - Planilha Orçamentária'!$A$9:$K$463,10)</f>
        <v>0</v>
      </c>
      <c r="K155" s="413">
        <f>ROUND(J155*I155,2)</f>
        <v>0</v>
      </c>
      <c r="M155" s="194" t="s">
        <v>104</v>
      </c>
      <c r="O155" s="200"/>
      <c r="P155" s="288"/>
      <c r="Q155" s="200"/>
      <c r="R155" s="288"/>
      <c r="S155" s="200"/>
      <c r="T155" s="288"/>
      <c r="U155" s="200"/>
      <c r="V155" s="288"/>
      <c r="W155" s="200"/>
      <c r="X155" s="288"/>
      <c r="Y155" s="200"/>
      <c r="Z155" s="288"/>
      <c r="AA155" s="303"/>
      <c r="AB155" s="304"/>
    </row>
    <row r="156" spans="1:28" ht="20.100000000000001" customHeight="1" outlineLevel="1">
      <c r="A156" s="406"/>
      <c r="B156" s="209" t="str">
        <f t="shared" si="8"/>
        <v>2.5</v>
      </c>
      <c r="C156" s="408"/>
      <c r="D156" s="411"/>
      <c r="E156" s="411"/>
      <c r="F156" s="417"/>
      <c r="G156" s="420"/>
      <c r="I156" s="423"/>
      <c r="J156" s="426"/>
      <c r="K156" s="414"/>
      <c r="M156" s="195" t="s">
        <v>105</v>
      </c>
      <c r="O156" s="202">
        <v>0</v>
      </c>
      <c r="P156" s="289">
        <f>IFERROR(O156/$K155,0)</f>
        <v>0</v>
      </c>
      <c r="Q156" s="202">
        <f>0.5*K155</f>
        <v>0</v>
      </c>
      <c r="R156" s="289">
        <f>IFERROR(Q156/$K155,0)</f>
        <v>0</v>
      </c>
      <c r="S156" s="202">
        <f>0.3*K155</f>
        <v>0</v>
      </c>
      <c r="T156" s="289">
        <f>IFERROR(S156/$K155,0)</f>
        <v>0</v>
      </c>
      <c r="U156" s="202">
        <f>0.2*K155</f>
        <v>0</v>
      </c>
      <c r="V156" s="289">
        <f>IFERROR(U156/$K155,0)</f>
        <v>0</v>
      </c>
      <c r="W156" s="202">
        <v>0</v>
      </c>
      <c r="X156" s="289">
        <f>IFERROR(W156/$K155,0)</f>
        <v>0</v>
      </c>
      <c r="Y156" s="202">
        <v>0</v>
      </c>
      <c r="Z156" s="289">
        <f>IFERROR(Y156/$K155,0)</f>
        <v>0</v>
      </c>
      <c r="AA156" s="305">
        <f>SUMIF($O$9:$Z$9,$AA$9,$O156:$Z156)</f>
        <v>0</v>
      </c>
      <c r="AB156" s="306">
        <f>IFERROR(AA156/$K155,0)</f>
        <v>0</v>
      </c>
    </row>
    <row r="157" spans="1:28" ht="20.100000000000001" customHeight="1" outlineLevel="1">
      <c r="A157" s="406"/>
      <c r="B157" s="209" t="str">
        <f t="shared" si="8"/>
        <v>2.5</v>
      </c>
      <c r="C157" s="409"/>
      <c r="D157" s="412"/>
      <c r="E157" s="412"/>
      <c r="F157" s="418"/>
      <c r="G157" s="421"/>
      <c r="I157" s="424"/>
      <c r="J157" s="427"/>
      <c r="K157" s="415"/>
      <c r="M157" s="196" t="s">
        <v>106</v>
      </c>
      <c r="O157" s="204">
        <f>O156</f>
        <v>0</v>
      </c>
      <c r="P157" s="290">
        <f>IFERROR(O157/$K155,0)</f>
        <v>0</v>
      </c>
      <c r="Q157" s="204">
        <f>O157+Q156</f>
        <v>0</v>
      </c>
      <c r="R157" s="290">
        <f>IFERROR(Q157/$K155,0)</f>
        <v>0</v>
      </c>
      <c r="S157" s="204">
        <f>Q157+S156</f>
        <v>0</v>
      </c>
      <c r="T157" s="290">
        <f>IFERROR(S157/$K155,0)</f>
        <v>0</v>
      </c>
      <c r="U157" s="204">
        <f>S157+U156</f>
        <v>0</v>
      </c>
      <c r="V157" s="290">
        <f>IFERROR(U157/$K155,0)</f>
        <v>0</v>
      </c>
      <c r="W157" s="204">
        <f>U157+W156</f>
        <v>0</v>
      </c>
      <c r="X157" s="290">
        <f>IFERROR(W157/$K155,0)</f>
        <v>0</v>
      </c>
      <c r="Y157" s="204">
        <f>W157+Y156</f>
        <v>0</v>
      </c>
      <c r="Z157" s="290">
        <f>IFERROR(Y157/$K155,0)</f>
        <v>0</v>
      </c>
      <c r="AA157" s="307"/>
      <c r="AB157" s="308"/>
    </row>
    <row r="158" spans="1:28" ht="20.100000000000001" customHeight="1" outlineLevel="1">
      <c r="A158" s="406">
        <f>A155+1</f>
        <v>59</v>
      </c>
      <c r="B158" s="209" t="str">
        <f t="shared" si="8"/>
        <v>2.5</v>
      </c>
      <c r="C158" s="407" t="str">
        <f>VLOOKUP($A158,'VII - Planilha Orçamentária'!$A$9:$K$463,3)</f>
        <v>2.5.3</v>
      </c>
      <c r="D158" s="410" t="str">
        <f>VLOOKUP($A158,'VII - Planilha Orçamentária'!$A$9:$K$463,4)</f>
        <v>CPOS - B.166</v>
      </c>
      <c r="E158" s="410" t="str">
        <f>VLOOKUP(A158,'VII - Planilha Orçamentária'!$A$9:$K$463,5)</f>
        <v>500527</v>
      </c>
      <c r="F158" s="416" t="str">
        <f>VLOOKUP($A158,'VII - Planilha Orçamentária'!$A$9:$K$463,6)</f>
        <v>CENTRAL DE DETECÇÃO E ALARME DE INCÊNDIO COMPLETA, AUTONOMIA DE 1 HORA PARA 12 LAÇOS, 220V / 12V</v>
      </c>
      <c r="G158" s="419" t="str">
        <f>VLOOKUP($A158,'VII - Planilha Orçamentária'!$A$9:$K$463,7)</f>
        <v xml:space="preserve">un </v>
      </c>
      <c r="I158" s="422">
        <f>VLOOKUP($A158,'VII - Planilha Orçamentária'!$A$9:$K$463,9)</f>
        <v>11</v>
      </c>
      <c r="J158" s="425">
        <f>VLOOKUP($A158,'VII - Planilha Orçamentária'!$A$9:$K$463,10)</f>
        <v>0</v>
      </c>
      <c r="K158" s="413">
        <f>ROUND(J158*I158,2)</f>
        <v>0</v>
      </c>
      <c r="M158" s="194" t="s">
        <v>104</v>
      </c>
      <c r="O158" s="200"/>
      <c r="P158" s="288"/>
      <c r="Q158" s="200"/>
      <c r="R158" s="288"/>
      <c r="S158" s="200"/>
      <c r="T158" s="288"/>
      <c r="U158" s="200"/>
      <c r="V158" s="288"/>
      <c r="W158" s="200"/>
      <c r="X158" s="288"/>
      <c r="Y158" s="200"/>
      <c r="Z158" s="288"/>
      <c r="AA158" s="303"/>
      <c r="AB158" s="304"/>
    </row>
    <row r="159" spans="1:28" ht="20.100000000000001" customHeight="1" outlineLevel="1">
      <c r="A159" s="406"/>
      <c r="B159" s="209" t="str">
        <f t="shared" si="8"/>
        <v>2.5</v>
      </c>
      <c r="C159" s="408"/>
      <c r="D159" s="411"/>
      <c r="E159" s="411"/>
      <c r="F159" s="417"/>
      <c r="G159" s="420"/>
      <c r="I159" s="423"/>
      <c r="J159" s="426"/>
      <c r="K159" s="414"/>
      <c r="M159" s="195" t="s">
        <v>105</v>
      </c>
      <c r="O159" s="202">
        <v>0</v>
      </c>
      <c r="P159" s="289">
        <f>IFERROR(O159/$K158,0)</f>
        <v>0</v>
      </c>
      <c r="Q159" s="202">
        <v>0</v>
      </c>
      <c r="R159" s="289">
        <f>IFERROR(Q159/$K158,0)</f>
        <v>0</v>
      </c>
      <c r="S159" s="202">
        <f>0.5*K158</f>
        <v>0</v>
      </c>
      <c r="T159" s="289">
        <f>IFERROR(S159/$K158,0)</f>
        <v>0</v>
      </c>
      <c r="U159" s="202">
        <f>0.5*K158</f>
        <v>0</v>
      </c>
      <c r="V159" s="289">
        <f>IFERROR(U159/$K158,0)</f>
        <v>0</v>
      </c>
      <c r="W159" s="202">
        <v>0</v>
      </c>
      <c r="X159" s="289">
        <f>IFERROR(W159/$K158,0)</f>
        <v>0</v>
      </c>
      <c r="Y159" s="202">
        <v>0</v>
      </c>
      <c r="Z159" s="289">
        <f>IFERROR(Y159/$K158,0)</f>
        <v>0</v>
      </c>
      <c r="AA159" s="305">
        <f>SUMIF($O$9:$Z$9,$AA$9,$O159:$Z159)</f>
        <v>0</v>
      </c>
      <c r="AB159" s="306">
        <f>IFERROR(AA159/$K158,0)</f>
        <v>0</v>
      </c>
    </row>
    <row r="160" spans="1:28" ht="20.100000000000001" customHeight="1" outlineLevel="1">
      <c r="A160" s="406"/>
      <c r="B160" s="209" t="str">
        <f t="shared" si="8"/>
        <v>2.5</v>
      </c>
      <c r="C160" s="409"/>
      <c r="D160" s="412"/>
      <c r="E160" s="412"/>
      <c r="F160" s="418"/>
      <c r="G160" s="421"/>
      <c r="I160" s="424"/>
      <c r="J160" s="427"/>
      <c r="K160" s="415"/>
      <c r="M160" s="196" t="s">
        <v>106</v>
      </c>
      <c r="O160" s="204">
        <f>O159</f>
        <v>0</v>
      </c>
      <c r="P160" s="290">
        <f>IFERROR(O160/$K158,0)</f>
        <v>0</v>
      </c>
      <c r="Q160" s="204">
        <f>O160+Q159</f>
        <v>0</v>
      </c>
      <c r="R160" s="290">
        <f>IFERROR(Q160/$K158,0)</f>
        <v>0</v>
      </c>
      <c r="S160" s="204">
        <f>Q160+S159</f>
        <v>0</v>
      </c>
      <c r="T160" s="290">
        <f>IFERROR(S160/$K158,0)</f>
        <v>0</v>
      </c>
      <c r="U160" s="204">
        <f>S160+U159</f>
        <v>0</v>
      </c>
      <c r="V160" s="290">
        <f>IFERROR(U160/$K158,0)</f>
        <v>0</v>
      </c>
      <c r="W160" s="204">
        <f>U160+W159</f>
        <v>0</v>
      </c>
      <c r="X160" s="290">
        <f>IFERROR(W160/$K158,0)</f>
        <v>0</v>
      </c>
      <c r="Y160" s="204">
        <f>W160+Y159</f>
        <v>0</v>
      </c>
      <c r="Z160" s="290">
        <f>IFERROR(Y160/$K158,0)</f>
        <v>0</v>
      </c>
      <c r="AA160" s="307"/>
      <c r="AB160" s="308"/>
    </row>
    <row r="161" spans="1:28" ht="20.100000000000001" customHeight="1" outlineLevel="1">
      <c r="A161" s="406">
        <f>A158+1</f>
        <v>60</v>
      </c>
      <c r="B161" s="209" t="str">
        <f t="shared" si="8"/>
        <v>2.5</v>
      </c>
      <c r="C161" s="407" t="str">
        <f>VLOOKUP($A161,'VII - Planilha Orçamentária'!$A$9:$K$463,3)</f>
        <v>2.5.4</v>
      </c>
      <c r="D161" s="410" t="str">
        <f>VLOOKUP($A161,'VII - Planilha Orçamentária'!$A$9:$K$463,4)</f>
        <v>CPOS - B.166</v>
      </c>
      <c r="E161" s="410" t="str">
        <f>VLOOKUP(A161,'VII - Planilha Orçamentária'!$A$9:$K$463,5)</f>
        <v>431021</v>
      </c>
      <c r="F161" s="416" t="str">
        <f>VLOOKUP($A161,'VII - Planilha Orçamentária'!$A$9:$K$463,6)</f>
        <v>CONJUNTO MOTOR-BOMBA (CENTRÍFUGA) 60 CV MONOESTÁGIO, HMAN= 90 A 125 MCA, Q= 115 A 50 M³/H</v>
      </c>
      <c r="G161" s="419" t="str">
        <f>VLOOKUP($A161,'VII - Planilha Orçamentária'!$A$9:$K$463,7)</f>
        <v xml:space="preserve">un </v>
      </c>
      <c r="I161" s="422">
        <f>VLOOKUP($A161,'VII - Planilha Orçamentária'!$A$9:$K$463,9)</f>
        <v>1</v>
      </c>
      <c r="J161" s="425">
        <f>VLOOKUP($A161,'VII - Planilha Orçamentária'!$A$9:$K$463,10)</f>
        <v>0</v>
      </c>
      <c r="K161" s="413">
        <f>ROUND(J161*I161,2)</f>
        <v>0</v>
      </c>
      <c r="M161" s="194" t="s">
        <v>104</v>
      </c>
      <c r="O161" s="200"/>
      <c r="P161" s="288"/>
      <c r="Q161" s="200"/>
      <c r="R161" s="288"/>
      <c r="S161" s="200"/>
      <c r="T161" s="288"/>
      <c r="U161" s="200"/>
      <c r="V161" s="288"/>
      <c r="W161" s="200"/>
      <c r="X161" s="288"/>
      <c r="Y161" s="200"/>
      <c r="Z161" s="288"/>
      <c r="AA161" s="303"/>
      <c r="AB161" s="304"/>
    </row>
    <row r="162" spans="1:28" ht="20.100000000000001" customHeight="1" outlineLevel="1">
      <c r="A162" s="406"/>
      <c r="B162" s="209" t="str">
        <f t="shared" si="8"/>
        <v>2.5</v>
      </c>
      <c r="C162" s="408"/>
      <c r="D162" s="411"/>
      <c r="E162" s="411"/>
      <c r="F162" s="417"/>
      <c r="G162" s="420"/>
      <c r="I162" s="423"/>
      <c r="J162" s="426"/>
      <c r="K162" s="414"/>
      <c r="M162" s="195" t="s">
        <v>105</v>
      </c>
      <c r="O162" s="202">
        <v>0</v>
      </c>
      <c r="P162" s="289">
        <f>IFERROR(O162/$K161,0)</f>
        <v>0</v>
      </c>
      <c r="Q162" s="202">
        <v>0</v>
      </c>
      <c r="R162" s="289">
        <f>IFERROR(Q162/$K161,0)</f>
        <v>0</v>
      </c>
      <c r="S162" s="202">
        <f>K161</f>
        <v>0</v>
      </c>
      <c r="T162" s="289">
        <f>IFERROR(S162/$K161,0)</f>
        <v>0</v>
      </c>
      <c r="U162" s="202">
        <v>0</v>
      </c>
      <c r="V162" s="289">
        <f>IFERROR(U162/$K161,0)</f>
        <v>0</v>
      </c>
      <c r="W162" s="202">
        <v>0</v>
      </c>
      <c r="X162" s="289">
        <f>IFERROR(W162/$K161,0)</f>
        <v>0</v>
      </c>
      <c r="Y162" s="202">
        <v>0</v>
      </c>
      <c r="Z162" s="289">
        <f>IFERROR(Y162/$K161,0)</f>
        <v>0</v>
      </c>
      <c r="AA162" s="305">
        <f>SUMIF($O$9:$Z$9,$AA$9,$O162:$Z162)</f>
        <v>0</v>
      </c>
      <c r="AB162" s="306">
        <f>IFERROR(AA162/$K161,0)</f>
        <v>0</v>
      </c>
    </row>
    <row r="163" spans="1:28" ht="20.100000000000001" customHeight="1" outlineLevel="1">
      <c r="A163" s="406"/>
      <c r="B163" s="209" t="str">
        <f t="shared" si="8"/>
        <v>2.5</v>
      </c>
      <c r="C163" s="409"/>
      <c r="D163" s="412"/>
      <c r="E163" s="412"/>
      <c r="F163" s="418"/>
      <c r="G163" s="421"/>
      <c r="I163" s="424"/>
      <c r="J163" s="427"/>
      <c r="K163" s="415"/>
      <c r="M163" s="196" t="s">
        <v>106</v>
      </c>
      <c r="O163" s="204">
        <f>O162</f>
        <v>0</v>
      </c>
      <c r="P163" s="290">
        <f>IFERROR(O163/$K161,0)</f>
        <v>0</v>
      </c>
      <c r="Q163" s="204">
        <f>O163+Q162</f>
        <v>0</v>
      </c>
      <c r="R163" s="290">
        <f>IFERROR(Q163/$K161,0)</f>
        <v>0</v>
      </c>
      <c r="S163" s="204">
        <f>Q163+S162</f>
        <v>0</v>
      </c>
      <c r="T163" s="290">
        <f>IFERROR(S163/$K161,0)</f>
        <v>0</v>
      </c>
      <c r="U163" s="204">
        <f>S163+U162</f>
        <v>0</v>
      </c>
      <c r="V163" s="290">
        <f>IFERROR(U163/$K161,0)</f>
        <v>0</v>
      </c>
      <c r="W163" s="204">
        <f>U163+W162</f>
        <v>0</v>
      </c>
      <c r="X163" s="290">
        <f>IFERROR(W163/$K161,0)</f>
        <v>0</v>
      </c>
      <c r="Y163" s="204">
        <f>W163+Y162</f>
        <v>0</v>
      </c>
      <c r="Z163" s="290">
        <f>IFERROR(Y163/$K161,0)</f>
        <v>0</v>
      </c>
      <c r="AA163" s="307"/>
      <c r="AB163" s="308"/>
    </row>
    <row r="164" spans="1:28" ht="20.100000000000001" customHeight="1" outlineLevel="1">
      <c r="A164" s="406">
        <f>A161+1</f>
        <v>61</v>
      </c>
      <c r="B164" s="209" t="str">
        <f t="shared" si="8"/>
        <v>2.5</v>
      </c>
      <c r="C164" s="407" t="str">
        <f>VLOOKUP($A164,'VII - Planilha Orçamentária'!$A$9:$K$463,3)</f>
        <v>2.5.5</v>
      </c>
      <c r="D164" s="410" t="str">
        <f>VLOOKUP($A164,'VII - Planilha Orçamentária'!$A$9:$K$463,4)</f>
        <v>CPOS - B.166</v>
      </c>
      <c r="E164" s="410" t="str">
        <f>VLOOKUP(A164,'VII - Planilha Orçamentária'!$A$9:$K$463,5)</f>
        <v>370506</v>
      </c>
      <c r="F164" s="416" t="str">
        <f>VLOOKUP($A164,'VII - Planilha Orçamentária'!$A$9:$K$463,6)</f>
        <v>QUADRO DE COMANDO COMPLETO PARA CONJUNTO MOTOR-BOMBA SUBMERSÍVEL DE POÇO PROFUNDO ACIMA DE 15 HP ATÉ 50 HP, 380 V</v>
      </c>
      <c r="G164" s="419" t="str">
        <f>VLOOKUP($A164,'VII - Planilha Orçamentária'!$A$9:$K$463,7)</f>
        <v xml:space="preserve">un </v>
      </c>
      <c r="I164" s="422">
        <f>VLOOKUP($A164,'VII - Planilha Orçamentária'!$A$9:$K$463,9)</f>
        <v>1</v>
      </c>
      <c r="J164" s="425">
        <f>VLOOKUP($A164,'VII - Planilha Orçamentária'!$A$9:$K$463,10)</f>
        <v>0</v>
      </c>
      <c r="K164" s="413">
        <f>ROUND(J164*I164,2)</f>
        <v>0</v>
      </c>
      <c r="M164" s="194" t="s">
        <v>104</v>
      </c>
      <c r="O164" s="200"/>
      <c r="P164" s="288"/>
      <c r="Q164" s="200"/>
      <c r="R164" s="288"/>
      <c r="S164" s="200"/>
      <c r="T164" s="288"/>
      <c r="U164" s="200"/>
      <c r="V164" s="288"/>
      <c r="W164" s="200"/>
      <c r="X164" s="288"/>
      <c r="Y164" s="200"/>
      <c r="Z164" s="288"/>
      <c r="AA164" s="303"/>
      <c r="AB164" s="304"/>
    </row>
    <row r="165" spans="1:28" ht="20.100000000000001" customHeight="1" outlineLevel="1">
      <c r="A165" s="406"/>
      <c r="B165" s="209" t="str">
        <f t="shared" si="8"/>
        <v>2.5</v>
      </c>
      <c r="C165" s="408"/>
      <c r="D165" s="411"/>
      <c r="E165" s="411"/>
      <c r="F165" s="417"/>
      <c r="G165" s="420"/>
      <c r="I165" s="423"/>
      <c r="J165" s="426"/>
      <c r="K165" s="414"/>
      <c r="M165" s="195" t="s">
        <v>105</v>
      </c>
      <c r="O165" s="202">
        <v>0</v>
      </c>
      <c r="P165" s="289">
        <f>IFERROR(O165/$K164,0)</f>
        <v>0</v>
      </c>
      <c r="Q165" s="202">
        <v>0</v>
      </c>
      <c r="R165" s="289">
        <f>IFERROR(Q165/$K164,0)</f>
        <v>0</v>
      </c>
      <c r="S165" s="202">
        <v>0</v>
      </c>
      <c r="T165" s="289">
        <f>IFERROR(S165/$K164,0)</f>
        <v>0</v>
      </c>
      <c r="U165" s="202">
        <f>K164</f>
        <v>0</v>
      </c>
      <c r="V165" s="289">
        <f>IFERROR(U165/$K164,0)</f>
        <v>0</v>
      </c>
      <c r="W165" s="202">
        <v>0</v>
      </c>
      <c r="X165" s="289">
        <f>IFERROR(W165/$K164,0)</f>
        <v>0</v>
      </c>
      <c r="Y165" s="202">
        <v>0</v>
      </c>
      <c r="Z165" s="289">
        <f>IFERROR(Y165/$K164,0)</f>
        <v>0</v>
      </c>
      <c r="AA165" s="305">
        <f>SUMIF($O$9:$Z$9,$AA$9,$O165:$Z165)</f>
        <v>0</v>
      </c>
      <c r="AB165" s="306">
        <f>IFERROR(AA165/$K164,0)</f>
        <v>0</v>
      </c>
    </row>
    <row r="166" spans="1:28" ht="20.100000000000001" customHeight="1" outlineLevel="1">
      <c r="A166" s="406"/>
      <c r="B166" s="209" t="str">
        <f t="shared" si="8"/>
        <v>2.5</v>
      </c>
      <c r="C166" s="409"/>
      <c r="D166" s="412"/>
      <c r="E166" s="412"/>
      <c r="F166" s="418"/>
      <c r="G166" s="421"/>
      <c r="I166" s="424"/>
      <c r="J166" s="427"/>
      <c r="K166" s="415"/>
      <c r="M166" s="196" t="s">
        <v>106</v>
      </c>
      <c r="O166" s="204">
        <f>O165</f>
        <v>0</v>
      </c>
      <c r="P166" s="290">
        <f>IFERROR(O166/$K164,0)</f>
        <v>0</v>
      </c>
      <c r="Q166" s="204">
        <f>O166+Q165</f>
        <v>0</v>
      </c>
      <c r="R166" s="290">
        <f>IFERROR(Q166/$K164,0)</f>
        <v>0</v>
      </c>
      <c r="S166" s="204">
        <f>Q166+S165</f>
        <v>0</v>
      </c>
      <c r="T166" s="290">
        <f>IFERROR(S166/$K164,0)</f>
        <v>0</v>
      </c>
      <c r="U166" s="204">
        <f>S166+U165</f>
        <v>0</v>
      </c>
      <c r="V166" s="290">
        <f>IFERROR(U166/$K164,0)</f>
        <v>0</v>
      </c>
      <c r="W166" s="204">
        <f>U166+W165</f>
        <v>0</v>
      </c>
      <c r="X166" s="290">
        <f>IFERROR(W166/$K164,0)</f>
        <v>0</v>
      </c>
      <c r="Y166" s="204">
        <f>W166+Y165</f>
        <v>0</v>
      </c>
      <c r="Z166" s="290">
        <f>IFERROR(Y166/$K164,0)</f>
        <v>0</v>
      </c>
      <c r="AA166" s="307"/>
      <c r="AB166" s="308"/>
    </row>
    <row r="167" spans="1:28" ht="20.100000000000001" customHeight="1" outlineLevel="1">
      <c r="A167" s="406">
        <f>A164+1</f>
        <v>62</v>
      </c>
      <c r="B167" s="209" t="str">
        <f t="shared" si="8"/>
        <v>2.5</v>
      </c>
      <c r="C167" s="407" t="str">
        <f>VLOOKUP($A167,'VII - Planilha Orçamentária'!$A$9:$K$463,3)</f>
        <v>2.5.6</v>
      </c>
      <c r="D167" s="410" t="str">
        <f>VLOOKUP($A167,'VII - Planilha Orçamentária'!$A$9:$K$463,4)</f>
        <v>CPOS - B.166</v>
      </c>
      <c r="E167" s="410" t="str">
        <f>VLOOKUP(A167,'VII - Planilha Orçamentária'!$A$9:$K$463,5)</f>
        <v>501021</v>
      </c>
      <c r="F167" s="416" t="str">
        <f>VLOOKUP($A167,'VII - Planilha Orçamentária'!$A$9:$K$463,6)</f>
        <v>SUPORTE PARA EXTINTOR DE PISO, EM FIBRA DE VIDRO</v>
      </c>
      <c r="G167" s="419" t="str">
        <f>VLOOKUP($A167,'VII - Planilha Orçamentária'!$A$9:$K$463,7)</f>
        <v xml:space="preserve">un </v>
      </c>
      <c r="I167" s="422">
        <f>VLOOKUP($A167,'VII - Planilha Orçamentária'!$A$9:$K$463,9)</f>
        <v>70</v>
      </c>
      <c r="J167" s="425">
        <f>VLOOKUP($A167,'VII - Planilha Orçamentária'!$A$9:$K$463,10)</f>
        <v>0</v>
      </c>
      <c r="K167" s="413">
        <f>ROUND(J167*I167,2)</f>
        <v>0</v>
      </c>
      <c r="M167" s="194" t="s">
        <v>104</v>
      </c>
      <c r="O167" s="200"/>
      <c r="P167" s="288"/>
      <c r="Q167" s="200"/>
      <c r="R167" s="288"/>
      <c r="S167" s="200"/>
      <c r="T167" s="288"/>
      <c r="U167" s="200"/>
      <c r="V167" s="288"/>
      <c r="W167" s="200"/>
      <c r="X167" s="288"/>
      <c r="Y167" s="200"/>
      <c r="Z167" s="288"/>
      <c r="AA167" s="303"/>
      <c r="AB167" s="304"/>
    </row>
    <row r="168" spans="1:28" ht="20.100000000000001" customHeight="1" outlineLevel="1">
      <c r="A168" s="406"/>
      <c r="B168" s="209" t="str">
        <f t="shared" si="8"/>
        <v>2.5</v>
      </c>
      <c r="C168" s="408"/>
      <c r="D168" s="411"/>
      <c r="E168" s="411"/>
      <c r="F168" s="417"/>
      <c r="G168" s="420"/>
      <c r="I168" s="423"/>
      <c r="J168" s="426"/>
      <c r="K168" s="414"/>
      <c r="M168" s="195" t="s">
        <v>105</v>
      </c>
      <c r="O168" s="202">
        <v>0</v>
      </c>
      <c r="P168" s="289">
        <f>IFERROR(O168/$K167,0)</f>
        <v>0</v>
      </c>
      <c r="Q168" s="202">
        <v>0</v>
      </c>
      <c r="R168" s="289">
        <f>IFERROR(Q168/$K167,0)</f>
        <v>0</v>
      </c>
      <c r="S168" s="202">
        <v>0</v>
      </c>
      <c r="T168" s="289">
        <f>IFERROR(S168/$K167,0)</f>
        <v>0</v>
      </c>
      <c r="U168" s="202">
        <f>K167</f>
        <v>0</v>
      </c>
      <c r="V168" s="289">
        <f>IFERROR(U168/$K167,0)</f>
        <v>0</v>
      </c>
      <c r="W168" s="202">
        <v>0</v>
      </c>
      <c r="X168" s="289">
        <f>IFERROR(W168/$K167,0)</f>
        <v>0</v>
      </c>
      <c r="Y168" s="202">
        <v>0</v>
      </c>
      <c r="Z168" s="289">
        <f>IFERROR(Y168/$K167,0)</f>
        <v>0</v>
      </c>
      <c r="AA168" s="305">
        <f>SUMIF($O$9:$Z$9,$AA$9,$O168:$Z168)</f>
        <v>0</v>
      </c>
      <c r="AB168" s="306">
        <f>IFERROR(AA168/$K167,0)</f>
        <v>0</v>
      </c>
    </row>
    <row r="169" spans="1:28" ht="20.100000000000001" customHeight="1" outlineLevel="1">
      <c r="A169" s="406"/>
      <c r="B169" s="209" t="str">
        <f t="shared" si="8"/>
        <v>2.5</v>
      </c>
      <c r="C169" s="409"/>
      <c r="D169" s="412"/>
      <c r="E169" s="412"/>
      <c r="F169" s="418"/>
      <c r="G169" s="421"/>
      <c r="I169" s="424"/>
      <c r="J169" s="427"/>
      <c r="K169" s="415"/>
      <c r="M169" s="196" t="s">
        <v>106</v>
      </c>
      <c r="O169" s="204">
        <f>O168</f>
        <v>0</v>
      </c>
      <c r="P169" s="290">
        <f>IFERROR(O169/$K167,0)</f>
        <v>0</v>
      </c>
      <c r="Q169" s="204">
        <f>O169+Q168</f>
        <v>0</v>
      </c>
      <c r="R169" s="290">
        <f>IFERROR(Q169/$K167,0)</f>
        <v>0</v>
      </c>
      <c r="S169" s="204">
        <f>Q169+S168</f>
        <v>0</v>
      </c>
      <c r="T169" s="290">
        <f>IFERROR(S169/$K167,0)</f>
        <v>0</v>
      </c>
      <c r="U169" s="204">
        <f>S169+U168</f>
        <v>0</v>
      </c>
      <c r="V169" s="290">
        <f>IFERROR(U169/$K167,0)</f>
        <v>0</v>
      </c>
      <c r="W169" s="204">
        <f>U169+W168</f>
        <v>0</v>
      </c>
      <c r="X169" s="290">
        <f>IFERROR(W169/$K167,0)</f>
        <v>0</v>
      </c>
      <c r="Y169" s="204">
        <f>W169+Y168</f>
        <v>0</v>
      </c>
      <c r="Z169" s="290">
        <f>IFERROR(Y169/$K167,0)</f>
        <v>0</v>
      </c>
      <c r="AA169" s="307"/>
      <c r="AB169" s="308"/>
    </row>
    <row r="170" spans="1:28" ht="20.100000000000001" customHeight="1" outlineLevel="1">
      <c r="A170" s="406">
        <f>A167+1</f>
        <v>63</v>
      </c>
      <c r="B170" s="209" t="str">
        <f t="shared" si="8"/>
        <v>2.5</v>
      </c>
      <c r="C170" s="407" t="str">
        <f>VLOOKUP($A170,'VII - Planilha Orçamentária'!$A$9:$K$463,3)</f>
        <v>2.5.7</v>
      </c>
      <c r="D170" s="410" t="str">
        <f>VLOOKUP($A170,'VII - Planilha Orçamentária'!$A$9:$K$463,4)</f>
        <v>CPOS - B.166</v>
      </c>
      <c r="E170" s="410" t="str">
        <f>VLOOKUP(A170,'VII - Planilha Orçamentária'!$A$9:$K$463,5)</f>
        <v>431048</v>
      </c>
      <c r="F170" s="416" t="str">
        <f>VLOOKUP($A170,'VII - Planilha Orçamentária'!$A$9:$K$463,6)</f>
        <v>CONJUNTO MOTOR-BOMBA (CENTRÍFUGA) 7,5 CV MULTIESTÁGIO, HMAN= 30 A 80 MCA, Q= 21,6 A 12,0 M³/H</v>
      </c>
      <c r="G170" s="419" t="str">
        <f>VLOOKUP($A170,'VII - Planilha Orçamentária'!$A$9:$K$463,7)</f>
        <v xml:space="preserve">un </v>
      </c>
      <c r="I170" s="422">
        <f>VLOOKUP($A170,'VII - Planilha Orçamentária'!$A$9:$K$463,9)</f>
        <v>3</v>
      </c>
      <c r="J170" s="425">
        <f>VLOOKUP($A170,'VII - Planilha Orçamentária'!$A$9:$K$463,10)</f>
        <v>0</v>
      </c>
      <c r="K170" s="413">
        <f>ROUND(J170*I170,2)</f>
        <v>0</v>
      </c>
      <c r="M170" s="194" t="s">
        <v>104</v>
      </c>
      <c r="O170" s="200"/>
      <c r="P170" s="288"/>
      <c r="Q170" s="200"/>
      <c r="R170" s="288"/>
      <c r="S170" s="200"/>
      <c r="T170" s="288"/>
      <c r="U170" s="200"/>
      <c r="V170" s="288"/>
      <c r="W170" s="200"/>
      <c r="X170" s="288"/>
      <c r="Y170" s="200"/>
      <c r="Z170" s="288"/>
      <c r="AA170" s="303"/>
      <c r="AB170" s="304"/>
    </row>
    <row r="171" spans="1:28" ht="20.100000000000001" customHeight="1" outlineLevel="1">
      <c r="A171" s="406"/>
      <c r="B171" s="209" t="str">
        <f t="shared" si="8"/>
        <v>2.5</v>
      </c>
      <c r="C171" s="408"/>
      <c r="D171" s="411"/>
      <c r="E171" s="411"/>
      <c r="F171" s="417"/>
      <c r="G171" s="420"/>
      <c r="I171" s="423"/>
      <c r="J171" s="426"/>
      <c r="K171" s="414"/>
      <c r="M171" s="195" t="s">
        <v>105</v>
      </c>
      <c r="O171" s="202">
        <v>0</v>
      </c>
      <c r="P171" s="289">
        <f>IFERROR(O171/$K170,0)</f>
        <v>0</v>
      </c>
      <c r="Q171" s="202">
        <f>0.4*K170</f>
        <v>0</v>
      </c>
      <c r="R171" s="289">
        <f>IFERROR(Q171/$K170,0)</f>
        <v>0</v>
      </c>
      <c r="S171" s="202">
        <f>0.6*K170</f>
        <v>0</v>
      </c>
      <c r="T171" s="289">
        <f>IFERROR(S171/$K170,0)</f>
        <v>0</v>
      </c>
      <c r="U171" s="202">
        <v>0</v>
      </c>
      <c r="V171" s="289">
        <f>IFERROR(U171/$K170,0)</f>
        <v>0</v>
      </c>
      <c r="W171" s="202">
        <v>0</v>
      </c>
      <c r="X171" s="289">
        <f>IFERROR(W171/$K170,0)</f>
        <v>0</v>
      </c>
      <c r="Y171" s="202">
        <v>0</v>
      </c>
      <c r="Z171" s="289">
        <f>IFERROR(Y171/$K170,0)</f>
        <v>0</v>
      </c>
      <c r="AA171" s="305">
        <f>SUMIF($O$9:$Z$9,$AA$9,$O171:$Z171)</f>
        <v>0</v>
      </c>
      <c r="AB171" s="306">
        <f>IFERROR(AA171/$K170,0)</f>
        <v>0</v>
      </c>
    </row>
    <row r="172" spans="1:28" ht="20.100000000000001" customHeight="1" outlineLevel="1">
      <c r="A172" s="406"/>
      <c r="B172" s="209" t="str">
        <f t="shared" si="8"/>
        <v>2.5</v>
      </c>
      <c r="C172" s="409"/>
      <c r="D172" s="412"/>
      <c r="E172" s="412"/>
      <c r="F172" s="418"/>
      <c r="G172" s="421"/>
      <c r="I172" s="424"/>
      <c r="J172" s="427"/>
      <c r="K172" s="415"/>
      <c r="M172" s="196" t="s">
        <v>106</v>
      </c>
      <c r="O172" s="204">
        <f>O171</f>
        <v>0</v>
      </c>
      <c r="P172" s="290">
        <f>IFERROR(O172/$K170,0)</f>
        <v>0</v>
      </c>
      <c r="Q172" s="204">
        <f>O172+Q171</f>
        <v>0</v>
      </c>
      <c r="R172" s="290">
        <f>IFERROR(Q172/$K170,0)</f>
        <v>0</v>
      </c>
      <c r="S172" s="204">
        <f>Q172+S171</f>
        <v>0</v>
      </c>
      <c r="T172" s="290">
        <f>IFERROR(S172/$K170,0)</f>
        <v>0</v>
      </c>
      <c r="U172" s="204">
        <f>S172+U171</f>
        <v>0</v>
      </c>
      <c r="V172" s="290">
        <f>IFERROR(U172/$K170,0)</f>
        <v>0</v>
      </c>
      <c r="W172" s="204">
        <f>U172+W171</f>
        <v>0</v>
      </c>
      <c r="X172" s="290">
        <f>IFERROR(W172/$K170,0)</f>
        <v>0</v>
      </c>
      <c r="Y172" s="204">
        <f>W172+Y171</f>
        <v>0</v>
      </c>
      <c r="Z172" s="290">
        <f>IFERROR(Y172/$K170,0)</f>
        <v>0</v>
      </c>
      <c r="AA172" s="307"/>
      <c r="AB172" s="308"/>
    </row>
    <row r="173" spans="1:28" ht="20.100000000000001" customHeight="1" outlineLevel="1">
      <c r="A173" s="406">
        <f>A170+1</f>
        <v>64</v>
      </c>
      <c r="B173" s="209" t="str">
        <f t="shared" si="8"/>
        <v>2.5</v>
      </c>
      <c r="C173" s="407" t="str">
        <f>VLOOKUP($A173,'VII - Planilha Orçamentária'!$A$9:$K$463,3)</f>
        <v>2.5.8</v>
      </c>
      <c r="D173" s="410" t="str">
        <f>VLOOKUP($A173,'VII - Planilha Orçamentária'!$A$9:$K$463,4)</f>
        <v>CPOS - B.166</v>
      </c>
      <c r="E173" s="410" t="str">
        <f>VLOOKUP(A173,'VII - Planilha Orçamentária'!$A$9:$K$463,5)</f>
        <v>471102</v>
      </c>
      <c r="F173" s="416" t="str">
        <f>VLOOKUP($A173,'VII - Planilha Orçamentária'!$A$9:$K$463,6)</f>
        <v>PRESSOSTATO DE DIFERENCIAL AJUSTÁVEL, MONTAGEM INFERIOR DIÂMETRO 1/2´, FAIXA DE OPERAÇÃO ENTRE 32,00 E 45,00 MCA</v>
      </c>
      <c r="G173" s="419" t="str">
        <f>VLOOKUP($A173,'VII - Planilha Orçamentária'!$A$9:$K$463,7)</f>
        <v xml:space="preserve">un </v>
      </c>
      <c r="I173" s="422">
        <f>VLOOKUP($A173,'VII - Planilha Orçamentária'!$A$9:$K$463,9)</f>
        <v>2</v>
      </c>
      <c r="J173" s="425">
        <f>VLOOKUP($A173,'VII - Planilha Orçamentária'!$A$9:$K$463,10)</f>
        <v>0</v>
      </c>
      <c r="K173" s="413">
        <f>ROUND(J173*I173,2)</f>
        <v>0</v>
      </c>
      <c r="M173" s="194" t="s">
        <v>104</v>
      </c>
      <c r="O173" s="200"/>
      <c r="P173" s="201"/>
      <c r="Q173" s="200"/>
      <c r="R173" s="288"/>
      <c r="S173" s="200"/>
      <c r="T173" s="288"/>
      <c r="U173" s="200"/>
      <c r="V173" s="288"/>
      <c r="W173" s="200"/>
      <c r="X173" s="288"/>
      <c r="Y173" s="200"/>
      <c r="Z173" s="201"/>
      <c r="AA173" s="200"/>
      <c r="AB173" s="201"/>
    </row>
    <row r="174" spans="1:28" ht="20.100000000000001" customHeight="1" outlineLevel="1">
      <c r="A174" s="406"/>
      <c r="B174" s="209" t="str">
        <f t="shared" si="8"/>
        <v>2.5</v>
      </c>
      <c r="C174" s="408"/>
      <c r="D174" s="411"/>
      <c r="E174" s="411"/>
      <c r="F174" s="417"/>
      <c r="G174" s="420"/>
      <c r="I174" s="423"/>
      <c r="J174" s="426"/>
      <c r="K174" s="414"/>
      <c r="M174" s="195" t="s">
        <v>105</v>
      </c>
      <c r="O174" s="202">
        <v>0</v>
      </c>
      <c r="P174" s="289">
        <f>IFERROR(O174/$K173,0)</f>
        <v>0</v>
      </c>
      <c r="Q174" s="202">
        <v>0</v>
      </c>
      <c r="R174" s="289">
        <f>IFERROR(Q174/$K173,0)</f>
        <v>0</v>
      </c>
      <c r="S174" s="202">
        <f>0.4*K173</f>
        <v>0</v>
      </c>
      <c r="T174" s="289">
        <f>IFERROR(S174/$K173,0)</f>
        <v>0</v>
      </c>
      <c r="U174" s="202">
        <f>0.6*K173</f>
        <v>0</v>
      </c>
      <c r="V174" s="289">
        <f>IFERROR(U174/$K173,0)</f>
        <v>0</v>
      </c>
      <c r="W174" s="202">
        <v>0</v>
      </c>
      <c r="X174" s="289">
        <f>IFERROR(W174/$K173,0)</f>
        <v>0</v>
      </c>
      <c r="Y174" s="202">
        <v>0</v>
      </c>
      <c r="Z174" s="289">
        <f>IFERROR(Y174/$K173,0)</f>
        <v>0</v>
      </c>
      <c r="AA174" s="305">
        <f>SUMIF($O$9:$Z$9,$AA$9,$O174:$Z174)</f>
        <v>0</v>
      </c>
      <c r="AB174" s="306">
        <f>IFERROR(AA174/$K173,0)</f>
        <v>0</v>
      </c>
    </row>
    <row r="175" spans="1:28" ht="20.100000000000001" customHeight="1" outlineLevel="1">
      <c r="A175" s="406"/>
      <c r="B175" s="209" t="str">
        <f t="shared" si="8"/>
        <v>2.5</v>
      </c>
      <c r="C175" s="409"/>
      <c r="D175" s="412"/>
      <c r="E175" s="412"/>
      <c r="F175" s="418"/>
      <c r="G175" s="421"/>
      <c r="I175" s="424"/>
      <c r="J175" s="427"/>
      <c r="K175" s="415"/>
      <c r="M175" s="196" t="s">
        <v>106</v>
      </c>
      <c r="O175" s="204">
        <f>O174</f>
        <v>0</v>
      </c>
      <c r="P175" s="290">
        <f>IFERROR(O175/$K173,0)</f>
        <v>0</v>
      </c>
      <c r="Q175" s="204">
        <f>O175+Q174</f>
        <v>0</v>
      </c>
      <c r="R175" s="290">
        <f>IFERROR(Q175/$K173,0)</f>
        <v>0</v>
      </c>
      <c r="S175" s="204">
        <f>Q175+S174</f>
        <v>0</v>
      </c>
      <c r="T175" s="290">
        <f>IFERROR(S175/$K173,0)</f>
        <v>0</v>
      </c>
      <c r="U175" s="204">
        <f>S175+U174</f>
        <v>0</v>
      </c>
      <c r="V175" s="290">
        <f>IFERROR(U175/$K173,0)</f>
        <v>0</v>
      </c>
      <c r="W175" s="204">
        <f>U175+W174</f>
        <v>0</v>
      </c>
      <c r="X175" s="290">
        <f>IFERROR(W175/$K173,0)</f>
        <v>0</v>
      </c>
      <c r="Y175" s="204">
        <f>W175+Y174</f>
        <v>0</v>
      </c>
      <c r="Z175" s="290">
        <f>IFERROR(Y175/$K173,0)</f>
        <v>0</v>
      </c>
      <c r="AA175" s="307"/>
      <c r="AB175" s="308"/>
    </row>
    <row r="176" spans="1:28" ht="20.100000000000001" customHeight="1" outlineLevel="1">
      <c r="A176" s="406">
        <f>A173+1</f>
        <v>65</v>
      </c>
      <c r="B176" s="209" t="str">
        <f t="shared" si="8"/>
        <v>2.5</v>
      </c>
      <c r="C176" s="407" t="str">
        <f>VLOOKUP($A176,'VII - Planilha Orçamentária'!$A$9:$K$463,3)</f>
        <v>2.5.9</v>
      </c>
      <c r="D176" s="410" t="str">
        <f>VLOOKUP($A176,'VII - Planilha Orçamentária'!$A$9:$K$463,4)</f>
        <v>CPOS - B.166</v>
      </c>
      <c r="E176" s="410" t="str">
        <f>VLOOKUP(A176,'VII - Planilha Orçamentária'!$A$9:$K$463,5)</f>
        <v>471110</v>
      </c>
      <c r="F176" s="416" t="str">
        <f>VLOOKUP($A176,'VII - Planilha Orçamentária'!$A$9:$K$463,6)</f>
        <v>MANÔMETRO COM MOSTRADOR DE 4´, ESCALAS: 0-4 / 0-7 / 0-10 / 0-17 / 0-21 / 0-28 KG/CM²</v>
      </c>
      <c r="G176" s="419" t="str">
        <f>VLOOKUP($A176,'VII - Planilha Orçamentária'!$A$9:$K$463,7)</f>
        <v xml:space="preserve">un </v>
      </c>
      <c r="I176" s="422">
        <f>VLOOKUP($A176,'VII - Planilha Orçamentária'!$A$9:$K$463,9)</f>
        <v>3</v>
      </c>
      <c r="J176" s="425">
        <f>VLOOKUP($A176,'VII - Planilha Orçamentária'!$A$9:$K$463,10)</f>
        <v>0</v>
      </c>
      <c r="K176" s="413">
        <f>ROUND(J176*I176,2)</f>
        <v>0</v>
      </c>
      <c r="M176" s="194" t="s">
        <v>104</v>
      </c>
      <c r="O176" s="200"/>
      <c r="P176" s="201"/>
      <c r="Q176" s="200"/>
      <c r="R176" s="288"/>
      <c r="S176" s="200"/>
      <c r="T176" s="288"/>
      <c r="U176" s="200"/>
      <c r="V176" s="288"/>
      <c r="W176" s="200"/>
      <c r="X176" s="288"/>
      <c r="Y176" s="200"/>
      <c r="Z176" s="201"/>
      <c r="AA176" s="200"/>
      <c r="AB176" s="201"/>
    </row>
    <row r="177" spans="1:28" ht="20.100000000000001" customHeight="1" outlineLevel="1">
      <c r="A177" s="406"/>
      <c r="B177" s="209" t="str">
        <f t="shared" si="8"/>
        <v>2.5</v>
      </c>
      <c r="C177" s="408"/>
      <c r="D177" s="411"/>
      <c r="E177" s="411"/>
      <c r="F177" s="417"/>
      <c r="G177" s="420"/>
      <c r="I177" s="423"/>
      <c r="J177" s="426"/>
      <c r="K177" s="414"/>
      <c r="M177" s="195" t="s">
        <v>105</v>
      </c>
      <c r="O177" s="202">
        <v>0</v>
      </c>
      <c r="P177" s="289">
        <f>IFERROR(O177/$K176,0)</f>
        <v>0</v>
      </c>
      <c r="Q177" s="202">
        <v>0</v>
      </c>
      <c r="R177" s="289">
        <f>IFERROR(Q177/$K176,0)</f>
        <v>0</v>
      </c>
      <c r="S177" s="202">
        <f>2*J176</f>
        <v>0</v>
      </c>
      <c r="T177" s="289">
        <f>IFERROR(S177/$K176,0)</f>
        <v>0</v>
      </c>
      <c r="U177" s="202">
        <f>1*J176</f>
        <v>0</v>
      </c>
      <c r="V177" s="289">
        <f>IFERROR(U177/$K176,0)</f>
        <v>0</v>
      </c>
      <c r="W177" s="202">
        <v>0</v>
      </c>
      <c r="X177" s="289">
        <f>IFERROR(W177/$K176,0)</f>
        <v>0</v>
      </c>
      <c r="Y177" s="202">
        <v>0</v>
      </c>
      <c r="Z177" s="289">
        <f>IFERROR(Y177/$K176,0)</f>
        <v>0</v>
      </c>
      <c r="AA177" s="305">
        <f>SUMIF($O$9:$Z$9,$AA$9,$O177:$Z177)</f>
        <v>0</v>
      </c>
      <c r="AB177" s="306">
        <f>IFERROR(AA177/$K176,0)</f>
        <v>0</v>
      </c>
    </row>
    <row r="178" spans="1:28" ht="20.100000000000001" customHeight="1" outlineLevel="1">
      <c r="A178" s="406"/>
      <c r="B178" s="209" t="str">
        <f t="shared" si="8"/>
        <v>2.5</v>
      </c>
      <c r="C178" s="409"/>
      <c r="D178" s="412"/>
      <c r="E178" s="412"/>
      <c r="F178" s="418"/>
      <c r="G178" s="421"/>
      <c r="I178" s="424"/>
      <c r="J178" s="427"/>
      <c r="K178" s="415"/>
      <c r="M178" s="196" t="s">
        <v>106</v>
      </c>
      <c r="O178" s="204">
        <f>O177</f>
        <v>0</v>
      </c>
      <c r="P178" s="290">
        <f>IFERROR(O178/$K176,0)</f>
        <v>0</v>
      </c>
      <c r="Q178" s="204">
        <f>O178+Q177</f>
        <v>0</v>
      </c>
      <c r="R178" s="290">
        <f>IFERROR(Q178/$K176,0)</f>
        <v>0</v>
      </c>
      <c r="S178" s="204">
        <f>Q178+S177</f>
        <v>0</v>
      </c>
      <c r="T178" s="290">
        <f>IFERROR(S178/$K176,0)</f>
        <v>0</v>
      </c>
      <c r="U178" s="204">
        <f>S178+U177</f>
        <v>0</v>
      </c>
      <c r="V178" s="290">
        <f>IFERROR(U178/$K176,0)</f>
        <v>0</v>
      </c>
      <c r="W178" s="204">
        <f>U178+W177</f>
        <v>0</v>
      </c>
      <c r="X178" s="290">
        <f>IFERROR(W178/$K176,0)</f>
        <v>0</v>
      </c>
      <c r="Y178" s="204">
        <f>W178+Y177</f>
        <v>0</v>
      </c>
      <c r="Z178" s="290">
        <f>IFERROR(Y178/$K176,0)</f>
        <v>0</v>
      </c>
      <c r="AA178" s="307"/>
      <c r="AB178" s="308"/>
    </row>
    <row r="179" spans="1:28" ht="30" customHeight="1">
      <c r="A179" s="406"/>
      <c r="B179" s="181" t="str">
        <f>B178</f>
        <v>2.5</v>
      </c>
      <c r="C179" s="348"/>
      <c r="D179" s="349">
        <f>C$43</f>
        <v>2</v>
      </c>
      <c r="E179" s="349" t="s">
        <v>726</v>
      </c>
      <c r="F179" s="346" t="s">
        <v>725</v>
      </c>
      <c r="G179" s="350"/>
      <c r="H179" s="44"/>
      <c r="I179" s="351" t="s">
        <v>74</v>
      </c>
      <c r="J179" s="352"/>
      <c r="K179" s="347">
        <f>SUMIF(B$9:B178,B179,K$9:K178)</f>
        <v>0</v>
      </c>
      <c r="L179" s="42"/>
      <c r="M179" s="353"/>
      <c r="O179" s="206">
        <f>SUMIFS(O$9:O178,$B$9:$B178,$B179,$M$9:$M178,$M177)</f>
        <v>0</v>
      </c>
      <c r="P179" s="291" t="e">
        <f>O179/$K179</f>
        <v>#DIV/0!</v>
      </c>
      <c r="Q179" s="206">
        <f>SUMIFS(Q$9:Q178,$B$9:$B178,$B179,$M$9:$M178,$M177)</f>
        <v>0</v>
      </c>
      <c r="R179" s="291" t="e">
        <f>Q179/$K179</f>
        <v>#DIV/0!</v>
      </c>
      <c r="S179" s="206">
        <f>SUMIFS(S$9:S178,$B$9:$B178,$B179,$M$9:$M178,$M177)</f>
        <v>0</v>
      </c>
      <c r="T179" s="291" t="e">
        <f>S179/$K179</f>
        <v>#DIV/0!</v>
      </c>
      <c r="U179" s="206">
        <f>SUMIFS(U$9:U178,$B$9:$B178,$B179,$M$9:$M178,$M177)</f>
        <v>0</v>
      </c>
      <c r="V179" s="291" t="e">
        <f>U179/$K179</f>
        <v>#DIV/0!</v>
      </c>
      <c r="W179" s="206">
        <f>SUMIFS(W$9:W178,$B$9:$B178,$B179,$M$9:$M178,$M177)</f>
        <v>0</v>
      </c>
      <c r="X179" s="291" t="e">
        <f>W179/$K179</f>
        <v>#DIV/0!</v>
      </c>
      <c r="Y179" s="206">
        <f>SUMIFS(Y$9:Y178,$B$9:$B178,$B179,$M$9:$M178,$M177)</f>
        <v>0</v>
      </c>
      <c r="Z179" s="291" t="e">
        <f>Y179/$K179</f>
        <v>#DIV/0!</v>
      </c>
      <c r="AA179" s="206">
        <f>SUMIFS(AA$9:AA178,$B$9:$B178,$B179,$M$9:$M178,$M177)</f>
        <v>0</v>
      </c>
      <c r="AB179" s="291" t="e">
        <f>AA179/$K179</f>
        <v>#DIV/0!</v>
      </c>
    </row>
    <row r="180" spans="1:28" ht="30" customHeight="1" thickBot="1">
      <c r="A180" s="406"/>
      <c r="C180" s="158"/>
      <c r="D180" s="221">
        <f>F180</f>
        <v>2</v>
      </c>
      <c r="E180" s="221" t="s">
        <v>740</v>
      </c>
      <c r="F180" s="74">
        <v>2</v>
      </c>
      <c r="G180" s="222"/>
      <c r="H180" s="44"/>
      <c r="I180" s="144" t="s">
        <v>74</v>
      </c>
      <c r="J180" s="67"/>
      <c r="K180" s="145">
        <f>SUMIFS(K$9:K179,E$9:E179,"$",D$9:D179,D180)</f>
        <v>0</v>
      </c>
      <c r="L180" s="42"/>
      <c r="M180" s="191"/>
      <c r="O180" s="207">
        <f>SUMIFS(O$9:O179,$D$9:$D179,$D180,$E$9:$E179,$E179)</f>
        <v>0</v>
      </c>
      <c r="P180" s="292" t="e">
        <f>O180/$K180</f>
        <v>#DIV/0!</v>
      </c>
      <c r="Q180" s="207">
        <f>SUMIFS(Q$9:Q179,$D$9:$D179,$D180,$E$9:$E179,$E179)</f>
        <v>0</v>
      </c>
      <c r="R180" s="292" t="e">
        <f>Q180/$K180</f>
        <v>#DIV/0!</v>
      </c>
      <c r="S180" s="207">
        <f>SUMIFS(S$9:S179,$D$9:$D179,$D180,$E$9:$E179,$E179)</f>
        <v>0</v>
      </c>
      <c r="T180" s="292" t="e">
        <f>S180/$K180</f>
        <v>#DIV/0!</v>
      </c>
      <c r="U180" s="207">
        <f>SUMIFS(U$9:U179,$D$9:$D179,$D180,$E$9:$E179,$E179)</f>
        <v>0</v>
      </c>
      <c r="V180" s="292" t="e">
        <f>U180/$K180</f>
        <v>#DIV/0!</v>
      </c>
      <c r="W180" s="207">
        <f>SUMIFS(W$9:W179,$D$9:$D179,$D180,$E$9:$E179,$E179)</f>
        <v>0</v>
      </c>
      <c r="X180" s="292" t="e">
        <f>W180/$K180</f>
        <v>#DIV/0!</v>
      </c>
      <c r="Y180" s="207">
        <f>SUMIFS(Y$9:Y179,$D$9:$D179,$D180,$E$9:$E179,$E179)</f>
        <v>0</v>
      </c>
      <c r="Z180" s="292" t="e">
        <f>Y180/$K180</f>
        <v>#DIV/0!</v>
      </c>
      <c r="AA180" s="207">
        <f>SUMIFS(AA$9:AA179,$D$9:$D179,$D180,$E$9:$E179,$E179)</f>
        <v>0</v>
      </c>
      <c r="AB180" s="292" t="e">
        <f>AA180/$K180</f>
        <v>#DIV/0!</v>
      </c>
    </row>
    <row r="181" spans="1:28" ht="19.5" customHeight="1">
      <c r="A181" s="406"/>
      <c r="C181" s="337">
        <v>3</v>
      </c>
      <c r="D181" s="338" t="s">
        <v>74</v>
      </c>
      <c r="E181" s="338"/>
      <c r="F181" s="339" t="s">
        <v>749</v>
      </c>
      <c r="G181" s="340"/>
      <c r="H181" s="3"/>
      <c r="I181" s="322" t="s">
        <v>74</v>
      </c>
      <c r="J181" s="323"/>
      <c r="K181" s="324"/>
      <c r="L181" s="3"/>
      <c r="M181" s="341"/>
      <c r="O181" s="354"/>
      <c r="P181" s="355"/>
      <c r="Q181" s="354"/>
      <c r="R181" s="355"/>
      <c r="S181" s="354"/>
      <c r="T181" s="355"/>
      <c r="U181" s="354"/>
      <c r="V181" s="355"/>
      <c r="W181" s="354"/>
      <c r="X181" s="355"/>
      <c r="Y181" s="354"/>
      <c r="Z181" s="355"/>
      <c r="AA181" s="354"/>
      <c r="AB181" s="355"/>
    </row>
    <row r="182" spans="1:28" s="63" customFormat="1" ht="30" customHeight="1">
      <c r="B182" s="183" t="str">
        <f>C182</f>
        <v>3.1</v>
      </c>
      <c r="C182" s="326" t="s">
        <v>196</v>
      </c>
      <c r="D182" s="342" t="s">
        <v>74</v>
      </c>
      <c r="E182" s="342"/>
      <c r="F182" s="343" t="s">
        <v>988</v>
      </c>
      <c r="G182" s="344"/>
      <c r="H182" s="3"/>
      <c r="I182" s="331" t="s">
        <v>74</v>
      </c>
      <c r="J182" s="332"/>
      <c r="K182" s="333"/>
      <c r="L182" s="3"/>
      <c r="M182" s="345"/>
      <c r="O182" s="356"/>
      <c r="P182" s="357"/>
      <c r="Q182" s="356"/>
      <c r="R182" s="357"/>
      <c r="S182" s="356"/>
      <c r="T182" s="357"/>
      <c r="U182" s="356"/>
      <c r="V182" s="357"/>
      <c r="W182" s="356"/>
      <c r="X182" s="357"/>
      <c r="Y182" s="356"/>
      <c r="Z182" s="357"/>
      <c r="AA182" s="356"/>
      <c r="AB182" s="357"/>
    </row>
    <row r="183" spans="1:28" ht="20.100000000000001" customHeight="1" outlineLevel="1">
      <c r="A183" s="406">
        <v>70</v>
      </c>
      <c r="B183" s="209" t="str">
        <f t="shared" ref="B183:B246" si="9">B182</f>
        <v>3.1</v>
      </c>
      <c r="C183" s="407" t="str">
        <f>VLOOKUP($A183,'VII - Planilha Orçamentária'!$A$9:$K$463,3)</f>
        <v>3.1.1</v>
      </c>
      <c r="D183" s="410" t="str">
        <f>VLOOKUP($A183,'VII - Planilha Orçamentária'!$A$9:$K$463,4)</f>
        <v>SINAPI - 01/2016</v>
      </c>
      <c r="E183" s="410" t="str">
        <f>VLOOKUP(A183,'VII - Planilha Orçamentária'!$A$9:$K$463,5)</f>
        <v>68069</v>
      </c>
      <c r="F183" s="416" t="str">
        <f>VLOOKUP($A183,'VII - Planilha Orçamentária'!$A$9:$K$463,6)</f>
        <v>HASTE COPPERWELD 5/8 X 3,0M COM CONECTOR</v>
      </c>
      <c r="G183" s="419" t="str">
        <f>VLOOKUP($A183,'VII - Planilha Orçamentária'!$A$9:$K$463,7)</f>
        <v xml:space="preserve">un </v>
      </c>
      <c r="I183" s="422">
        <f>VLOOKUP($A183,'VII - Planilha Orçamentária'!$A$9:$K$463,9)</f>
        <v>18</v>
      </c>
      <c r="J183" s="425">
        <f>VLOOKUP($A183,'VII - Planilha Orçamentária'!$A$9:$K$463,10)</f>
        <v>0</v>
      </c>
      <c r="K183" s="413">
        <f>ROUND(J183*I183,2)</f>
        <v>0</v>
      </c>
      <c r="M183" s="194" t="s">
        <v>104</v>
      </c>
      <c r="O183" s="200"/>
      <c r="P183" s="288"/>
      <c r="Q183" s="200"/>
      <c r="R183" s="288"/>
      <c r="S183" s="200"/>
      <c r="T183" s="288"/>
      <c r="U183" s="200"/>
      <c r="V183" s="288"/>
      <c r="W183" s="200"/>
      <c r="X183" s="288"/>
      <c r="Y183" s="200"/>
      <c r="Z183" s="288"/>
      <c r="AA183" s="303"/>
      <c r="AB183" s="304"/>
    </row>
    <row r="184" spans="1:28" ht="20.100000000000001" customHeight="1" outlineLevel="1">
      <c r="A184" s="406"/>
      <c r="B184" s="209" t="str">
        <f t="shared" si="9"/>
        <v>3.1</v>
      </c>
      <c r="C184" s="408"/>
      <c r="D184" s="411"/>
      <c r="E184" s="411"/>
      <c r="F184" s="417"/>
      <c r="G184" s="420"/>
      <c r="I184" s="423"/>
      <c r="J184" s="426"/>
      <c r="K184" s="414"/>
      <c r="M184" s="195" t="s">
        <v>105</v>
      </c>
      <c r="O184" s="202">
        <v>0</v>
      </c>
      <c r="P184" s="289">
        <f>IFERROR(O184/$K183,0)</f>
        <v>0</v>
      </c>
      <c r="Q184" s="202">
        <f>8*J183</f>
        <v>0</v>
      </c>
      <c r="R184" s="289">
        <f>IFERROR(Q184/$K183,0)</f>
        <v>0</v>
      </c>
      <c r="S184" s="202">
        <f>10*J183</f>
        <v>0</v>
      </c>
      <c r="T184" s="289">
        <f>IFERROR(S184/$K183,0)</f>
        <v>0</v>
      </c>
      <c r="U184" s="202">
        <v>0</v>
      </c>
      <c r="V184" s="289">
        <f>IFERROR(U184/$K183,0)</f>
        <v>0</v>
      </c>
      <c r="W184" s="202">
        <v>0</v>
      </c>
      <c r="X184" s="289">
        <f>IFERROR(W184/$K183,0)</f>
        <v>0</v>
      </c>
      <c r="Y184" s="202">
        <v>0</v>
      </c>
      <c r="Z184" s="289">
        <f>IFERROR(Y184/$K183,0)</f>
        <v>0</v>
      </c>
      <c r="AA184" s="305">
        <f>SUMIF($O$9:$Z$9,$AA$9,$O184:$Z184)</f>
        <v>0</v>
      </c>
      <c r="AB184" s="306">
        <f>IFERROR(AA184/$K183,0)</f>
        <v>0</v>
      </c>
    </row>
    <row r="185" spans="1:28" ht="20.100000000000001" customHeight="1" outlineLevel="1">
      <c r="A185" s="406"/>
      <c r="B185" s="209" t="str">
        <f t="shared" si="9"/>
        <v>3.1</v>
      </c>
      <c r="C185" s="409"/>
      <c r="D185" s="412"/>
      <c r="E185" s="412"/>
      <c r="F185" s="418"/>
      <c r="G185" s="421"/>
      <c r="I185" s="424"/>
      <c r="J185" s="427"/>
      <c r="K185" s="415"/>
      <c r="M185" s="196" t="s">
        <v>106</v>
      </c>
      <c r="O185" s="204">
        <f>O184</f>
        <v>0</v>
      </c>
      <c r="P185" s="290">
        <f>IFERROR(O185/$K183,0)</f>
        <v>0</v>
      </c>
      <c r="Q185" s="204">
        <f>O185+Q184</f>
        <v>0</v>
      </c>
      <c r="R185" s="290">
        <f>IFERROR(Q185/$K183,0)</f>
        <v>0</v>
      </c>
      <c r="S185" s="204">
        <f>Q185+S184</f>
        <v>0</v>
      </c>
      <c r="T185" s="290">
        <f>IFERROR(S185/$K183,0)</f>
        <v>0</v>
      </c>
      <c r="U185" s="204">
        <f>S185+U184</f>
        <v>0</v>
      </c>
      <c r="V185" s="290">
        <f>IFERROR(U185/$K183,0)</f>
        <v>0</v>
      </c>
      <c r="W185" s="204">
        <f>U185+W184</f>
        <v>0</v>
      </c>
      <c r="X185" s="290">
        <f>IFERROR(W185/$K183,0)</f>
        <v>0</v>
      </c>
      <c r="Y185" s="204">
        <f>W185+Y184</f>
        <v>0</v>
      </c>
      <c r="Z185" s="290">
        <f>IFERROR(Y185/$K183,0)</f>
        <v>0</v>
      </c>
      <c r="AA185" s="307"/>
      <c r="AB185" s="308"/>
    </row>
    <row r="186" spans="1:28" ht="20.100000000000001" hidden="1" customHeight="1" outlineLevel="1">
      <c r="A186" s="406">
        <f>A183+1</f>
        <v>71</v>
      </c>
      <c r="B186" s="209" t="str">
        <f t="shared" si="9"/>
        <v>3.1</v>
      </c>
      <c r="C186" s="407" t="str">
        <f>VLOOKUP($A186,'VII - Planilha Orçamentária'!$A$9:$K$463,3)</f>
        <v>3.1.2</v>
      </c>
      <c r="D186" s="410" t="str">
        <f>VLOOKUP($A186,'VII - Planilha Orçamentária'!$A$9:$K$463,4)</f>
        <v>CPOS - B.164</v>
      </c>
      <c r="E186" s="410" t="str">
        <f>VLOOKUP(A186,'VII - Planilha Orçamentária'!$A$9:$K$463,5)</f>
        <v>420104</v>
      </c>
      <c r="F186" s="416" t="str">
        <f>VLOOKUP($A186,'VII - Planilha Orçamentária'!$A$9:$K$463,6)</f>
        <v>CAPTOR TIPO FRANKLIN, H= 300 MM, 4 PONTOS, 2 DESCIDAS, ACABAMENTO CROMADO</v>
      </c>
      <c r="G186" s="419" t="str">
        <f>VLOOKUP($A186,'VII - Planilha Orçamentária'!$A$9:$K$463,7)</f>
        <v>m</v>
      </c>
      <c r="H186" s="5" t="s">
        <v>135</v>
      </c>
      <c r="I186" s="422">
        <f>VLOOKUP($A186,'VII - Planilha Orçamentária'!$A$9:$K$463,9)</f>
        <v>0</v>
      </c>
      <c r="J186" s="425">
        <f>VLOOKUP($A186,'VII - Planilha Orçamentária'!$A$9:$K$463,10)</f>
        <v>46.56</v>
      </c>
      <c r="K186" s="413">
        <f>ROUND(J186*I186,2)</f>
        <v>0</v>
      </c>
      <c r="M186" s="194" t="s">
        <v>104</v>
      </c>
      <c r="O186" s="200"/>
      <c r="P186" s="288"/>
      <c r="Q186" s="200"/>
      <c r="R186" s="288"/>
      <c r="S186" s="200"/>
      <c r="T186" s="288"/>
      <c r="U186" s="200"/>
      <c r="V186" s="288"/>
      <c r="W186" s="200"/>
      <c r="X186" s="288"/>
      <c r="Y186" s="200"/>
      <c r="Z186" s="288"/>
      <c r="AA186" s="303"/>
      <c r="AB186" s="304"/>
    </row>
    <row r="187" spans="1:28" ht="20.100000000000001" hidden="1" customHeight="1" outlineLevel="1">
      <c r="A187" s="406"/>
      <c r="B187" s="209" t="str">
        <f t="shared" si="9"/>
        <v>3.1</v>
      </c>
      <c r="C187" s="408"/>
      <c r="D187" s="411"/>
      <c r="E187" s="411"/>
      <c r="F187" s="417"/>
      <c r="G187" s="420"/>
      <c r="H187" s="5" t="s">
        <v>135</v>
      </c>
      <c r="I187" s="423"/>
      <c r="J187" s="426"/>
      <c r="K187" s="414"/>
      <c r="M187" s="195" t="s">
        <v>105</v>
      </c>
      <c r="O187" s="202">
        <v>0</v>
      </c>
      <c r="P187" s="289">
        <f>IFERROR(O187/$K186,0)</f>
        <v>0</v>
      </c>
      <c r="Q187" s="202">
        <v>0</v>
      </c>
      <c r="R187" s="289">
        <f>IFERROR(Q187/$K186,0)</f>
        <v>0</v>
      </c>
      <c r="S187" s="202">
        <f>K186</f>
        <v>0</v>
      </c>
      <c r="T187" s="289">
        <f>IFERROR(S187/$K186,0)</f>
        <v>0</v>
      </c>
      <c r="U187" s="202">
        <v>0</v>
      </c>
      <c r="V187" s="289">
        <f>IFERROR(U187/$K186,0)</f>
        <v>0</v>
      </c>
      <c r="W187" s="202">
        <v>0</v>
      </c>
      <c r="X187" s="289">
        <f>IFERROR(W187/$K186,0)</f>
        <v>0</v>
      </c>
      <c r="Y187" s="202">
        <v>0</v>
      </c>
      <c r="Z187" s="289">
        <f>IFERROR(Y187/$K186,0)</f>
        <v>0</v>
      </c>
      <c r="AA187" s="305">
        <f>SUMIF($O$9:$Z$9,$AA$9,$O187:$Z187)</f>
        <v>0</v>
      </c>
      <c r="AB187" s="306">
        <f>IFERROR(AA187/$K186,0)</f>
        <v>0</v>
      </c>
    </row>
    <row r="188" spans="1:28" ht="20.100000000000001" hidden="1" customHeight="1" outlineLevel="1">
      <c r="A188" s="406"/>
      <c r="B188" s="209" t="str">
        <f t="shared" si="9"/>
        <v>3.1</v>
      </c>
      <c r="C188" s="409"/>
      <c r="D188" s="412"/>
      <c r="E188" s="412"/>
      <c r="F188" s="418"/>
      <c r="G188" s="421"/>
      <c r="H188" s="5" t="s">
        <v>135</v>
      </c>
      <c r="I188" s="424"/>
      <c r="J188" s="427"/>
      <c r="K188" s="415"/>
      <c r="M188" s="196" t="s">
        <v>106</v>
      </c>
      <c r="O188" s="204">
        <f>O187</f>
        <v>0</v>
      </c>
      <c r="P188" s="290">
        <f>IFERROR(O188/$K186,0)</f>
        <v>0</v>
      </c>
      <c r="Q188" s="204">
        <f>O188+Q187</f>
        <v>0</v>
      </c>
      <c r="R188" s="290">
        <f>IFERROR(Q188/$K186,0)</f>
        <v>0</v>
      </c>
      <c r="S188" s="204">
        <f>Q188+S187</f>
        <v>0</v>
      </c>
      <c r="T188" s="290">
        <f>IFERROR(S188/$K186,0)</f>
        <v>0</v>
      </c>
      <c r="U188" s="204">
        <f>S188+U187</f>
        <v>0</v>
      </c>
      <c r="V188" s="290">
        <f>IFERROR(U188/$K186,0)</f>
        <v>0</v>
      </c>
      <c r="W188" s="204">
        <f>U188+W187</f>
        <v>0</v>
      </c>
      <c r="X188" s="290">
        <f>IFERROR(W188/$K186,0)</f>
        <v>0</v>
      </c>
      <c r="Y188" s="204">
        <f>W188+Y187</f>
        <v>0</v>
      </c>
      <c r="Z188" s="290">
        <f>IFERROR(Y188/$K186,0)</f>
        <v>0</v>
      </c>
      <c r="AA188" s="307"/>
      <c r="AB188" s="308"/>
    </row>
    <row r="189" spans="1:28" ht="20.100000000000001" hidden="1" customHeight="1" outlineLevel="1">
      <c r="A189" s="406">
        <f>A186+1</f>
        <v>72</v>
      </c>
      <c r="B189" s="209" t="str">
        <f t="shared" si="9"/>
        <v>3.1</v>
      </c>
      <c r="C189" s="407" t="str">
        <f>VLOOKUP($A189,'VII - Planilha Orçamentária'!$A$9:$K$463,3)</f>
        <v>3.1.3</v>
      </c>
      <c r="D189" s="410" t="str">
        <f>VLOOKUP($A189,'VII - Planilha Orçamentária'!$A$9:$K$463,4)</f>
        <v>SINAPI - 05/2015</v>
      </c>
      <c r="E189" s="410" t="str">
        <f>VLOOKUP(A189,'VII - Planilha Orçamentária'!$A$9:$K$463,5)</f>
        <v>72929</v>
      </c>
      <c r="F189" s="416" t="str">
        <f>VLOOKUP($A189,'VII - Planilha Orçamentária'!$A$9:$K$463,6)</f>
        <v>CORDOALHA DE COBRE NU, INCLUSIVE ISOLADORES - 35,00 MM2 - FORNECIMENTO E INSTALACAO</v>
      </c>
      <c r="G189" s="419" t="str">
        <f>VLOOKUP($A189,'VII - Planilha Orçamentária'!$A$9:$K$463,7)</f>
        <v>m</v>
      </c>
      <c r="H189" s="5" t="s">
        <v>135</v>
      </c>
      <c r="I189" s="422">
        <f>VLOOKUP($A189,'VII - Planilha Orçamentária'!$A$9:$K$463,9)</f>
        <v>0</v>
      </c>
      <c r="J189" s="425">
        <f>VLOOKUP($A189,'VII - Planilha Orçamentária'!$A$9:$K$463,10)</f>
        <v>37.14</v>
      </c>
      <c r="K189" s="413">
        <f>ROUND(J189*I189,2)</f>
        <v>0</v>
      </c>
      <c r="M189" s="194" t="s">
        <v>104</v>
      </c>
      <c r="O189" s="200"/>
      <c r="P189" s="201"/>
      <c r="Q189" s="200"/>
      <c r="R189" s="288"/>
      <c r="S189" s="200"/>
      <c r="T189" s="288"/>
      <c r="U189" s="200"/>
      <c r="V189" s="288"/>
      <c r="W189" s="200"/>
      <c r="X189" s="288"/>
      <c r="Y189" s="200"/>
      <c r="Z189" s="201"/>
      <c r="AA189" s="200"/>
      <c r="AB189" s="201"/>
    </row>
    <row r="190" spans="1:28" ht="20.100000000000001" hidden="1" customHeight="1" outlineLevel="1">
      <c r="A190" s="406"/>
      <c r="B190" s="209" t="str">
        <f t="shared" si="9"/>
        <v>3.1</v>
      </c>
      <c r="C190" s="408"/>
      <c r="D190" s="411"/>
      <c r="E190" s="411"/>
      <c r="F190" s="417"/>
      <c r="G190" s="420"/>
      <c r="H190" s="5" t="s">
        <v>135</v>
      </c>
      <c r="I190" s="423"/>
      <c r="J190" s="426"/>
      <c r="K190" s="414"/>
      <c r="M190" s="195" t="s">
        <v>105</v>
      </c>
      <c r="O190" s="202">
        <v>0</v>
      </c>
      <c r="P190" s="203">
        <f>IFERROR(O190/$K189,0)</f>
        <v>0</v>
      </c>
      <c r="Q190" s="202">
        <v>0</v>
      </c>
      <c r="R190" s="289">
        <f>IFERROR(Q190/$K189,0)</f>
        <v>0</v>
      </c>
      <c r="S190" s="202">
        <v>0</v>
      </c>
      <c r="T190" s="289">
        <f>IFERROR(S190/$K189,0)</f>
        <v>0</v>
      </c>
      <c r="U190" s="202">
        <v>0</v>
      </c>
      <c r="V190" s="289">
        <f>IFERROR(U190/$K189,0)</f>
        <v>0</v>
      </c>
      <c r="W190" s="202">
        <v>0</v>
      </c>
      <c r="X190" s="289">
        <f>IFERROR(W190/$K189,0)</f>
        <v>0</v>
      </c>
      <c r="Y190" s="202">
        <v>0</v>
      </c>
      <c r="Z190" s="203">
        <f>IFERROR(Y190/$K189,0)</f>
        <v>0</v>
      </c>
      <c r="AA190" s="202">
        <f>SUMIF($O$9:$Z$9,$AA$9,$O190:$Z190)</f>
        <v>0</v>
      </c>
      <c r="AB190" s="203">
        <f>IFERROR(AA190/$K189,0)</f>
        <v>0</v>
      </c>
    </row>
    <row r="191" spans="1:28" ht="20.100000000000001" hidden="1" customHeight="1" outlineLevel="1">
      <c r="A191" s="406"/>
      <c r="B191" s="209" t="str">
        <f t="shared" si="9"/>
        <v>3.1</v>
      </c>
      <c r="C191" s="409"/>
      <c r="D191" s="412"/>
      <c r="E191" s="412"/>
      <c r="F191" s="418"/>
      <c r="G191" s="421"/>
      <c r="H191" s="5" t="s">
        <v>135</v>
      </c>
      <c r="I191" s="424"/>
      <c r="J191" s="427"/>
      <c r="K191" s="415"/>
      <c r="M191" s="196" t="s">
        <v>106</v>
      </c>
      <c r="O191" s="204">
        <f>O190</f>
        <v>0</v>
      </c>
      <c r="P191" s="205">
        <f>IFERROR(O191/$K189,0)</f>
        <v>0</v>
      </c>
      <c r="Q191" s="204">
        <f>O191+Q190</f>
        <v>0</v>
      </c>
      <c r="R191" s="290">
        <f>IFERROR(Q191/$K189,0)</f>
        <v>0</v>
      </c>
      <c r="S191" s="204">
        <f>Q191+S190</f>
        <v>0</v>
      </c>
      <c r="T191" s="290">
        <f>IFERROR(S191/$K189,0)</f>
        <v>0</v>
      </c>
      <c r="U191" s="204">
        <f>S191+U190</f>
        <v>0</v>
      </c>
      <c r="V191" s="290">
        <f>IFERROR(U191/$K189,0)</f>
        <v>0</v>
      </c>
      <c r="W191" s="204">
        <f>U191+W190</f>
        <v>0</v>
      </c>
      <c r="X191" s="290">
        <f>IFERROR(W191/$K189,0)</f>
        <v>0</v>
      </c>
      <c r="Y191" s="204">
        <f>W191+Y190</f>
        <v>0</v>
      </c>
      <c r="Z191" s="205">
        <f>IFERROR(Y191/$K189,0)</f>
        <v>0</v>
      </c>
      <c r="AA191" s="204"/>
      <c r="AB191" s="205"/>
    </row>
    <row r="192" spans="1:28" ht="20.100000000000001" customHeight="1" outlineLevel="1">
      <c r="A192" s="406">
        <f>A189+1</f>
        <v>73</v>
      </c>
      <c r="B192" s="209" t="str">
        <f t="shared" si="9"/>
        <v>3.1</v>
      </c>
      <c r="C192" s="407" t="str">
        <f>VLOOKUP($A192,'VII - Planilha Orçamentária'!$A$9:$K$463,3)</f>
        <v>3.1.4</v>
      </c>
      <c r="D192" s="410" t="str">
        <f>VLOOKUP($A192,'VII - Planilha Orçamentária'!$A$9:$K$463,4)</f>
        <v>SINAPI - 01/2016</v>
      </c>
      <c r="E192" s="410" t="str">
        <f>VLOOKUP(A192,'VII - Planilha Orçamentária'!$A$9:$K$463,5)</f>
        <v>72930</v>
      </c>
      <c r="F192" s="416" t="str">
        <f>VLOOKUP($A192,'VII - Planilha Orçamentária'!$A$9:$K$463,6)</f>
        <v>CORDOALHA DE COBRE NU, INCLUSIVE ISOLADORES - 50,00 MM2 - FORNECIMENTO E INSTALACAO</v>
      </c>
      <c r="G192" s="419" t="str">
        <f>VLOOKUP($A192,'VII - Planilha Orçamentária'!$A$9:$K$463,7)</f>
        <v>m</v>
      </c>
      <c r="I192" s="422">
        <f>VLOOKUP($A192,'VII - Planilha Orçamentária'!$A$9:$K$463,9)</f>
        <v>310</v>
      </c>
      <c r="J192" s="425">
        <f>VLOOKUP($A192,'VII - Planilha Orçamentária'!$A$9:$K$463,10)</f>
        <v>0</v>
      </c>
      <c r="K192" s="413">
        <f>ROUND(J192*I192,2)</f>
        <v>0</v>
      </c>
      <c r="M192" s="194" t="s">
        <v>104</v>
      </c>
      <c r="O192" s="200"/>
      <c r="P192" s="288"/>
      <c r="Q192" s="200"/>
      <c r="R192" s="288"/>
      <c r="S192" s="200"/>
      <c r="T192" s="288"/>
      <c r="U192" s="200"/>
      <c r="V192" s="288"/>
      <c r="W192" s="200"/>
      <c r="X192" s="288"/>
      <c r="Y192" s="200"/>
      <c r="Z192" s="288"/>
      <c r="AA192" s="303"/>
      <c r="AB192" s="304"/>
    </row>
    <row r="193" spans="1:28" ht="20.100000000000001" customHeight="1" outlineLevel="1">
      <c r="A193" s="406"/>
      <c r="B193" s="209" t="str">
        <f t="shared" si="9"/>
        <v>3.1</v>
      </c>
      <c r="C193" s="408"/>
      <c r="D193" s="411"/>
      <c r="E193" s="411"/>
      <c r="F193" s="417"/>
      <c r="G193" s="420"/>
      <c r="I193" s="423"/>
      <c r="J193" s="426"/>
      <c r="K193" s="414"/>
      <c r="M193" s="195" t="s">
        <v>105</v>
      </c>
      <c r="O193" s="202">
        <v>0</v>
      </c>
      <c r="P193" s="289">
        <f>IFERROR(O193/$K192,0)</f>
        <v>0</v>
      </c>
      <c r="Q193" s="202">
        <f>0.8*K192</f>
        <v>0</v>
      </c>
      <c r="R193" s="289">
        <f>IFERROR(Q193/$K192,0)</f>
        <v>0</v>
      </c>
      <c r="S193" s="202">
        <f>0.2*K192</f>
        <v>0</v>
      </c>
      <c r="T193" s="289">
        <f>IFERROR(S193/$K192,0)</f>
        <v>0</v>
      </c>
      <c r="U193" s="202">
        <v>0</v>
      </c>
      <c r="V193" s="289">
        <f>IFERROR(U193/$K192,0)</f>
        <v>0</v>
      </c>
      <c r="W193" s="202">
        <v>0</v>
      </c>
      <c r="X193" s="289">
        <f>IFERROR(W193/$K192,0)</f>
        <v>0</v>
      </c>
      <c r="Y193" s="202">
        <v>0</v>
      </c>
      <c r="Z193" s="289">
        <f>IFERROR(Y193/$K192,0)</f>
        <v>0</v>
      </c>
      <c r="AA193" s="305">
        <f>SUMIF($O$9:$Z$9,$AA$9,$O193:$Z193)</f>
        <v>0</v>
      </c>
      <c r="AB193" s="306">
        <f>IFERROR(AA193/$K192,0)</f>
        <v>0</v>
      </c>
    </row>
    <row r="194" spans="1:28" ht="20.100000000000001" customHeight="1" outlineLevel="1">
      <c r="A194" s="406"/>
      <c r="B194" s="209" t="str">
        <f t="shared" si="9"/>
        <v>3.1</v>
      </c>
      <c r="C194" s="409"/>
      <c r="D194" s="412"/>
      <c r="E194" s="412"/>
      <c r="F194" s="418"/>
      <c r="G194" s="421"/>
      <c r="I194" s="424"/>
      <c r="J194" s="427"/>
      <c r="K194" s="415"/>
      <c r="M194" s="196" t="s">
        <v>106</v>
      </c>
      <c r="O194" s="204">
        <f>O193</f>
        <v>0</v>
      </c>
      <c r="P194" s="290">
        <f>IFERROR(O194/$K192,0)</f>
        <v>0</v>
      </c>
      <c r="Q194" s="204">
        <f>O194+Q193</f>
        <v>0</v>
      </c>
      <c r="R194" s="290">
        <f>IFERROR(Q194/$K192,0)</f>
        <v>0</v>
      </c>
      <c r="S194" s="204">
        <f>Q194+S193</f>
        <v>0</v>
      </c>
      <c r="T194" s="290">
        <f>IFERROR(S194/$K192,0)</f>
        <v>0</v>
      </c>
      <c r="U194" s="204">
        <f>S194+U193</f>
        <v>0</v>
      </c>
      <c r="V194" s="290">
        <f>IFERROR(U194/$K192,0)</f>
        <v>0</v>
      </c>
      <c r="W194" s="204">
        <f>U194+W193</f>
        <v>0</v>
      </c>
      <c r="X194" s="290">
        <f>IFERROR(W194/$K192,0)</f>
        <v>0</v>
      </c>
      <c r="Y194" s="204">
        <f>W194+Y193</f>
        <v>0</v>
      </c>
      <c r="Z194" s="290">
        <f>IFERROR(Y194/$K192,0)</f>
        <v>0</v>
      </c>
      <c r="AA194" s="307"/>
      <c r="AB194" s="308"/>
    </row>
    <row r="195" spans="1:28" ht="20.100000000000001" hidden="1" customHeight="1" outlineLevel="1">
      <c r="A195" s="406">
        <f>A192+1</f>
        <v>74</v>
      </c>
      <c r="B195" s="209" t="str">
        <f t="shared" si="9"/>
        <v>3.1</v>
      </c>
      <c r="C195" s="407" t="str">
        <f>VLOOKUP($A195,'VII - Planilha Orçamentária'!$A$9:$K$463,3)</f>
        <v>3.1.5</v>
      </c>
      <c r="D195" s="410" t="str">
        <f>VLOOKUP($A195,'VII - Planilha Orçamentária'!$A$9:$K$463,4)</f>
        <v>SINAPI - 05/2015</v>
      </c>
      <c r="E195" s="410" t="str">
        <f>VLOOKUP(A195,'VII - Planilha Orçamentária'!$A$9:$K$463,5)</f>
        <v>72931</v>
      </c>
      <c r="F195" s="416" t="str">
        <f>VLOOKUP($A195,'VII - Planilha Orçamentária'!$A$9:$K$463,6)</f>
        <v>CORDOALHA DE COBRE NU, INCLUSIVE ISOLADORES - 70,00 MM2 - FORNECIMENTO E INSTALACAO</v>
      </c>
      <c r="G195" s="419" t="str">
        <f>VLOOKUP($A195,'VII - Planilha Orçamentária'!$A$9:$K$463,7)</f>
        <v>m</v>
      </c>
      <c r="H195" s="5" t="s">
        <v>135</v>
      </c>
      <c r="I195" s="422">
        <f>VLOOKUP($A195,'VII - Planilha Orçamentária'!$A$9:$K$463,9)</f>
        <v>0</v>
      </c>
      <c r="J195" s="425">
        <f>VLOOKUP($A195,'VII - Planilha Orçamentária'!$A$9:$K$463,10)</f>
        <v>53.37</v>
      </c>
      <c r="K195" s="413">
        <f>ROUND(J195*I195,2)</f>
        <v>0</v>
      </c>
      <c r="M195" s="194" t="s">
        <v>104</v>
      </c>
      <c r="O195" s="200"/>
      <c r="P195" s="201"/>
      <c r="Q195" s="200"/>
      <c r="R195" s="288"/>
      <c r="S195" s="200"/>
      <c r="T195" s="288"/>
      <c r="U195" s="200"/>
      <c r="V195" s="288"/>
      <c r="W195" s="200"/>
      <c r="X195" s="288"/>
      <c r="Y195" s="200"/>
      <c r="Z195" s="201"/>
      <c r="AA195" s="200"/>
      <c r="AB195" s="201"/>
    </row>
    <row r="196" spans="1:28" ht="20.100000000000001" hidden="1" customHeight="1" outlineLevel="1">
      <c r="A196" s="406"/>
      <c r="B196" s="209" t="str">
        <f t="shared" si="9"/>
        <v>3.1</v>
      </c>
      <c r="C196" s="408"/>
      <c r="D196" s="411"/>
      <c r="E196" s="411"/>
      <c r="F196" s="417"/>
      <c r="G196" s="420"/>
      <c r="H196" s="5" t="s">
        <v>135</v>
      </c>
      <c r="I196" s="423"/>
      <c r="J196" s="426"/>
      <c r="K196" s="414"/>
      <c r="M196" s="195" t="s">
        <v>105</v>
      </c>
      <c r="O196" s="202">
        <v>0</v>
      </c>
      <c r="P196" s="203">
        <f>IFERROR(O196/$K195,0)</f>
        <v>0</v>
      </c>
      <c r="Q196" s="202">
        <v>0</v>
      </c>
      <c r="R196" s="289">
        <f>IFERROR(Q196/$K195,0)</f>
        <v>0</v>
      </c>
      <c r="S196" s="202">
        <v>0</v>
      </c>
      <c r="T196" s="289">
        <f>IFERROR(S196/$K195,0)</f>
        <v>0</v>
      </c>
      <c r="U196" s="202">
        <v>0</v>
      </c>
      <c r="V196" s="289">
        <f>IFERROR(U196/$K195,0)</f>
        <v>0</v>
      </c>
      <c r="W196" s="202">
        <v>0</v>
      </c>
      <c r="X196" s="289">
        <f>IFERROR(W196/$K195,0)</f>
        <v>0</v>
      </c>
      <c r="Y196" s="202">
        <v>0</v>
      </c>
      <c r="Z196" s="203">
        <f>IFERROR(Y196/$K195,0)</f>
        <v>0</v>
      </c>
      <c r="AA196" s="202">
        <f>SUMIF($O$9:$Z$9,$AA$9,$O196:$Z196)</f>
        <v>0</v>
      </c>
      <c r="AB196" s="203">
        <f>IFERROR(AA196/$K195,0)</f>
        <v>0</v>
      </c>
    </row>
    <row r="197" spans="1:28" ht="20.100000000000001" hidden="1" customHeight="1" outlineLevel="1">
      <c r="A197" s="406"/>
      <c r="B197" s="209" t="str">
        <f t="shared" si="9"/>
        <v>3.1</v>
      </c>
      <c r="C197" s="409"/>
      <c r="D197" s="412"/>
      <c r="E197" s="412"/>
      <c r="F197" s="418"/>
      <c r="G197" s="421"/>
      <c r="H197" s="5" t="s">
        <v>135</v>
      </c>
      <c r="I197" s="424"/>
      <c r="J197" s="427"/>
      <c r="K197" s="415"/>
      <c r="M197" s="196" t="s">
        <v>106</v>
      </c>
      <c r="O197" s="204">
        <f>O196</f>
        <v>0</v>
      </c>
      <c r="P197" s="205">
        <f>IFERROR(O197/$K195,0)</f>
        <v>0</v>
      </c>
      <c r="Q197" s="204">
        <f>O197+Q196</f>
        <v>0</v>
      </c>
      <c r="R197" s="290">
        <f>IFERROR(Q197/$K195,0)</f>
        <v>0</v>
      </c>
      <c r="S197" s="204">
        <f>Q197+S196</f>
        <v>0</v>
      </c>
      <c r="T197" s="290">
        <f>IFERROR(S197/$K195,0)</f>
        <v>0</v>
      </c>
      <c r="U197" s="204">
        <f>S197+U196</f>
        <v>0</v>
      </c>
      <c r="V197" s="290">
        <f>IFERROR(U197/$K195,0)</f>
        <v>0</v>
      </c>
      <c r="W197" s="204">
        <f>U197+W196</f>
        <v>0</v>
      </c>
      <c r="X197" s="290">
        <f>IFERROR(W197/$K195,0)</f>
        <v>0</v>
      </c>
      <c r="Y197" s="204">
        <f>W197+Y196</f>
        <v>0</v>
      </c>
      <c r="Z197" s="205">
        <f>IFERROR(Y197/$K195,0)</f>
        <v>0</v>
      </c>
      <c r="AA197" s="204"/>
      <c r="AB197" s="205"/>
    </row>
    <row r="198" spans="1:28" ht="20.100000000000001" hidden="1" customHeight="1" outlineLevel="1">
      <c r="A198" s="406">
        <f>A195+1</f>
        <v>75</v>
      </c>
      <c r="B198" s="209" t="str">
        <f t="shared" si="9"/>
        <v>3.1</v>
      </c>
      <c r="C198" s="407" t="str">
        <f>VLOOKUP($A198,'VII - Planilha Orçamentária'!$A$9:$K$463,3)</f>
        <v>3.1.6</v>
      </c>
      <c r="D198" s="410" t="str">
        <f>VLOOKUP($A198,'VII - Planilha Orçamentária'!$A$9:$K$463,4)</f>
        <v>SINAPI - 05/2015</v>
      </c>
      <c r="E198" s="410" t="str">
        <f>VLOOKUP(A198,'VII - Planilha Orçamentária'!$A$9:$K$463,5)</f>
        <v>72932</v>
      </c>
      <c r="F198" s="416" t="str">
        <f>VLOOKUP($A198,'VII - Planilha Orçamentária'!$A$9:$K$463,6)</f>
        <v>CORDOALHA DE COBRE NU, INCLUSIVE ISOLADORES - 95,00 MM2 - FORNECIMENTO E INSTALACAO</v>
      </c>
      <c r="G198" s="419" t="str">
        <f>VLOOKUP($A198,'VII - Planilha Orçamentária'!$A$9:$K$463,7)</f>
        <v>m</v>
      </c>
      <c r="H198" s="5" t="s">
        <v>135</v>
      </c>
      <c r="I198" s="422">
        <f>VLOOKUP($A198,'VII - Planilha Orçamentária'!$A$9:$K$463,9)</f>
        <v>0</v>
      </c>
      <c r="J198" s="425">
        <f>VLOOKUP($A198,'VII - Planilha Orçamentária'!$A$9:$K$463,10)</f>
        <v>64.069999999999993</v>
      </c>
      <c r="K198" s="413">
        <f>ROUND(J198*I198,2)</f>
        <v>0</v>
      </c>
      <c r="M198" s="194" t="s">
        <v>104</v>
      </c>
      <c r="O198" s="200"/>
      <c r="P198" s="201"/>
      <c r="Q198" s="200"/>
      <c r="R198" s="288"/>
      <c r="S198" s="200"/>
      <c r="T198" s="288"/>
      <c r="U198" s="200"/>
      <c r="V198" s="288"/>
      <c r="W198" s="200"/>
      <c r="X198" s="288"/>
      <c r="Y198" s="200"/>
      <c r="Z198" s="201"/>
      <c r="AA198" s="200"/>
      <c r="AB198" s="201"/>
    </row>
    <row r="199" spans="1:28" ht="20.100000000000001" hidden="1" customHeight="1" outlineLevel="1">
      <c r="A199" s="406"/>
      <c r="B199" s="209" t="str">
        <f t="shared" si="9"/>
        <v>3.1</v>
      </c>
      <c r="C199" s="408"/>
      <c r="D199" s="411"/>
      <c r="E199" s="411"/>
      <c r="F199" s="417"/>
      <c r="G199" s="420"/>
      <c r="H199" s="5" t="s">
        <v>135</v>
      </c>
      <c r="I199" s="423"/>
      <c r="J199" s="426"/>
      <c r="K199" s="414"/>
      <c r="M199" s="195" t="s">
        <v>105</v>
      </c>
      <c r="O199" s="202">
        <v>0</v>
      </c>
      <c r="P199" s="203">
        <f>IFERROR(O199/$K198,0)</f>
        <v>0</v>
      </c>
      <c r="Q199" s="202">
        <v>0</v>
      </c>
      <c r="R199" s="289">
        <f>IFERROR(Q199/$K198,0)</f>
        <v>0</v>
      </c>
      <c r="S199" s="202">
        <v>0</v>
      </c>
      <c r="T199" s="289">
        <f>IFERROR(S199/$K198,0)</f>
        <v>0</v>
      </c>
      <c r="U199" s="202">
        <v>0</v>
      </c>
      <c r="V199" s="289">
        <f>IFERROR(U199/$K198,0)</f>
        <v>0</v>
      </c>
      <c r="W199" s="202">
        <v>0</v>
      </c>
      <c r="X199" s="289">
        <f>IFERROR(W199/$K198,0)</f>
        <v>0</v>
      </c>
      <c r="Y199" s="202">
        <v>0</v>
      </c>
      <c r="Z199" s="203">
        <f>IFERROR(Y199/$K198,0)</f>
        <v>0</v>
      </c>
      <c r="AA199" s="202">
        <f>SUMIF($O$9:$Z$9,$AA$9,$O199:$Z199)</f>
        <v>0</v>
      </c>
      <c r="AB199" s="203">
        <f>IFERROR(AA199/$K198,0)</f>
        <v>0</v>
      </c>
    </row>
    <row r="200" spans="1:28" ht="20.100000000000001" hidden="1" customHeight="1" outlineLevel="1">
      <c r="A200" s="406"/>
      <c r="B200" s="209" t="str">
        <f t="shared" si="9"/>
        <v>3.1</v>
      </c>
      <c r="C200" s="409"/>
      <c r="D200" s="412"/>
      <c r="E200" s="412"/>
      <c r="F200" s="418"/>
      <c r="G200" s="421"/>
      <c r="H200" s="5" t="s">
        <v>135</v>
      </c>
      <c r="I200" s="424"/>
      <c r="J200" s="427"/>
      <c r="K200" s="415"/>
      <c r="M200" s="196" t="s">
        <v>106</v>
      </c>
      <c r="O200" s="204">
        <f>O199</f>
        <v>0</v>
      </c>
      <c r="P200" s="205">
        <f>IFERROR(O200/$K198,0)</f>
        <v>0</v>
      </c>
      <c r="Q200" s="204">
        <f>O200+Q199</f>
        <v>0</v>
      </c>
      <c r="R200" s="290">
        <f>IFERROR(Q200/$K198,0)</f>
        <v>0</v>
      </c>
      <c r="S200" s="204">
        <f>Q200+S199</f>
        <v>0</v>
      </c>
      <c r="T200" s="290">
        <f>IFERROR(S200/$K198,0)</f>
        <v>0</v>
      </c>
      <c r="U200" s="204">
        <f>S200+U199</f>
        <v>0</v>
      </c>
      <c r="V200" s="290">
        <f>IFERROR(U200/$K198,0)</f>
        <v>0</v>
      </c>
      <c r="W200" s="204">
        <f>U200+W199</f>
        <v>0</v>
      </c>
      <c r="X200" s="290">
        <f>IFERROR(W200/$K198,0)</f>
        <v>0</v>
      </c>
      <c r="Y200" s="204">
        <f>W200+Y199</f>
        <v>0</v>
      </c>
      <c r="Z200" s="205">
        <f>IFERROR(Y200/$K198,0)</f>
        <v>0</v>
      </c>
      <c r="AA200" s="204"/>
      <c r="AB200" s="205"/>
    </row>
    <row r="201" spans="1:28" ht="20.100000000000001" hidden="1" customHeight="1" outlineLevel="1">
      <c r="A201" s="406">
        <f>A198+1</f>
        <v>76</v>
      </c>
      <c r="B201" s="209" t="str">
        <f t="shared" si="9"/>
        <v>3.1</v>
      </c>
      <c r="C201" s="407" t="str">
        <f>VLOOKUP($A201,'VII - Planilha Orçamentária'!$A$9:$K$463,3)</f>
        <v>3.1.7</v>
      </c>
      <c r="D201" s="410" t="str">
        <f>VLOOKUP($A201,'VII - Planilha Orçamentária'!$A$9:$K$463,4)</f>
        <v>SINAPI - 05/2015</v>
      </c>
      <c r="E201" s="410" t="str">
        <f>VLOOKUP(A201,'VII - Planilha Orçamentária'!$A$9:$K$463,5)</f>
        <v>83484</v>
      </c>
      <c r="F201" s="416" t="str">
        <f>VLOOKUP($A201,'VII - Planilha Orçamentária'!$A$9:$K$463,6)</f>
        <v>HASTE COPERWELD 3/4" X 3,00M COM CONECTOR</v>
      </c>
      <c r="G201" s="419" t="str">
        <f>VLOOKUP($A201,'VII - Planilha Orçamentária'!$A$9:$K$463,7)</f>
        <v xml:space="preserve">un </v>
      </c>
      <c r="H201" s="5" t="s">
        <v>135</v>
      </c>
      <c r="I201" s="422">
        <f>VLOOKUP($A201,'VII - Planilha Orçamentária'!$A$9:$K$463,9)</f>
        <v>0</v>
      </c>
      <c r="J201" s="425">
        <f>VLOOKUP($A201,'VII - Planilha Orçamentária'!$A$9:$K$463,10)</f>
        <v>51.81</v>
      </c>
      <c r="K201" s="413">
        <f>ROUND(J201*I201,2)</f>
        <v>0</v>
      </c>
      <c r="M201" s="194" t="s">
        <v>104</v>
      </c>
      <c r="O201" s="200"/>
      <c r="P201" s="201"/>
      <c r="Q201" s="200"/>
      <c r="R201" s="288"/>
      <c r="S201" s="200"/>
      <c r="T201" s="288"/>
      <c r="U201" s="200"/>
      <c r="V201" s="288"/>
      <c r="W201" s="200"/>
      <c r="X201" s="288"/>
      <c r="Y201" s="200"/>
      <c r="Z201" s="201"/>
      <c r="AA201" s="200"/>
      <c r="AB201" s="201"/>
    </row>
    <row r="202" spans="1:28" ht="20.100000000000001" hidden="1" customHeight="1" outlineLevel="1">
      <c r="A202" s="406"/>
      <c r="B202" s="209" t="str">
        <f t="shared" si="9"/>
        <v>3.1</v>
      </c>
      <c r="C202" s="408"/>
      <c r="D202" s="411"/>
      <c r="E202" s="411"/>
      <c r="F202" s="417"/>
      <c r="G202" s="420"/>
      <c r="H202" s="5" t="s">
        <v>135</v>
      </c>
      <c r="I202" s="423"/>
      <c r="J202" s="426"/>
      <c r="K202" s="414"/>
      <c r="M202" s="195" t="s">
        <v>105</v>
      </c>
      <c r="O202" s="202">
        <v>0</v>
      </c>
      <c r="P202" s="203">
        <f>IFERROR(O202/$K201,0)</f>
        <v>0</v>
      </c>
      <c r="Q202" s="202">
        <v>0</v>
      </c>
      <c r="R202" s="289">
        <f>IFERROR(Q202/$K201,0)</f>
        <v>0</v>
      </c>
      <c r="S202" s="202">
        <v>0</v>
      </c>
      <c r="T202" s="289">
        <f>IFERROR(S202/$K201,0)</f>
        <v>0</v>
      </c>
      <c r="U202" s="202">
        <v>0</v>
      </c>
      <c r="V202" s="289">
        <f>IFERROR(U202/$K201,0)</f>
        <v>0</v>
      </c>
      <c r="W202" s="202">
        <v>0</v>
      </c>
      <c r="X202" s="289">
        <f>IFERROR(W202/$K201,0)</f>
        <v>0</v>
      </c>
      <c r="Y202" s="202">
        <v>0</v>
      </c>
      <c r="Z202" s="203">
        <f>IFERROR(Y202/$K201,0)</f>
        <v>0</v>
      </c>
      <c r="AA202" s="202">
        <f>SUMIF($O$9:$Z$9,$AA$9,$O202:$Z202)</f>
        <v>0</v>
      </c>
      <c r="AB202" s="203">
        <f>IFERROR(AA202/$K201,0)</f>
        <v>0</v>
      </c>
    </row>
    <row r="203" spans="1:28" ht="20.100000000000001" hidden="1" customHeight="1" outlineLevel="1">
      <c r="A203" s="406"/>
      <c r="B203" s="209" t="str">
        <f t="shared" si="9"/>
        <v>3.1</v>
      </c>
      <c r="C203" s="409"/>
      <c r="D203" s="412"/>
      <c r="E203" s="412"/>
      <c r="F203" s="418"/>
      <c r="G203" s="421"/>
      <c r="H203" s="5" t="s">
        <v>135</v>
      </c>
      <c r="I203" s="424"/>
      <c r="J203" s="427"/>
      <c r="K203" s="415"/>
      <c r="M203" s="196" t="s">
        <v>106</v>
      </c>
      <c r="O203" s="204">
        <f>O202</f>
        <v>0</v>
      </c>
      <c r="P203" s="205">
        <f>IFERROR(O203/$K201,0)</f>
        <v>0</v>
      </c>
      <c r="Q203" s="204">
        <f>O203+Q202</f>
        <v>0</v>
      </c>
      <c r="R203" s="290">
        <f>IFERROR(Q203/$K201,0)</f>
        <v>0</v>
      </c>
      <c r="S203" s="204">
        <f>Q203+S202</f>
        <v>0</v>
      </c>
      <c r="T203" s="290">
        <f>IFERROR(S203/$K201,0)</f>
        <v>0</v>
      </c>
      <c r="U203" s="204">
        <f>S203+U202</f>
        <v>0</v>
      </c>
      <c r="V203" s="290">
        <f>IFERROR(U203/$K201,0)</f>
        <v>0</v>
      </c>
      <c r="W203" s="204">
        <f>U203+W202</f>
        <v>0</v>
      </c>
      <c r="X203" s="290">
        <f>IFERROR(W203/$K201,0)</f>
        <v>0</v>
      </c>
      <c r="Y203" s="204">
        <f>W203+Y202</f>
        <v>0</v>
      </c>
      <c r="Z203" s="205">
        <f>IFERROR(Y203/$K201,0)</f>
        <v>0</v>
      </c>
      <c r="AA203" s="204"/>
      <c r="AB203" s="205"/>
    </row>
    <row r="204" spans="1:28" ht="20.100000000000001" hidden="1" customHeight="1" outlineLevel="1">
      <c r="A204" s="406">
        <f>A201+1</f>
        <v>77</v>
      </c>
      <c r="B204" s="209" t="str">
        <f t="shared" si="9"/>
        <v>3.1</v>
      </c>
      <c r="C204" s="407" t="str">
        <f>VLOOKUP($A204,'VII - Planilha Orçamentária'!$A$9:$K$463,3)</f>
        <v>3.1.8</v>
      </c>
      <c r="D204" s="410" t="str">
        <f>VLOOKUP($A204,'VII - Planilha Orçamentária'!$A$9:$K$463,4)</f>
        <v>SINAPI - 05/2015</v>
      </c>
      <c r="E204" s="410" t="str">
        <f>VLOOKUP(A204,'VII - Planilha Orçamentária'!$A$9:$K$463,5)</f>
        <v>83485</v>
      </c>
      <c r="F204" s="416" t="str">
        <f>VLOOKUP($A204,'VII - Planilha Orçamentária'!$A$9:$K$463,6)</f>
        <v>HASTE COPERWELD 3/8" X 3,00M COM CONECTOR</v>
      </c>
      <c r="G204" s="419" t="str">
        <f>VLOOKUP($A204,'VII - Planilha Orçamentária'!$A$9:$K$463,7)</f>
        <v xml:space="preserve">un </v>
      </c>
      <c r="H204" s="5" t="s">
        <v>135</v>
      </c>
      <c r="I204" s="422">
        <f>VLOOKUP($A204,'VII - Planilha Orçamentária'!$A$9:$K$463,9)</f>
        <v>0</v>
      </c>
      <c r="J204" s="425">
        <f>VLOOKUP($A204,'VII - Planilha Orçamentária'!$A$9:$K$463,10)</f>
        <v>35.020000000000003</v>
      </c>
      <c r="K204" s="413">
        <f>ROUND(J204*I204,2)</f>
        <v>0</v>
      </c>
      <c r="M204" s="194" t="s">
        <v>104</v>
      </c>
      <c r="O204" s="200"/>
      <c r="P204" s="201"/>
      <c r="Q204" s="200"/>
      <c r="R204" s="288"/>
      <c r="S204" s="200"/>
      <c r="T204" s="288"/>
      <c r="U204" s="200"/>
      <c r="V204" s="288"/>
      <c r="W204" s="200"/>
      <c r="X204" s="288"/>
      <c r="Y204" s="200"/>
      <c r="Z204" s="201"/>
      <c r="AA204" s="200"/>
      <c r="AB204" s="201"/>
    </row>
    <row r="205" spans="1:28" ht="20.100000000000001" hidden="1" customHeight="1" outlineLevel="1">
      <c r="A205" s="406"/>
      <c r="B205" s="209" t="str">
        <f t="shared" si="9"/>
        <v>3.1</v>
      </c>
      <c r="C205" s="408"/>
      <c r="D205" s="411"/>
      <c r="E205" s="411"/>
      <c r="F205" s="417"/>
      <c r="G205" s="420"/>
      <c r="H205" s="5" t="s">
        <v>135</v>
      </c>
      <c r="I205" s="423"/>
      <c r="J205" s="426"/>
      <c r="K205" s="414"/>
      <c r="M205" s="195" t="s">
        <v>105</v>
      </c>
      <c r="O205" s="202">
        <v>0</v>
      </c>
      <c r="P205" s="203">
        <f>IFERROR(O205/$K204,0)</f>
        <v>0</v>
      </c>
      <c r="Q205" s="202">
        <v>0</v>
      </c>
      <c r="R205" s="289">
        <f>IFERROR(Q205/$K204,0)</f>
        <v>0</v>
      </c>
      <c r="S205" s="202">
        <v>0</v>
      </c>
      <c r="T205" s="289">
        <f>IFERROR(S205/$K204,0)</f>
        <v>0</v>
      </c>
      <c r="U205" s="202">
        <v>0</v>
      </c>
      <c r="V205" s="289">
        <f>IFERROR(U205/$K204,0)</f>
        <v>0</v>
      </c>
      <c r="W205" s="202">
        <v>0</v>
      </c>
      <c r="X205" s="289">
        <f>IFERROR(W205/$K204,0)</f>
        <v>0</v>
      </c>
      <c r="Y205" s="202">
        <v>0</v>
      </c>
      <c r="Z205" s="203">
        <f>IFERROR(Y205/$K204,0)</f>
        <v>0</v>
      </c>
      <c r="AA205" s="202">
        <f>SUMIF($O$9:$Z$9,$AA$9,$O205:$Z205)</f>
        <v>0</v>
      </c>
      <c r="AB205" s="203">
        <f>IFERROR(AA205/$K204,0)</f>
        <v>0</v>
      </c>
    </row>
    <row r="206" spans="1:28" ht="20.100000000000001" hidden="1" customHeight="1" outlineLevel="1">
      <c r="A206" s="406"/>
      <c r="B206" s="209" t="str">
        <f t="shared" si="9"/>
        <v>3.1</v>
      </c>
      <c r="C206" s="409"/>
      <c r="D206" s="412"/>
      <c r="E206" s="412"/>
      <c r="F206" s="418"/>
      <c r="G206" s="421"/>
      <c r="H206" s="5" t="s">
        <v>135</v>
      </c>
      <c r="I206" s="424"/>
      <c r="J206" s="427"/>
      <c r="K206" s="415"/>
      <c r="M206" s="196" t="s">
        <v>106</v>
      </c>
      <c r="O206" s="204">
        <f>O205</f>
        <v>0</v>
      </c>
      <c r="P206" s="205">
        <f>IFERROR(O206/$K204,0)</f>
        <v>0</v>
      </c>
      <c r="Q206" s="204">
        <f>O206+Q205</f>
        <v>0</v>
      </c>
      <c r="R206" s="290">
        <f>IFERROR(Q206/$K204,0)</f>
        <v>0</v>
      </c>
      <c r="S206" s="204">
        <f>Q206+S205</f>
        <v>0</v>
      </c>
      <c r="T206" s="290">
        <f>IFERROR(S206/$K204,0)</f>
        <v>0</v>
      </c>
      <c r="U206" s="204">
        <f>S206+U205</f>
        <v>0</v>
      </c>
      <c r="V206" s="290">
        <f>IFERROR(U206/$K204,0)</f>
        <v>0</v>
      </c>
      <c r="W206" s="204">
        <f>U206+W205</f>
        <v>0</v>
      </c>
      <c r="X206" s="290">
        <f>IFERROR(W206/$K204,0)</f>
        <v>0</v>
      </c>
      <c r="Y206" s="204">
        <f>W206+Y205</f>
        <v>0</v>
      </c>
      <c r="Z206" s="205">
        <f>IFERROR(Y206/$K204,0)</f>
        <v>0</v>
      </c>
      <c r="AA206" s="204"/>
      <c r="AB206" s="205"/>
    </row>
    <row r="207" spans="1:28" ht="20.100000000000001" hidden="1" customHeight="1" outlineLevel="1">
      <c r="A207" s="406">
        <f>A204+1</f>
        <v>78</v>
      </c>
      <c r="B207" s="209" t="str">
        <f t="shared" si="9"/>
        <v>3.1</v>
      </c>
      <c r="C207" s="407" t="str">
        <f>VLOOKUP($A207,'VII - Planilha Orçamentária'!$A$9:$K$463,3)</f>
        <v>3.1.9</v>
      </c>
      <c r="D207" s="410" t="str">
        <f>VLOOKUP($A207,'VII - Planilha Orçamentária'!$A$9:$K$463,4)</f>
        <v>SINAPI - 05/2015</v>
      </c>
      <c r="E207" s="410" t="str">
        <f>VLOOKUP(A207,'VII - Planilha Orçamentária'!$A$9:$K$463,5)</f>
        <v>83638</v>
      </c>
      <c r="F207" s="416" t="str">
        <f>VLOOKUP($A207,'VII - Planilha Orçamentária'!$A$9:$K$463,6)</f>
        <v>MASTRO SIMPLES DE FERRO GALVANIZADO P/ PARA-RAIOS H=3,00M INCLUINDO BA SE - FORNECIMENTO E INSTALACAO</v>
      </c>
      <c r="G207" s="419" t="str">
        <f>VLOOKUP($A207,'VII - Planilha Orçamentária'!$A$9:$K$463,7)</f>
        <v xml:space="preserve">un </v>
      </c>
      <c r="H207" s="5" t="s">
        <v>135</v>
      </c>
      <c r="I207" s="422">
        <f>VLOOKUP($A207,'VII - Planilha Orçamentária'!$A$9:$K$463,9)</f>
        <v>0</v>
      </c>
      <c r="J207" s="425">
        <f>VLOOKUP($A207,'VII - Planilha Orçamentária'!$A$9:$K$463,10)</f>
        <v>325.38</v>
      </c>
      <c r="K207" s="413">
        <f>ROUND(J207*I207,2)</f>
        <v>0</v>
      </c>
      <c r="M207" s="194" t="s">
        <v>104</v>
      </c>
      <c r="O207" s="200"/>
      <c r="P207" s="288"/>
      <c r="Q207" s="200"/>
      <c r="R207" s="288"/>
      <c r="S207" s="200"/>
      <c r="T207" s="288"/>
      <c r="U207" s="200"/>
      <c r="V207" s="288"/>
      <c r="W207" s="200"/>
      <c r="X207" s="288"/>
      <c r="Y207" s="200"/>
      <c r="Z207" s="288"/>
      <c r="AA207" s="303"/>
      <c r="AB207" s="304"/>
    </row>
    <row r="208" spans="1:28" ht="20.100000000000001" hidden="1" customHeight="1" outlineLevel="1">
      <c r="A208" s="406"/>
      <c r="B208" s="209" t="str">
        <f t="shared" si="9"/>
        <v>3.1</v>
      </c>
      <c r="C208" s="408"/>
      <c r="D208" s="411"/>
      <c r="E208" s="411"/>
      <c r="F208" s="417"/>
      <c r="G208" s="420"/>
      <c r="H208" s="5" t="s">
        <v>135</v>
      </c>
      <c r="I208" s="423"/>
      <c r="J208" s="426"/>
      <c r="K208" s="414"/>
      <c r="M208" s="195" t="s">
        <v>105</v>
      </c>
      <c r="O208" s="202">
        <v>0</v>
      </c>
      <c r="P208" s="289">
        <f>IFERROR(O208/$K207,0)</f>
        <v>0</v>
      </c>
      <c r="Q208" s="202">
        <v>0</v>
      </c>
      <c r="R208" s="289">
        <f>IFERROR(Q208/$K207,0)</f>
        <v>0</v>
      </c>
      <c r="S208" s="202">
        <f>K207</f>
        <v>0</v>
      </c>
      <c r="T208" s="289">
        <f>IFERROR(S208/$K207,0)</f>
        <v>0</v>
      </c>
      <c r="U208" s="202">
        <v>0</v>
      </c>
      <c r="V208" s="289">
        <f>IFERROR(U208/$K207,0)</f>
        <v>0</v>
      </c>
      <c r="W208" s="202">
        <v>0</v>
      </c>
      <c r="X208" s="289">
        <f>IFERROR(W208/$K207,0)</f>
        <v>0</v>
      </c>
      <c r="Y208" s="202">
        <v>0</v>
      </c>
      <c r="Z208" s="289">
        <f>IFERROR(Y208/$K207,0)</f>
        <v>0</v>
      </c>
      <c r="AA208" s="305">
        <f>SUMIF($O$9:$Z$9,$AA$9,$O208:$Z208)</f>
        <v>0</v>
      </c>
      <c r="AB208" s="306">
        <f>IFERROR(AA208/$K207,0)</f>
        <v>0</v>
      </c>
    </row>
    <row r="209" spans="1:28" ht="20.100000000000001" hidden="1" customHeight="1" outlineLevel="1">
      <c r="A209" s="406"/>
      <c r="B209" s="209" t="str">
        <f t="shared" si="9"/>
        <v>3.1</v>
      </c>
      <c r="C209" s="409"/>
      <c r="D209" s="412"/>
      <c r="E209" s="412"/>
      <c r="F209" s="418"/>
      <c r="G209" s="421"/>
      <c r="H209" s="5" t="s">
        <v>135</v>
      </c>
      <c r="I209" s="424"/>
      <c r="J209" s="427"/>
      <c r="K209" s="415"/>
      <c r="M209" s="196" t="s">
        <v>106</v>
      </c>
      <c r="O209" s="204">
        <f>O208</f>
        <v>0</v>
      </c>
      <c r="P209" s="290">
        <f>IFERROR(O209/$K207,0)</f>
        <v>0</v>
      </c>
      <c r="Q209" s="204">
        <f>O209+Q208</f>
        <v>0</v>
      </c>
      <c r="R209" s="290">
        <f>IFERROR(Q209/$K207,0)</f>
        <v>0</v>
      </c>
      <c r="S209" s="204">
        <f>Q209+S208</f>
        <v>0</v>
      </c>
      <c r="T209" s="290">
        <f>IFERROR(S209/$K207,0)</f>
        <v>0</v>
      </c>
      <c r="U209" s="204">
        <f>S209+U208</f>
        <v>0</v>
      </c>
      <c r="V209" s="290">
        <f>IFERROR(U209/$K207,0)</f>
        <v>0</v>
      </c>
      <c r="W209" s="204">
        <f>U209+W208</f>
        <v>0</v>
      </c>
      <c r="X209" s="290">
        <f>IFERROR(W209/$K207,0)</f>
        <v>0</v>
      </c>
      <c r="Y209" s="204">
        <f>W209+Y208</f>
        <v>0</v>
      </c>
      <c r="Z209" s="290">
        <f>IFERROR(Y209/$K207,0)</f>
        <v>0</v>
      </c>
      <c r="AA209" s="307"/>
      <c r="AB209" s="308"/>
    </row>
    <row r="210" spans="1:28" ht="20.100000000000001" hidden="1" customHeight="1" outlineLevel="1">
      <c r="A210" s="406">
        <f>A207+1</f>
        <v>79</v>
      </c>
      <c r="B210" s="209" t="str">
        <f t="shared" si="9"/>
        <v>3.1</v>
      </c>
      <c r="C210" s="407" t="str">
        <f>VLOOKUP($A210,'VII - Planilha Orçamentária'!$A$9:$K$463,3)</f>
        <v>3.1.10</v>
      </c>
      <c r="D210" s="410" t="str">
        <f>VLOOKUP($A210,'VII - Planilha Orçamentária'!$A$9:$K$463,4)</f>
        <v>SINAPI - 05/2015</v>
      </c>
      <c r="E210" s="410" t="str">
        <f>VLOOKUP(A210,'VII - Planilha Orçamentária'!$A$9:$K$463,5)</f>
        <v>83641</v>
      </c>
      <c r="F210" s="416" t="str">
        <f>VLOOKUP($A210,'VII - Planilha Orçamentária'!$A$9:$K$463,6)</f>
        <v>PARA-RAIO TP VALVULA 15KV/5KA - FORNECIMENTO E INSTALACAO</v>
      </c>
      <c r="G210" s="419" t="str">
        <f>VLOOKUP($A210,'VII - Planilha Orçamentária'!$A$9:$K$463,7)</f>
        <v xml:space="preserve">un </v>
      </c>
      <c r="H210" s="5" t="s">
        <v>135</v>
      </c>
      <c r="I210" s="422">
        <f>VLOOKUP($A210,'VII - Planilha Orçamentária'!$A$9:$K$463,9)</f>
        <v>0</v>
      </c>
      <c r="J210" s="425">
        <f>VLOOKUP($A210,'VII - Planilha Orçamentária'!$A$9:$K$463,10)</f>
        <v>379.72</v>
      </c>
      <c r="K210" s="413">
        <f>ROUND(J210*I210,2)</f>
        <v>0</v>
      </c>
      <c r="M210" s="194" t="s">
        <v>104</v>
      </c>
      <c r="O210" s="200"/>
      <c r="P210" s="201"/>
      <c r="Q210" s="200"/>
      <c r="R210" s="288"/>
      <c r="S210" s="200"/>
      <c r="T210" s="288"/>
      <c r="U210" s="200"/>
      <c r="V210" s="288"/>
      <c r="W210" s="200"/>
      <c r="X210" s="288"/>
      <c r="Y210" s="200"/>
      <c r="Z210" s="201"/>
      <c r="AA210" s="200"/>
      <c r="AB210" s="201"/>
    </row>
    <row r="211" spans="1:28" ht="20.100000000000001" hidden="1" customHeight="1" outlineLevel="1">
      <c r="A211" s="406"/>
      <c r="B211" s="209" t="str">
        <f t="shared" si="9"/>
        <v>3.1</v>
      </c>
      <c r="C211" s="408"/>
      <c r="D211" s="411"/>
      <c r="E211" s="411"/>
      <c r="F211" s="417"/>
      <c r="G211" s="420"/>
      <c r="H211" s="5" t="s">
        <v>135</v>
      </c>
      <c r="I211" s="423"/>
      <c r="J211" s="426"/>
      <c r="K211" s="414"/>
      <c r="M211" s="195" t="s">
        <v>105</v>
      </c>
      <c r="O211" s="202">
        <v>0</v>
      </c>
      <c r="P211" s="203">
        <f>IFERROR(O211/$K210,0)</f>
        <v>0</v>
      </c>
      <c r="Q211" s="202">
        <v>0</v>
      </c>
      <c r="R211" s="289">
        <f>IFERROR(Q211/$K210,0)</f>
        <v>0</v>
      </c>
      <c r="S211" s="202">
        <v>0</v>
      </c>
      <c r="T211" s="289">
        <f>IFERROR(S211/$K210,0)</f>
        <v>0</v>
      </c>
      <c r="U211" s="202">
        <v>0</v>
      </c>
      <c r="V211" s="289">
        <f>IFERROR(U211/$K210,0)</f>
        <v>0</v>
      </c>
      <c r="W211" s="202">
        <v>0</v>
      </c>
      <c r="X211" s="289">
        <f>IFERROR(W211/$K210,0)</f>
        <v>0</v>
      </c>
      <c r="Y211" s="202">
        <v>0</v>
      </c>
      <c r="Z211" s="203">
        <f>IFERROR(Y211/$K210,0)</f>
        <v>0</v>
      </c>
      <c r="AA211" s="202">
        <f>SUMIF($O$9:$Z$9,$AA$9,$O211:$Z211)</f>
        <v>0</v>
      </c>
      <c r="AB211" s="203">
        <f>IFERROR(AA211/$K210,0)</f>
        <v>0</v>
      </c>
    </row>
    <row r="212" spans="1:28" ht="20.100000000000001" hidden="1" customHeight="1" outlineLevel="1">
      <c r="A212" s="406"/>
      <c r="B212" s="209" t="str">
        <f t="shared" si="9"/>
        <v>3.1</v>
      </c>
      <c r="C212" s="409"/>
      <c r="D212" s="412"/>
      <c r="E212" s="412"/>
      <c r="F212" s="418"/>
      <c r="G212" s="421"/>
      <c r="H212" s="5" t="s">
        <v>135</v>
      </c>
      <c r="I212" s="424"/>
      <c r="J212" s="427"/>
      <c r="K212" s="415"/>
      <c r="M212" s="196" t="s">
        <v>106</v>
      </c>
      <c r="O212" s="204">
        <f>O211</f>
        <v>0</v>
      </c>
      <c r="P212" s="205">
        <f>IFERROR(O212/$K210,0)</f>
        <v>0</v>
      </c>
      <c r="Q212" s="204">
        <f>O212+Q211</f>
        <v>0</v>
      </c>
      <c r="R212" s="290">
        <f>IFERROR(Q212/$K210,0)</f>
        <v>0</v>
      </c>
      <c r="S212" s="204">
        <f>Q212+S211</f>
        <v>0</v>
      </c>
      <c r="T212" s="290">
        <f>IFERROR(S212/$K210,0)</f>
        <v>0</v>
      </c>
      <c r="U212" s="204">
        <f>S212+U211</f>
        <v>0</v>
      </c>
      <c r="V212" s="290">
        <f>IFERROR(U212/$K210,0)</f>
        <v>0</v>
      </c>
      <c r="W212" s="204">
        <f>U212+W211</f>
        <v>0</v>
      </c>
      <c r="X212" s="290">
        <f>IFERROR(W212/$K210,0)</f>
        <v>0</v>
      </c>
      <c r="Y212" s="204">
        <f>W212+Y211</f>
        <v>0</v>
      </c>
      <c r="Z212" s="205">
        <f>IFERROR(Y212/$K210,0)</f>
        <v>0</v>
      </c>
      <c r="AA212" s="204"/>
      <c r="AB212" s="205"/>
    </row>
    <row r="213" spans="1:28" ht="20.100000000000001" hidden="1" customHeight="1" outlineLevel="1">
      <c r="A213" s="406">
        <f>A210+1</f>
        <v>80</v>
      </c>
      <c r="B213" s="209" t="str">
        <f t="shared" si="9"/>
        <v>3.1</v>
      </c>
      <c r="C213" s="407" t="str">
        <f>VLOOKUP($A213,'VII - Planilha Orçamentária'!$A$9:$K$463,3)</f>
        <v>3.1.11</v>
      </c>
      <c r="D213" s="410">
        <f>VLOOKUP($A213,'VII - Planilha Orçamentária'!$A$9:$K$463,4)</f>
        <v>0</v>
      </c>
      <c r="E213" s="410">
        <f>VLOOKUP(A213,'VII - Planilha Orçamentária'!$A$9:$K$463,5)</f>
        <v>0</v>
      </c>
      <c r="F213" s="416" t="str">
        <f>VLOOKUP($A213,'VII - Planilha Orçamentária'!$A$9:$K$463,6)</f>
        <v>PARA-RAIO DE BAIXA TENSÃO 280V - 10kA</v>
      </c>
      <c r="G213" s="419" t="str">
        <f>VLOOKUP($A213,'VII - Planilha Orçamentária'!$A$9:$K$463,7)</f>
        <v xml:space="preserve">un </v>
      </c>
      <c r="H213" s="5" t="s">
        <v>135</v>
      </c>
      <c r="I213" s="422">
        <f>VLOOKUP($A213,'VII - Planilha Orçamentária'!$A$9:$K$463,9)</f>
        <v>0</v>
      </c>
      <c r="J213" s="425">
        <f>VLOOKUP($A213,'VII - Planilha Orçamentária'!$A$9:$K$463,10)</f>
        <v>0</v>
      </c>
      <c r="K213" s="413">
        <f>ROUND(J213*I213,2)</f>
        <v>0</v>
      </c>
      <c r="M213" s="194" t="s">
        <v>104</v>
      </c>
      <c r="O213" s="200"/>
      <c r="P213" s="201"/>
      <c r="Q213" s="200"/>
      <c r="R213" s="288"/>
      <c r="S213" s="200"/>
      <c r="T213" s="288"/>
      <c r="U213" s="200"/>
      <c r="V213" s="288"/>
      <c r="W213" s="200"/>
      <c r="X213" s="288"/>
      <c r="Y213" s="200"/>
      <c r="Z213" s="201"/>
      <c r="AA213" s="200"/>
      <c r="AB213" s="201"/>
    </row>
    <row r="214" spans="1:28" ht="20.100000000000001" hidden="1" customHeight="1" outlineLevel="1">
      <c r="A214" s="406"/>
      <c r="B214" s="209" t="str">
        <f t="shared" si="9"/>
        <v>3.1</v>
      </c>
      <c r="C214" s="408"/>
      <c r="D214" s="411"/>
      <c r="E214" s="411"/>
      <c r="F214" s="417"/>
      <c r="G214" s="420"/>
      <c r="H214" s="5" t="s">
        <v>135</v>
      </c>
      <c r="I214" s="423"/>
      <c r="J214" s="426"/>
      <c r="K214" s="414"/>
      <c r="M214" s="195" t="s">
        <v>105</v>
      </c>
      <c r="O214" s="202">
        <v>0</v>
      </c>
      <c r="P214" s="203">
        <f>IFERROR(O214/$K213,0)</f>
        <v>0</v>
      </c>
      <c r="Q214" s="202">
        <v>0</v>
      </c>
      <c r="R214" s="289">
        <f>IFERROR(Q214/$K213,0)</f>
        <v>0</v>
      </c>
      <c r="S214" s="202">
        <v>0</v>
      </c>
      <c r="T214" s="289">
        <f>IFERROR(S214/$K213,0)</f>
        <v>0</v>
      </c>
      <c r="U214" s="202">
        <v>0</v>
      </c>
      <c r="V214" s="289">
        <f>IFERROR(U214/$K213,0)</f>
        <v>0</v>
      </c>
      <c r="W214" s="202">
        <v>0</v>
      </c>
      <c r="X214" s="289">
        <f>IFERROR(W214/$K213,0)</f>
        <v>0</v>
      </c>
      <c r="Y214" s="202">
        <v>0</v>
      </c>
      <c r="Z214" s="203">
        <f>IFERROR(Y214/$K213,0)</f>
        <v>0</v>
      </c>
      <c r="AA214" s="202">
        <f>SUMIF($O$9:$Z$9,$AA$9,$O214:$Z214)</f>
        <v>0</v>
      </c>
      <c r="AB214" s="203">
        <f>IFERROR(AA214/$K213,0)</f>
        <v>0</v>
      </c>
    </row>
    <row r="215" spans="1:28" ht="20.100000000000001" hidden="1" customHeight="1" outlineLevel="1">
      <c r="A215" s="406"/>
      <c r="B215" s="209" t="str">
        <f t="shared" si="9"/>
        <v>3.1</v>
      </c>
      <c r="C215" s="409"/>
      <c r="D215" s="412"/>
      <c r="E215" s="412"/>
      <c r="F215" s="418"/>
      <c r="G215" s="421"/>
      <c r="H215" s="5" t="s">
        <v>135</v>
      </c>
      <c r="I215" s="424"/>
      <c r="J215" s="427"/>
      <c r="K215" s="415"/>
      <c r="M215" s="196" t="s">
        <v>106</v>
      </c>
      <c r="O215" s="204">
        <f>O214</f>
        <v>0</v>
      </c>
      <c r="P215" s="205">
        <f>IFERROR(O215/$K213,0)</f>
        <v>0</v>
      </c>
      <c r="Q215" s="204">
        <f>O215+Q214</f>
        <v>0</v>
      </c>
      <c r="R215" s="290">
        <f>IFERROR(Q215/$K213,0)</f>
        <v>0</v>
      </c>
      <c r="S215" s="204">
        <f>Q215+S214</f>
        <v>0</v>
      </c>
      <c r="T215" s="290">
        <f>IFERROR(S215/$K213,0)</f>
        <v>0</v>
      </c>
      <c r="U215" s="204">
        <f>S215+U214</f>
        <v>0</v>
      </c>
      <c r="V215" s="290">
        <f>IFERROR(U215/$K213,0)</f>
        <v>0</v>
      </c>
      <c r="W215" s="204">
        <f>U215+W214</f>
        <v>0</v>
      </c>
      <c r="X215" s="290">
        <f>IFERROR(W215/$K213,0)</f>
        <v>0</v>
      </c>
      <c r="Y215" s="204">
        <f>W215+Y214</f>
        <v>0</v>
      </c>
      <c r="Z215" s="205">
        <f>IFERROR(Y215/$K213,0)</f>
        <v>0</v>
      </c>
      <c r="AA215" s="204"/>
      <c r="AB215" s="205"/>
    </row>
    <row r="216" spans="1:28" ht="20.100000000000001" hidden="1" customHeight="1" outlineLevel="1">
      <c r="A216" s="406">
        <f>A213+1</f>
        <v>81</v>
      </c>
      <c r="B216" s="209" t="str">
        <f t="shared" si="9"/>
        <v>3.1</v>
      </c>
      <c r="C216" s="407" t="str">
        <f>VLOOKUP($A216,'VII - Planilha Orçamentária'!$A$9:$K$463,3)</f>
        <v>3.1.12</v>
      </c>
      <c r="D216" s="410">
        <f>VLOOKUP($A216,'VII - Planilha Orçamentária'!$A$9:$K$463,4)</f>
        <v>0</v>
      </c>
      <c r="E216" s="410">
        <f>VLOOKUP(A216,'VII - Planilha Orçamentária'!$A$9:$K$463,5)</f>
        <v>0</v>
      </c>
      <c r="F216" s="416" t="str">
        <f>VLOOKUP($A216,'VII - Planilha Orçamentária'!$A$9:$K$463,6)</f>
        <v>PARA-RAIO DE BAIXA TENSÃO 280V - 40kA</v>
      </c>
      <c r="G216" s="419" t="str">
        <f>VLOOKUP($A216,'VII - Planilha Orçamentária'!$A$9:$K$463,7)</f>
        <v xml:space="preserve">un </v>
      </c>
      <c r="H216" s="5" t="s">
        <v>135</v>
      </c>
      <c r="I216" s="422">
        <f>VLOOKUP($A216,'VII - Planilha Orçamentária'!$A$9:$K$463,9)</f>
        <v>0</v>
      </c>
      <c r="J216" s="425">
        <f>VLOOKUP($A216,'VII - Planilha Orçamentária'!$A$9:$K$463,10)</f>
        <v>0</v>
      </c>
      <c r="K216" s="413">
        <f>ROUND(J216*I216,2)</f>
        <v>0</v>
      </c>
      <c r="M216" s="194" t="s">
        <v>104</v>
      </c>
      <c r="O216" s="200"/>
      <c r="P216" s="201"/>
      <c r="Q216" s="200"/>
      <c r="R216" s="288"/>
      <c r="S216" s="200"/>
      <c r="T216" s="288"/>
      <c r="U216" s="200"/>
      <c r="V216" s="288"/>
      <c r="W216" s="200"/>
      <c r="X216" s="288"/>
      <c r="Y216" s="200"/>
      <c r="Z216" s="201"/>
      <c r="AA216" s="200"/>
      <c r="AB216" s="201"/>
    </row>
    <row r="217" spans="1:28" ht="20.100000000000001" hidden="1" customHeight="1" outlineLevel="1">
      <c r="A217" s="406"/>
      <c r="B217" s="209" t="str">
        <f t="shared" si="9"/>
        <v>3.1</v>
      </c>
      <c r="C217" s="408"/>
      <c r="D217" s="411"/>
      <c r="E217" s="411"/>
      <c r="F217" s="417"/>
      <c r="G217" s="420"/>
      <c r="H217" s="5" t="s">
        <v>135</v>
      </c>
      <c r="I217" s="423"/>
      <c r="J217" s="426"/>
      <c r="K217" s="414"/>
      <c r="M217" s="195" t="s">
        <v>105</v>
      </c>
      <c r="O217" s="202">
        <v>0</v>
      </c>
      <c r="P217" s="203">
        <f>IFERROR(O217/$K216,0)</f>
        <v>0</v>
      </c>
      <c r="Q217" s="202">
        <v>0</v>
      </c>
      <c r="R217" s="289">
        <f>IFERROR(Q217/$K216,0)</f>
        <v>0</v>
      </c>
      <c r="S217" s="202">
        <v>0</v>
      </c>
      <c r="T217" s="289">
        <f>IFERROR(S217/$K216,0)</f>
        <v>0</v>
      </c>
      <c r="U217" s="202">
        <v>0</v>
      </c>
      <c r="V217" s="289">
        <f>IFERROR(U217/$K216,0)</f>
        <v>0</v>
      </c>
      <c r="W217" s="202">
        <v>0</v>
      </c>
      <c r="X217" s="289">
        <f>IFERROR(W217/$K216,0)</f>
        <v>0</v>
      </c>
      <c r="Y217" s="202">
        <v>0</v>
      </c>
      <c r="Z217" s="203">
        <f>IFERROR(Y217/$K216,0)</f>
        <v>0</v>
      </c>
      <c r="AA217" s="202">
        <f>SUMIF($O$9:$Z$9,$AA$9,$O217:$Z217)</f>
        <v>0</v>
      </c>
      <c r="AB217" s="203">
        <f>IFERROR(AA217/$K216,0)</f>
        <v>0</v>
      </c>
    </row>
    <row r="218" spans="1:28" ht="20.100000000000001" hidden="1" customHeight="1" outlineLevel="1">
      <c r="A218" s="406"/>
      <c r="B218" s="209" t="str">
        <f t="shared" si="9"/>
        <v>3.1</v>
      </c>
      <c r="C218" s="409"/>
      <c r="D218" s="412"/>
      <c r="E218" s="412"/>
      <c r="F218" s="418"/>
      <c r="G218" s="421"/>
      <c r="H218" s="5" t="s">
        <v>135</v>
      </c>
      <c r="I218" s="424"/>
      <c r="J218" s="427"/>
      <c r="K218" s="415"/>
      <c r="M218" s="196" t="s">
        <v>106</v>
      </c>
      <c r="O218" s="204">
        <f>O217</f>
        <v>0</v>
      </c>
      <c r="P218" s="205">
        <f>IFERROR(O218/$K216,0)</f>
        <v>0</v>
      </c>
      <c r="Q218" s="204">
        <f>O218+Q217</f>
        <v>0</v>
      </c>
      <c r="R218" s="290">
        <f>IFERROR(Q218/$K216,0)</f>
        <v>0</v>
      </c>
      <c r="S218" s="204">
        <f>Q218+S217</f>
        <v>0</v>
      </c>
      <c r="T218" s="290">
        <f>IFERROR(S218/$K216,0)</f>
        <v>0</v>
      </c>
      <c r="U218" s="204">
        <f>S218+U217</f>
        <v>0</v>
      </c>
      <c r="V218" s="290">
        <f>IFERROR(U218/$K216,0)</f>
        <v>0</v>
      </c>
      <c r="W218" s="204">
        <f>U218+W217</f>
        <v>0</v>
      </c>
      <c r="X218" s="290">
        <f>IFERROR(W218/$K216,0)</f>
        <v>0</v>
      </c>
      <c r="Y218" s="204">
        <f>W218+Y217</f>
        <v>0</v>
      </c>
      <c r="Z218" s="205">
        <f>IFERROR(Y218/$K216,0)</f>
        <v>0</v>
      </c>
      <c r="AA218" s="204"/>
      <c r="AB218" s="205"/>
    </row>
    <row r="219" spans="1:28" ht="20.100000000000001" customHeight="1" outlineLevel="1">
      <c r="A219" s="406">
        <f>A216+1</f>
        <v>82</v>
      </c>
      <c r="B219" s="209" t="str">
        <f t="shared" si="9"/>
        <v>3.1</v>
      </c>
      <c r="C219" s="407" t="str">
        <f>VLOOKUP($A219,'VII - Planilha Orçamentária'!$A$9:$K$463,3)</f>
        <v>3.1.13</v>
      </c>
      <c r="D219" s="410" t="str">
        <f>VLOOKUP($A219,'VII - Planilha Orçamentária'!$A$9:$K$463,4)</f>
        <v>CPOS - B.166</v>
      </c>
      <c r="E219" s="410" t="str">
        <f>VLOOKUP(A219,'VII - Planilha Orçamentária'!$A$9:$K$463,5)</f>
        <v>420525</v>
      </c>
      <c r="F219" s="416" t="str">
        <f>VLOOKUP($A219,'VII - Planilha Orçamentária'!$A$9:$K$463,6)</f>
        <v>BARRA CONDUTORA CHATA DE ALUMÍNIO, 3/4´ X 1/4´ - INCLUSIVE ACESSÓRIOS DE FIXAÇÃO</v>
      </c>
      <c r="G219" s="419" t="str">
        <f>VLOOKUP($A219,'VII - Planilha Orçamentária'!$A$9:$K$463,7)</f>
        <v>m</v>
      </c>
      <c r="I219" s="422">
        <f>VLOOKUP($A219,'VII - Planilha Orçamentária'!$A$9:$K$463,9)</f>
        <v>540</v>
      </c>
      <c r="J219" s="425">
        <f>VLOOKUP($A219,'VII - Planilha Orçamentária'!$A$9:$K$463,10)</f>
        <v>0</v>
      </c>
      <c r="K219" s="413">
        <f>ROUND(J219*I219,2)</f>
        <v>0</v>
      </c>
      <c r="M219" s="194" t="s">
        <v>104</v>
      </c>
      <c r="O219" s="200"/>
      <c r="P219" s="288"/>
      <c r="Q219" s="200"/>
      <c r="R219" s="288"/>
      <c r="S219" s="200"/>
      <c r="T219" s="288"/>
      <c r="U219" s="200"/>
      <c r="V219" s="288"/>
      <c r="W219" s="200"/>
      <c r="X219" s="288"/>
      <c r="Y219" s="200"/>
      <c r="Z219" s="288"/>
      <c r="AA219" s="303"/>
      <c r="AB219" s="304"/>
    </row>
    <row r="220" spans="1:28" ht="20.100000000000001" customHeight="1" outlineLevel="1">
      <c r="A220" s="406"/>
      <c r="B220" s="209" t="str">
        <f t="shared" si="9"/>
        <v>3.1</v>
      </c>
      <c r="C220" s="408"/>
      <c r="D220" s="411"/>
      <c r="E220" s="411"/>
      <c r="F220" s="417"/>
      <c r="G220" s="420"/>
      <c r="I220" s="423"/>
      <c r="J220" s="426"/>
      <c r="K220" s="414"/>
      <c r="M220" s="195" t="s">
        <v>105</v>
      </c>
      <c r="O220" s="202">
        <v>0</v>
      </c>
      <c r="P220" s="289">
        <f>IFERROR(O220/$K219,0)</f>
        <v>0</v>
      </c>
      <c r="Q220" s="202">
        <f>0.5*K219</f>
        <v>0</v>
      </c>
      <c r="R220" s="289">
        <f>IFERROR(Q220/$K219,0)</f>
        <v>0</v>
      </c>
      <c r="S220" s="202">
        <f>0.5*K219</f>
        <v>0</v>
      </c>
      <c r="T220" s="289">
        <f>IFERROR(S220/$K219,0)</f>
        <v>0</v>
      </c>
      <c r="U220" s="202">
        <v>0</v>
      </c>
      <c r="V220" s="289">
        <f>IFERROR(U220/$K219,0)</f>
        <v>0</v>
      </c>
      <c r="W220" s="202">
        <v>0</v>
      </c>
      <c r="X220" s="289">
        <f>IFERROR(W220/$K219,0)</f>
        <v>0</v>
      </c>
      <c r="Y220" s="202">
        <v>0</v>
      </c>
      <c r="Z220" s="289">
        <f>IFERROR(Y220/$K219,0)</f>
        <v>0</v>
      </c>
      <c r="AA220" s="305">
        <f>SUMIF($O$9:$Z$9,$AA$9,$O220:$Z220)</f>
        <v>0</v>
      </c>
      <c r="AB220" s="306">
        <f>IFERROR(AA220/$K219,0)</f>
        <v>0</v>
      </c>
    </row>
    <row r="221" spans="1:28" ht="20.100000000000001" customHeight="1" outlineLevel="1">
      <c r="A221" s="406"/>
      <c r="B221" s="209" t="str">
        <f t="shared" si="9"/>
        <v>3.1</v>
      </c>
      <c r="C221" s="409"/>
      <c r="D221" s="412"/>
      <c r="E221" s="412"/>
      <c r="F221" s="418"/>
      <c r="G221" s="421"/>
      <c r="I221" s="424"/>
      <c r="J221" s="427"/>
      <c r="K221" s="415"/>
      <c r="M221" s="196" t="s">
        <v>106</v>
      </c>
      <c r="O221" s="204">
        <f>O220</f>
        <v>0</v>
      </c>
      <c r="P221" s="290">
        <f>IFERROR(O221/$K219,0)</f>
        <v>0</v>
      </c>
      <c r="Q221" s="204">
        <f>O221+Q220</f>
        <v>0</v>
      </c>
      <c r="R221" s="290">
        <f>IFERROR(Q221/$K219,0)</f>
        <v>0</v>
      </c>
      <c r="S221" s="204">
        <f>Q221+S220</f>
        <v>0</v>
      </c>
      <c r="T221" s="290">
        <f>IFERROR(S221/$K219,0)</f>
        <v>0</v>
      </c>
      <c r="U221" s="204">
        <f>S221+U220</f>
        <v>0</v>
      </c>
      <c r="V221" s="290">
        <f>IFERROR(U221/$K219,0)</f>
        <v>0</v>
      </c>
      <c r="W221" s="204">
        <f>U221+W220</f>
        <v>0</v>
      </c>
      <c r="X221" s="290">
        <f>IFERROR(W221/$K219,0)</f>
        <v>0</v>
      </c>
      <c r="Y221" s="204">
        <f>W221+Y220</f>
        <v>0</v>
      </c>
      <c r="Z221" s="290">
        <f>IFERROR(Y221/$K219,0)</f>
        <v>0</v>
      </c>
      <c r="AA221" s="307"/>
      <c r="AB221" s="308"/>
    </row>
    <row r="222" spans="1:28" ht="20.100000000000001" hidden="1" customHeight="1" outlineLevel="1">
      <c r="A222" s="406">
        <f>A219+1</f>
        <v>83</v>
      </c>
      <c r="B222" s="209" t="str">
        <f t="shared" si="9"/>
        <v>3.1</v>
      </c>
      <c r="C222" s="407" t="str">
        <f>VLOOKUP($A222,'VII - Planilha Orçamentária'!$A$9:$K$463,3)</f>
        <v>3.1.14</v>
      </c>
      <c r="D222" s="410" t="str">
        <f>VLOOKUP($A222,'VII - Planilha Orçamentária'!$A$9:$K$463,4)</f>
        <v>SINAPI - 05/2015</v>
      </c>
      <c r="E222" s="410" t="str">
        <f>VLOOKUP(A222,'VII - Planilha Orçamentária'!$A$9:$K$463,5)</f>
        <v>72262</v>
      </c>
      <c r="F222" s="416" t="str">
        <f>VLOOKUP($A222,'VII - Planilha Orçamentária'!$A$9:$K$463,6)</f>
        <v>TERMINAL OU CONECTOR DE PRESSAO - PARA CABO 35MM2 - FORNECIMENTO E INSTALACAO</v>
      </c>
      <c r="G222" s="419" t="str">
        <f>VLOOKUP($A222,'VII - Planilha Orçamentária'!$A$9:$K$463,7)</f>
        <v xml:space="preserve">un </v>
      </c>
      <c r="H222" s="5" t="s">
        <v>135</v>
      </c>
      <c r="I222" s="422">
        <f>VLOOKUP($A222,'VII - Planilha Orçamentária'!$A$9:$K$463,9)</f>
        <v>0</v>
      </c>
      <c r="J222" s="425">
        <f>VLOOKUP($A222,'VII - Planilha Orçamentária'!$A$9:$K$463,10)</f>
        <v>13.43</v>
      </c>
      <c r="K222" s="413">
        <f>ROUND(J222*I222,2)</f>
        <v>0</v>
      </c>
      <c r="M222" s="194" t="s">
        <v>104</v>
      </c>
      <c r="O222" s="200"/>
      <c r="P222" s="201"/>
      <c r="Q222" s="200"/>
      <c r="R222" s="288"/>
      <c r="S222" s="200"/>
      <c r="T222" s="288"/>
      <c r="U222" s="200"/>
      <c r="V222" s="288"/>
      <c r="W222" s="200"/>
      <c r="X222" s="288"/>
      <c r="Y222" s="200"/>
      <c r="Z222" s="201"/>
      <c r="AA222" s="200"/>
      <c r="AB222" s="201"/>
    </row>
    <row r="223" spans="1:28" ht="20.100000000000001" hidden="1" customHeight="1" outlineLevel="1">
      <c r="A223" s="406"/>
      <c r="B223" s="209" t="str">
        <f t="shared" si="9"/>
        <v>3.1</v>
      </c>
      <c r="C223" s="408"/>
      <c r="D223" s="411"/>
      <c r="E223" s="411"/>
      <c r="F223" s="417"/>
      <c r="G223" s="420"/>
      <c r="H223" s="5" t="s">
        <v>135</v>
      </c>
      <c r="I223" s="423"/>
      <c r="J223" s="426"/>
      <c r="K223" s="414"/>
      <c r="M223" s="195" t="s">
        <v>105</v>
      </c>
      <c r="O223" s="202">
        <v>0</v>
      </c>
      <c r="P223" s="203">
        <f>IFERROR(O223/$K222,0)</f>
        <v>0</v>
      </c>
      <c r="Q223" s="202">
        <v>0</v>
      </c>
      <c r="R223" s="289">
        <f>IFERROR(Q223/$K222,0)</f>
        <v>0</v>
      </c>
      <c r="S223" s="202">
        <v>0</v>
      </c>
      <c r="T223" s="289">
        <f>IFERROR(S223/$K222,0)</f>
        <v>0</v>
      </c>
      <c r="U223" s="202">
        <v>0</v>
      </c>
      <c r="V223" s="289">
        <f>IFERROR(U223/$K222,0)</f>
        <v>0</v>
      </c>
      <c r="W223" s="202">
        <v>0</v>
      </c>
      <c r="X223" s="289">
        <f>IFERROR(W223/$K222,0)</f>
        <v>0</v>
      </c>
      <c r="Y223" s="202">
        <v>0</v>
      </c>
      <c r="Z223" s="203">
        <f>IFERROR(Y223/$K222,0)</f>
        <v>0</v>
      </c>
      <c r="AA223" s="202">
        <f>SUMIF($O$9:$Z$9,$AA$9,$O223:$Z223)</f>
        <v>0</v>
      </c>
      <c r="AB223" s="203">
        <f>IFERROR(AA223/$K222,0)</f>
        <v>0</v>
      </c>
    </row>
    <row r="224" spans="1:28" ht="20.100000000000001" hidden="1" customHeight="1" outlineLevel="1">
      <c r="A224" s="406"/>
      <c r="B224" s="209" t="str">
        <f t="shared" si="9"/>
        <v>3.1</v>
      </c>
      <c r="C224" s="409"/>
      <c r="D224" s="412"/>
      <c r="E224" s="412"/>
      <c r="F224" s="418"/>
      <c r="G224" s="421"/>
      <c r="H224" s="5" t="s">
        <v>135</v>
      </c>
      <c r="I224" s="424"/>
      <c r="J224" s="427"/>
      <c r="K224" s="415"/>
      <c r="M224" s="196" t="s">
        <v>106</v>
      </c>
      <c r="O224" s="204">
        <f>O223</f>
        <v>0</v>
      </c>
      <c r="P224" s="205">
        <f>IFERROR(O224/$K222,0)</f>
        <v>0</v>
      </c>
      <c r="Q224" s="204">
        <f>O224+Q223</f>
        <v>0</v>
      </c>
      <c r="R224" s="290">
        <f>IFERROR(Q224/$K222,0)</f>
        <v>0</v>
      </c>
      <c r="S224" s="204">
        <f>Q224+S223</f>
        <v>0</v>
      </c>
      <c r="T224" s="290">
        <f>IFERROR(S224/$K222,0)</f>
        <v>0</v>
      </c>
      <c r="U224" s="204">
        <f>S224+U223</f>
        <v>0</v>
      </c>
      <c r="V224" s="290">
        <f>IFERROR(U224/$K222,0)</f>
        <v>0</v>
      </c>
      <c r="W224" s="204">
        <f>U224+W223</f>
        <v>0</v>
      </c>
      <c r="X224" s="290">
        <f>IFERROR(W224/$K222,0)</f>
        <v>0</v>
      </c>
      <c r="Y224" s="204">
        <f>W224+Y223</f>
        <v>0</v>
      </c>
      <c r="Z224" s="205">
        <f>IFERROR(Y224/$K222,0)</f>
        <v>0</v>
      </c>
      <c r="AA224" s="204"/>
      <c r="AB224" s="205"/>
    </row>
    <row r="225" spans="1:28" ht="20.100000000000001" customHeight="1" outlineLevel="1">
      <c r="A225" s="406">
        <f>A222+1</f>
        <v>84</v>
      </c>
      <c r="B225" s="209" t="str">
        <f t="shared" si="9"/>
        <v>3.1</v>
      </c>
      <c r="C225" s="407" t="str">
        <f>VLOOKUP($A225,'VII - Planilha Orçamentária'!$A$9:$K$463,3)</f>
        <v>3.1.15</v>
      </c>
      <c r="D225" s="410" t="str">
        <f>VLOOKUP($A225,'VII - Planilha Orçamentária'!$A$9:$K$463,4)</f>
        <v>SINAPI - 01/2016</v>
      </c>
      <c r="E225" s="410" t="str">
        <f>VLOOKUP(A225,'VII - Planilha Orçamentária'!$A$9:$K$463,5)</f>
        <v>72263</v>
      </c>
      <c r="F225" s="416" t="str">
        <f>VLOOKUP($A225,'VII - Planilha Orçamentária'!$A$9:$K$463,6)</f>
        <v>TERMINAL OU CONECTOR DE PRESSAO - PARA CABO 50MM2 - FORNECIMENTO E INSTALACAO</v>
      </c>
      <c r="G225" s="419" t="str">
        <f>VLOOKUP($A225,'VII - Planilha Orçamentária'!$A$9:$K$463,7)</f>
        <v xml:space="preserve">un </v>
      </c>
      <c r="I225" s="422">
        <f>VLOOKUP($A225,'VII - Planilha Orçamentária'!$A$9:$K$463,9)</f>
        <v>80</v>
      </c>
      <c r="J225" s="425">
        <f>VLOOKUP($A225,'VII - Planilha Orçamentária'!$A$9:$K$463,10)</f>
        <v>0</v>
      </c>
      <c r="K225" s="413">
        <f>ROUND(J225*I225,2)</f>
        <v>0</v>
      </c>
      <c r="M225" s="194" t="s">
        <v>104</v>
      </c>
      <c r="O225" s="200"/>
      <c r="P225" s="288"/>
      <c r="Q225" s="200"/>
      <c r="R225" s="288"/>
      <c r="S225" s="200"/>
      <c r="T225" s="288"/>
      <c r="U225" s="200"/>
      <c r="V225" s="288"/>
      <c r="W225" s="200"/>
      <c r="X225" s="288"/>
      <c r="Y225" s="200"/>
      <c r="Z225" s="288"/>
      <c r="AA225" s="303"/>
      <c r="AB225" s="304"/>
    </row>
    <row r="226" spans="1:28" ht="20.100000000000001" customHeight="1" outlineLevel="1">
      <c r="A226" s="406"/>
      <c r="B226" s="209" t="str">
        <f t="shared" si="9"/>
        <v>3.1</v>
      </c>
      <c r="C226" s="408"/>
      <c r="D226" s="411"/>
      <c r="E226" s="411"/>
      <c r="F226" s="417"/>
      <c r="G226" s="420"/>
      <c r="I226" s="423"/>
      <c r="J226" s="426"/>
      <c r="K226" s="414"/>
      <c r="M226" s="195" t="s">
        <v>105</v>
      </c>
      <c r="O226" s="202">
        <v>0</v>
      </c>
      <c r="P226" s="289">
        <f>IFERROR(O226/$K225,0)</f>
        <v>0</v>
      </c>
      <c r="Q226" s="202">
        <v>0</v>
      </c>
      <c r="R226" s="289">
        <f>IFERROR(Q226/$K225,0)</f>
        <v>0</v>
      </c>
      <c r="S226" s="202">
        <f>K225</f>
        <v>0</v>
      </c>
      <c r="T226" s="289">
        <f>IFERROR(S226/$K225,0)</f>
        <v>0</v>
      </c>
      <c r="U226" s="202">
        <v>0</v>
      </c>
      <c r="V226" s="289">
        <f>IFERROR(U226/$K225,0)</f>
        <v>0</v>
      </c>
      <c r="W226" s="202">
        <v>0</v>
      </c>
      <c r="X226" s="289">
        <f>IFERROR(W226/$K225,0)</f>
        <v>0</v>
      </c>
      <c r="Y226" s="202">
        <v>0</v>
      </c>
      <c r="Z226" s="289">
        <f>IFERROR(Y226/$K225,0)</f>
        <v>0</v>
      </c>
      <c r="AA226" s="305">
        <f>SUMIF($O$9:$Z$9,$AA$9,$O226:$Z226)</f>
        <v>0</v>
      </c>
      <c r="AB226" s="306">
        <f>IFERROR(AA226/$K225,0)</f>
        <v>0</v>
      </c>
    </row>
    <row r="227" spans="1:28" ht="20.100000000000001" customHeight="1" outlineLevel="1">
      <c r="A227" s="406"/>
      <c r="B227" s="209" t="str">
        <f t="shared" si="9"/>
        <v>3.1</v>
      </c>
      <c r="C227" s="409"/>
      <c r="D227" s="412"/>
      <c r="E227" s="412"/>
      <c r="F227" s="418"/>
      <c r="G227" s="421"/>
      <c r="I227" s="424"/>
      <c r="J227" s="427"/>
      <c r="K227" s="415"/>
      <c r="M227" s="196" t="s">
        <v>106</v>
      </c>
      <c r="O227" s="204">
        <f>O226</f>
        <v>0</v>
      </c>
      <c r="P227" s="290">
        <f>IFERROR(O227/$K225,0)</f>
        <v>0</v>
      </c>
      <c r="Q227" s="204">
        <f>O227+Q226</f>
        <v>0</v>
      </c>
      <c r="R227" s="290">
        <f>IFERROR(Q227/$K225,0)</f>
        <v>0</v>
      </c>
      <c r="S227" s="204">
        <f>Q227+S226</f>
        <v>0</v>
      </c>
      <c r="T227" s="290">
        <f>IFERROR(S227/$K225,0)</f>
        <v>0</v>
      </c>
      <c r="U227" s="204">
        <f>S227+U226</f>
        <v>0</v>
      </c>
      <c r="V227" s="290">
        <f>IFERROR(U227/$K225,0)</f>
        <v>0</v>
      </c>
      <c r="W227" s="204">
        <f>U227+W226</f>
        <v>0</v>
      </c>
      <c r="X227" s="290">
        <f>IFERROR(W227/$K225,0)</f>
        <v>0</v>
      </c>
      <c r="Y227" s="204">
        <f>W227+Y226</f>
        <v>0</v>
      </c>
      <c r="Z227" s="290">
        <f>IFERROR(Y227/$K225,0)</f>
        <v>0</v>
      </c>
      <c r="AA227" s="307"/>
      <c r="AB227" s="308"/>
    </row>
    <row r="228" spans="1:28" ht="20.100000000000001" hidden="1" customHeight="1" outlineLevel="1">
      <c r="A228" s="406">
        <f>A225+1</f>
        <v>85</v>
      </c>
      <c r="B228" s="209" t="str">
        <f t="shared" si="9"/>
        <v>3.1</v>
      </c>
      <c r="C228" s="407" t="str">
        <f>VLOOKUP($A228,'VII - Planilha Orçamentária'!$A$9:$K$463,3)</f>
        <v>3.1.16</v>
      </c>
      <c r="D228" s="410" t="str">
        <f>VLOOKUP($A228,'VII - Planilha Orçamentária'!$A$9:$K$463,4)</f>
        <v>SINAPI - 05/2015</v>
      </c>
      <c r="E228" s="410" t="str">
        <f>VLOOKUP(A228,'VII - Planilha Orçamentária'!$A$9:$K$463,5)</f>
        <v>72264</v>
      </c>
      <c r="F228" s="416" t="str">
        <f>VLOOKUP($A228,'VII - Planilha Orçamentária'!$A$9:$K$463,6)</f>
        <v>TERMINAL OU CONECTOR DE PRESSAO - PARA CABO 70MM2 - FORNECIMENTO E INSTALACAO</v>
      </c>
      <c r="G228" s="419" t="str">
        <f>VLOOKUP($A228,'VII - Planilha Orçamentária'!$A$9:$K$463,7)</f>
        <v xml:space="preserve">un </v>
      </c>
      <c r="H228" s="5" t="s">
        <v>135</v>
      </c>
      <c r="I228" s="422">
        <f>VLOOKUP($A228,'VII - Planilha Orçamentária'!$A$9:$K$463,9)</f>
        <v>0</v>
      </c>
      <c r="J228" s="425">
        <f>VLOOKUP($A228,'VII - Planilha Orçamentária'!$A$9:$K$463,10)</f>
        <v>17.78</v>
      </c>
      <c r="K228" s="413">
        <f>ROUND(J228*I228,2)</f>
        <v>0</v>
      </c>
      <c r="M228" s="194" t="s">
        <v>104</v>
      </c>
      <c r="O228" s="200"/>
      <c r="P228" s="201"/>
      <c r="Q228" s="200"/>
      <c r="R228" s="288"/>
      <c r="S228" s="200"/>
      <c r="T228" s="288"/>
      <c r="U228" s="200"/>
      <c r="V228" s="288"/>
      <c r="W228" s="200"/>
      <c r="X228" s="288"/>
      <c r="Y228" s="200"/>
      <c r="Z228" s="201"/>
      <c r="AA228" s="200"/>
      <c r="AB228" s="201"/>
    </row>
    <row r="229" spans="1:28" ht="20.100000000000001" hidden="1" customHeight="1" outlineLevel="1">
      <c r="A229" s="406"/>
      <c r="B229" s="209" t="str">
        <f t="shared" si="9"/>
        <v>3.1</v>
      </c>
      <c r="C229" s="408"/>
      <c r="D229" s="411"/>
      <c r="E229" s="411"/>
      <c r="F229" s="417"/>
      <c r="G229" s="420"/>
      <c r="H229" s="5" t="s">
        <v>135</v>
      </c>
      <c r="I229" s="423"/>
      <c r="J229" s="426"/>
      <c r="K229" s="414"/>
      <c r="M229" s="195" t="s">
        <v>105</v>
      </c>
      <c r="O229" s="202">
        <v>0</v>
      </c>
      <c r="P229" s="203">
        <f>IFERROR(O229/$K228,0)</f>
        <v>0</v>
      </c>
      <c r="Q229" s="202">
        <v>0</v>
      </c>
      <c r="R229" s="289">
        <f>IFERROR(Q229/$K228,0)</f>
        <v>0</v>
      </c>
      <c r="S229" s="202">
        <v>0</v>
      </c>
      <c r="T229" s="289">
        <f>IFERROR(S229/$K228,0)</f>
        <v>0</v>
      </c>
      <c r="U229" s="202">
        <v>0</v>
      </c>
      <c r="V229" s="289">
        <f>IFERROR(U229/$K228,0)</f>
        <v>0</v>
      </c>
      <c r="W229" s="202">
        <v>0</v>
      </c>
      <c r="X229" s="289">
        <f>IFERROR(W229/$K228,0)</f>
        <v>0</v>
      </c>
      <c r="Y229" s="202">
        <v>0</v>
      </c>
      <c r="Z229" s="203">
        <f>IFERROR(Y229/$K228,0)</f>
        <v>0</v>
      </c>
      <c r="AA229" s="202">
        <f>SUMIF($O$9:$Z$9,$AA$9,$O229:$Z229)</f>
        <v>0</v>
      </c>
      <c r="AB229" s="203">
        <f>IFERROR(AA229/$K228,0)</f>
        <v>0</v>
      </c>
    </row>
    <row r="230" spans="1:28" ht="20.100000000000001" hidden="1" customHeight="1" outlineLevel="1">
      <c r="A230" s="406"/>
      <c r="B230" s="209" t="str">
        <f t="shared" si="9"/>
        <v>3.1</v>
      </c>
      <c r="C230" s="409"/>
      <c r="D230" s="412"/>
      <c r="E230" s="412"/>
      <c r="F230" s="418"/>
      <c r="G230" s="421"/>
      <c r="H230" s="5" t="s">
        <v>135</v>
      </c>
      <c r="I230" s="424"/>
      <c r="J230" s="427"/>
      <c r="K230" s="415"/>
      <c r="M230" s="196" t="s">
        <v>106</v>
      </c>
      <c r="O230" s="204">
        <f>O229</f>
        <v>0</v>
      </c>
      <c r="P230" s="205">
        <f>IFERROR(O230/$K228,0)</f>
        <v>0</v>
      </c>
      <c r="Q230" s="204">
        <f>O230+Q229</f>
        <v>0</v>
      </c>
      <c r="R230" s="290">
        <f>IFERROR(Q230/$K228,0)</f>
        <v>0</v>
      </c>
      <c r="S230" s="204">
        <f>Q230+S229</f>
        <v>0</v>
      </c>
      <c r="T230" s="290">
        <f>IFERROR(S230/$K228,0)</f>
        <v>0</v>
      </c>
      <c r="U230" s="204">
        <f>S230+U229</f>
        <v>0</v>
      </c>
      <c r="V230" s="290">
        <f>IFERROR(U230/$K228,0)</f>
        <v>0</v>
      </c>
      <c r="W230" s="204">
        <f>U230+W229</f>
        <v>0</v>
      </c>
      <c r="X230" s="290">
        <f>IFERROR(W230/$K228,0)</f>
        <v>0</v>
      </c>
      <c r="Y230" s="204">
        <f>W230+Y229</f>
        <v>0</v>
      </c>
      <c r="Z230" s="205">
        <f>IFERROR(Y230/$K228,0)</f>
        <v>0</v>
      </c>
      <c r="AA230" s="204"/>
      <c r="AB230" s="205"/>
    </row>
    <row r="231" spans="1:28" ht="20.100000000000001" hidden="1" customHeight="1" outlineLevel="1">
      <c r="A231" s="406">
        <f>A228+1</f>
        <v>86</v>
      </c>
      <c r="B231" s="209" t="str">
        <f t="shared" si="9"/>
        <v>3.1</v>
      </c>
      <c r="C231" s="407" t="str">
        <f>VLOOKUP($A231,'VII - Planilha Orçamentária'!$A$9:$K$463,3)</f>
        <v>3.1.17</v>
      </c>
      <c r="D231" s="410" t="str">
        <f>VLOOKUP($A231,'VII - Planilha Orçamentária'!$A$9:$K$463,4)</f>
        <v>SINAPI - 05/2015</v>
      </c>
      <c r="E231" s="410" t="str">
        <f>VLOOKUP(A231,'VII - Planilha Orçamentária'!$A$9:$K$463,5)</f>
        <v>72265</v>
      </c>
      <c r="F231" s="416" t="str">
        <f>VLOOKUP($A231,'VII - Planilha Orçamentária'!$A$9:$K$463,6)</f>
        <v>TERMINAL OU CONECTOR DE PRESSAO - PARA CABO 95MM2 - FORNECIMENTO E INSTALACAO</v>
      </c>
      <c r="G231" s="419" t="str">
        <f>VLOOKUP($A231,'VII - Planilha Orçamentária'!$A$9:$K$463,7)</f>
        <v xml:space="preserve">un </v>
      </c>
      <c r="H231" s="5" t="s">
        <v>135</v>
      </c>
      <c r="I231" s="422">
        <f>VLOOKUP($A231,'VII - Planilha Orçamentária'!$A$9:$K$463,9)</f>
        <v>0</v>
      </c>
      <c r="J231" s="425">
        <f>VLOOKUP($A231,'VII - Planilha Orçamentária'!$A$9:$K$463,10)</f>
        <v>19.7</v>
      </c>
      <c r="K231" s="413">
        <f>ROUND(J231*I231,2)</f>
        <v>0</v>
      </c>
      <c r="M231" s="194" t="s">
        <v>104</v>
      </c>
      <c r="O231" s="200"/>
      <c r="P231" s="201"/>
      <c r="Q231" s="200"/>
      <c r="R231" s="288"/>
      <c r="S231" s="200"/>
      <c r="T231" s="288"/>
      <c r="U231" s="200"/>
      <c r="V231" s="288"/>
      <c r="W231" s="200"/>
      <c r="X231" s="288"/>
      <c r="Y231" s="200"/>
      <c r="Z231" s="201"/>
      <c r="AA231" s="200"/>
      <c r="AB231" s="201"/>
    </row>
    <row r="232" spans="1:28" ht="20.100000000000001" hidden="1" customHeight="1" outlineLevel="1">
      <c r="A232" s="406"/>
      <c r="B232" s="209" t="str">
        <f t="shared" si="9"/>
        <v>3.1</v>
      </c>
      <c r="C232" s="408"/>
      <c r="D232" s="411"/>
      <c r="E232" s="411"/>
      <c r="F232" s="417"/>
      <c r="G232" s="420"/>
      <c r="H232" s="5" t="s">
        <v>135</v>
      </c>
      <c r="I232" s="423"/>
      <c r="J232" s="426"/>
      <c r="K232" s="414"/>
      <c r="M232" s="195" t="s">
        <v>105</v>
      </c>
      <c r="O232" s="202">
        <v>0</v>
      </c>
      <c r="P232" s="203">
        <f>IFERROR(O232/$K231,0)</f>
        <v>0</v>
      </c>
      <c r="Q232" s="202">
        <v>0</v>
      </c>
      <c r="R232" s="289">
        <f>IFERROR(Q232/$K231,0)</f>
        <v>0</v>
      </c>
      <c r="S232" s="202">
        <v>0</v>
      </c>
      <c r="T232" s="289">
        <f>IFERROR(S232/$K231,0)</f>
        <v>0</v>
      </c>
      <c r="U232" s="202">
        <v>0</v>
      </c>
      <c r="V232" s="289">
        <f>IFERROR(U232/$K231,0)</f>
        <v>0</v>
      </c>
      <c r="W232" s="202">
        <v>0</v>
      </c>
      <c r="X232" s="289">
        <f>IFERROR(W232/$K231,0)</f>
        <v>0</v>
      </c>
      <c r="Y232" s="202">
        <v>0</v>
      </c>
      <c r="Z232" s="203">
        <f>IFERROR(Y232/$K231,0)</f>
        <v>0</v>
      </c>
      <c r="AA232" s="202">
        <f>SUMIF($O$9:$Z$9,$AA$9,$O232:$Z232)</f>
        <v>0</v>
      </c>
      <c r="AB232" s="203">
        <f>IFERROR(AA232/$K231,0)</f>
        <v>0</v>
      </c>
    </row>
    <row r="233" spans="1:28" ht="20.100000000000001" hidden="1" customHeight="1" outlineLevel="1">
      <c r="A233" s="406"/>
      <c r="B233" s="209" t="str">
        <f t="shared" si="9"/>
        <v>3.1</v>
      </c>
      <c r="C233" s="409"/>
      <c r="D233" s="412"/>
      <c r="E233" s="412"/>
      <c r="F233" s="418"/>
      <c r="G233" s="421"/>
      <c r="H233" s="5" t="s">
        <v>135</v>
      </c>
      <c r="I233" s="424"/>
      <c r="J233" s="427"/>
      <c r="K233" s="415"/>
      <c r="M233" s="196" t="s">
        <v>106</v>
      </c>
      <c r="O233" s="204">
        <f>O232</f>
        <v>0</v>
      </c>
      <c r="P233" s="205">
        <f>IFERROR(O233/$K231,0)</f>
        <v>0</v>
      </c>
      <c r="Q233" s="204">
        <f>O233+Q232</f>
        <v>0</v>
      </c>
      <c r="R233" s="290">
        <f>IFERROR(Q233/$K231,0)</f>
        <v>0</v>
      </c>
      <c r="S233" s="204">
        <f>Q233+S232</f>
        <v>0</v>
      </c>
      <c r="T233" s="290">
        <f>IFERROR(S233/$K231,0)</f>
        <v>0</v>
      </c>
      <c r="U233" s="204">
        <f>S233+U232</f>
        <v>0</v>
      </c>
      <c r="V233" s="290">
        <f>IFERROR(U233/$K231,0)</f>
        <v>0</v>
      </c>
      <c r="W233" s="204">
        <f>U233+W232</f>
        <v>0</v>
      </c>
      <c r="X233" s="290">
        <f>IFERROR(W233/$K231,0)</f>
        <v>0</v>
      </c>
      <c r="Y233" s="204">
        <f>W233+Y232</f>
        <v>0</v>
      </c>
      <c r="Z233" s="205">
        <f>IFERROR(Y233/$K231,0)</f>
        <v>0</v>
      </c>
      <c r="AA233" s="204"/>
      <c r="AB233" s="205"/>
    </row>
    <row r="234" spans="1:28" ht="20.100000000000001" customHeight="1" outlineLevel="1">
      <c r="A234" s="406">
        <f>A231+1</f>
        <v>87</v>
      </c>
      <c r="B234" s="209" t="str">
        <f t="shared" si="9"/>
        <v>3.1</v>
      </c>
      <c r="C234" s="407" t="str">
        <f>VLOOKUP($A234,'VII - Planilha Orçamentária'!$A$9:$K$463,3)</f>
        <v>3.1.18</v>
      </c>
      <c r="D234" s="410" t="str">
        <f>VLOOKUP($A234,'VII - Planilha Orçamentária'!$A$9:$K$463,4)</f>
        <v>CPOS - B.166</v>
      </c>
      <c r="E234" s="410" t="str">
        <f>VLOOKUP(A234,'VII - Planilha Orçamentária'!$A$9:$K$463,5)</f>
        <v>420531</v>
      </c>
      <c r="F234" s="416" t="str">
        <f>VLOOKUP($A234,'VII - Planilha Orçamentária'!$A$9:$K$463,6)</f>
        <v>CAIXA DE INSPEÇÃO DO TERRA CILÍNDRICA EM PVC RÍGIDO, DIÂMETRO DE 300 
MM - H= 250 MM</v>
      </c>
      <c r="G234" s="419" t="str">
        <f>VLOOKUP($A234,'VII - Planilha Orçamentária'!$A$9:$K$463,7)</f>
        <v xml:space="preserve">un </v>
      </c>
      <c r="I234" s="422">
        <f>VLOOKUP($A234,'VII - Planilha Orçamentária'!$A$9:$K$463,9)</f>
        <v>18</v>
      </c>
      <c r="J234" s="425">
        <f>VLOOKUP($A234,'VII - Planilha Orçamentária'!$A$9:$K$463,10)</f>
        <v>0</v>
      </c>
      <c r="K234" s="413">
        <f>ROUND(J234*I234,2)</f>
        <v>0</v>
      </c>
      <c r="M234" s="194" t="s">
        <v>104</v>
      </c>
      <c r="O234" s="200"/>
      <c r="P234" s="288"/>
      <c r="Q234" s="200"/>
      <c r="R234" s="288"/>
      <c r="S234" s="200"/>
      <c r="T234" s="288"/>
      <c r="U234" s="200"/>
      <c r="V234" s="288"/>
      <c r="W234" s="200"/>
      <c r="X234" s="288"/>
      <c r="Y234" s="200"/>
      <c r="Z234" s="288"/>
      <c r="AA234" s="303"/>
      <c r="AB234" s="304"/>
    </row>
    <row r="235" spans="1:28" ht="20.100000000000001" customHeight="1" outlineLevel="1">
      <c r="A235" s="406"/>
      <c r="B235" s="209" t="str">
        <f t="shared" si="9"/>
        <v>3.1</v>
      </c>
      <c r="C235" s="408"/>
      <c r="D235" s="411"/>
      <c r="E235" s="411"/>
      <c r="F235" s="417"/>
      <c r="G235" s="420"/>
      <c r="I235" s="423"/>
      <c r="J235" s="426"/>
      <c r="K235" s="414"/>
      <c r="M235" s="195" t="s">
        <v>105</v>
      </c>
      <c r="O235" s="202">
        <v>0</v>
      </c>
      <c r="P235" s="289">
        <f>IFERROR(O235/$K234,0)</f>
        <v>0</v>
      </c>
      <c r="Q235" s="202">
        <f>5*J234</f>
        <v>0</v>
      </c>
      <c r="R235" s="289">
        <f>IFERROR(Q235/$K234,0)</f>
        <v>0</v>
      </c>
      <c r="S235" s="202">
        <f>5*J234</f>
        <v>0</v>
      </c>
      <c r="T235" s="289">
        <f>IFERROR(S235/$K234,0)</f>
        <v>0</v>
      </c>
      <c r="U235" s="202">
        <f>8*J234</f>
        <v>0</v>
      </c>
      <c r="V235" s="289">
        <f>IFERROR(U235/$K234,0)</f>
        <v>0</v>
      </c>
      <c r="W235" s="202">
        <v>0</v>
      </c>
      <c r="X235" s="289">
        <f>IFERROR(W235/$K234,0)</f>
        <v>0</v>
      </c>
      <c r="Y235" s="202">
        <v>0</v>
      </c>
      <c r="Z235" s="289">
        <f>IFERROR(Y235/$K234,0)</f>
        <v>0</v>
      </c>
      <c r="AA235" s="305">
        <f>SUMIF($O$9:$Z$9,$AA$9,$O235:$Z235)</f>
        <v>0</v>
      </c>
      <c r="AB235" s="306">
        <f>IFERROR(AA235/$K234,0)</f>
        <v>0</v>
      </c>
    </row>
    <row r="236" spans="1:28" ht="20.100000000000001" customHeight="1" outlineLevel="1">
      <c r="A236" s="406"/>
      <c r="B236" s="209" t="str">
        <f t="shared" si="9"/>
        <v>3.1</v>
      </c>
      <c r="C236" s="409"/>
      <c r="D236" s="412"/>
      <c r="E236" s="412"/>
      <c r="F236" s="418"/>
      <c r="G236" s="421"/>
      <c r="I236" s="424"/>
      <c r="J236" s="427"/>
      <c r="K236" s="415"/>
      <c r="M236" s="196" t="s">
        <v>106</v>
      </c>
      <c r="O236" s="204">
        <f>O235</f>
        <v>0</v>
      </c>
      <c r="P236" s="290">
        <f>IFERROR(O236/$K234,0)</f>
        <v>0</v>
      </c>
      <c r="Q236" s="204">
        <f>O236+Q235</f>
        <v>0</v>
      </c>
      <c r="R236" s="290">
        <f>IFERROR(Q236/$K234,0)</f>
        <v>0</v>
      </c>
      <c r="S236" s="204">
        <f>Q236+S235</f>
        <v>0</v>
      </c>
      <c r="T236" s="290">
        <f>IFERROR(S236/$K234,0)</f>
        <v>0</v>
      </c>
      <c r="U236" s="204">
        <f>S236+U235</f>
        <v>0</v>
      </c>
      <c r="V236" s="290">
        <f>IFERROR(U236/$K234,0)</f>
        <v>0</v>
      </c>
      <c r="W236" s="204">
        <f>U236+W235</f>
        <v>0</v>
      </c>
      <c r="X236" s="290">
        <f>IFERROR(W236/$K234,0)</f>
        <v>0</v>
      </c>
      <c r="Y236" s="204">
        <f>W236+Y235</f>
        <v>0</v>
      </c>
      <c r="Z236" s="290">
        <f>IFERROR(Y236/$K234,0)</f>
        <v>0</v>
      </c>
      <c r="AA236" s="307"/>
      <c r="AB236" s="308"/>
    </row>
    <row r="237" spans="1:28" ht="20.100000000000001" customHeight="1" outlineLevel="1">
      <c r="A237" s="406">
        <f>A234+1</f>
        <v>88</v>
      </c>
      <c r="B237" s="209" t="str">
        <f t="shared" si="9"/>
        <v>3.1</v>
      </c>
      <c r="C237" s="407" t="str">
        <f>VLOOKUP($A237,'VII - Planilha Orçamentária'!$A$9:$K$463,3)</f>
        <v>3.1.19</v>
      </c>
      <c r="D237" s="410" t="str">
        <f>VLOOKUP($A237,'VII - Planilha Orçamentária'!$A$9:$K$463,4)</f>
        <v>CPOS - B.166</v>
      </c>
      <c r="E237" s="410" t="str">
        <f>VLOOKUP(A237,'VII - Planilha Orçamentária'!$A$9:$K$463,5)</f>
        <v>422013</v>
      </c>
      <c r="F237" s="416" t="str">
        <f>VLOOKUP($A237,'VII - Planilha Orçamentária'!$A$9:$K$463,6)</f>
        <v>SOLDA EXOTÉRMICA CONEXÃO CABO-CABO HORIZONTAL EM X SOBREPOSTO,BITOLA DO CABO DE 50-50MM² A 95-50MM²</v>
      </c>
      <c r="G237" s="419" t="str">
        <f>VLOOKUP($A237,'VII - Planilha Orçamentária'!$A$9:$K$463,7)</f>
        <v xml:space="preserve">un </v>
      </c>
      <c r="I237" s="422">
        <f>VLOOKUP($A237,'VII - Planilha Orçamentária'!$A$9:$K$463,9)</f>
        <v>20</v>
      </c>
      <c r="J237" s="425">
        <f>VLOOKUP($A237,'VII - Planilha Orçamentária'!$A$9:$K$463,10)</f>
        <v>0</v>
      </c>
      <c r="K237" s="413">
        <f>ROUND(J237*I237,2)</f>
        <v>0</v>
      </c>
      <c r="M237" s="194" t="s">
        <v>104</v>
      </c>
      <c r="O237" s="200"/>
      <c r="P237" s="288"/>
      <c r="Q237" s="200"/>
      <c r="R237" s="288"/>
      <c r="S237" s="200"/>
      <c r="T237" s="288"/>
      <c r="U237" s="200"/>
      <c r="V237" s="288"/>
      <c r="W237" s="200"/>
      <c r="X237" s="288"/>
      <c r="Y237" s="200"/>
      <c r="Z237" s="288"/>
      <c r="AA237" s="303"/>
      <c r="AB237" s="304"/>
    </row>
    <row r="238" spans="1:28" ht="20.100000000000001" customHeight="1" outlineLevel="1">
      <c r="A238" s="406"/>
      <c r="B238" s="209" t="str">
        <f t="shared" si="9"/>
        <v>3.1</v>
      </c>
      <c r="C238" s="408"/>
      <c r="D238" s="411"/>
      <c r="E238" s="411"/>
      <c r="F238" s="417"/>
      <c r="G238" s="420"/>
      <c r="I238" s="423"/>
      <c r="J238" s="426"/>
      <c r="K238" s="414"/>
      <c r="M238" s="195" t="s">
        <v>105</v>
      </c>
      <c r="O238" s="202">
        <v>0</v>
      </c>
      <c r="P238" s="289">
        <f>IFERROR(O238/$K237,0)</f>
        <v>0</v>
      </c>
      <c r="Q238" s="202">
        <f>2*J237</f>
        <v>0</v>
      </c>
      <c r="R238" s="289">
        <f>IFERROR(Q238/$K237,0)</f>
        <v>0</v>
      </c>
      <c r="S238" s="202">
        <f>8*J237</f>
        <v>0</v>
      </c>
      <c r="T238" s="289">
        <f>IFERROR(S238/$K237,0)</f>
        <v>0</v>
      </c>
      <c r="U238" s="202">
        <f>10*J237</f>
        <v>0</v>
      </c>
      <c r="V238" s="289">
        <f>IFERROR(U238/$K237,0)</f>
        <v>0</v>
      </c>
      <c r="W238" s="202">
        <v>0</v>
      </c>
      <c r="X238" s="289">
        <f>IFERROR(W238/$K237,0)</f>
        <v>0</v>
      </c>
      <c r="Y238" s="202">
        <v>0</v>
      </c>
      <c r="Z238" s="289">
        <f>IFERROR(Y238/$K237,0)</f>
        <v>0</v>
      </c>
      <c r="AA238" s="305">
        <f>SUMIF($O$9:$Z$9,$AA$9,$O238:$Z238)</f>
        <v>0</v>
      </c>
      <c r="AB238" s="306">
        <f>IFERROR(AA238/$K237,0)</f>
        <v>0</v>
      </c>
    </row>
    <row r="239" spans="1:28" ht="20.100000000000001" customHeight="1" outlineLevel="1">
      <c r="A239" s="406"/>
      <c r="B239" s="209" t="str">
        <f t="shared" si="9"/>
        <v>3.1</v>
      </c>
      <c r="C239" s="409"/>
      <c r="D239" s="412"/>
      <c r="E239" s="412"/>
      <c r="F239" s="418"/>
      <c r="G239" s="421"/>
      <c r="I239" s="424"/>
      <c r="J239" s="427"/>
      <c r="K239" s="415"/>
      <c r="M239" s="196" t="s">
        <v>106</v>
      </c>
      <c r="O239" s="204">
        <f>O238</f>
        <v>0</v>
      </c>
      <c r="P239" s="290">
        <f>IFERROR(O239/$K237,0)</f>
        <v>0</v>
      </c>
      <c r="Q239" s="204">
        <f>O239+Q238</f>
        <v>0</v>
      </c>
      <c r="R239" s="290">
        <f>IFERROR(Q239/$K237,0)</f>
        <v>0</v>
      </c>
      <c r="S239" s="204">
        <f>Q239+S238</f>
        <v>0</v>
      </c>
      <c r="T239" s="290">
        <f>IFERROR(S239/$K237,0)</f>
        <v>0</v>
      </c>
      <c r="U239" s="204">
        <f>S239+U238</f>
        <v>0</v>
      </c>
      <c r="V239" s="290">
        <f>IFERROR(U239/$K237,0)</f>
        <v>0</v>
      </c>
      <c r="W239" s="204">
        <f>U239+W238</f>
        <v>0</v>
      </c>
      <c r="X239" s="290">
        <f>IFERROR(W239/$K237,0)</f>
        <v>0</v>
      </c>
      <c r="Y239" s="204">
        <f>W239+Y238</f>
        <v>0</v>
      </c>
      <c r="Z239" s="290">
        <f>IFERROR(Y239/$K237,0)</f>
        <v>0</v>
      </c>
      <c r="AA239" s="307"/>
      <c r="AB239" s="308"/>
    </row>
    <row r="240" spans="1:28" ht="20.100000000000001" customHeight="1" outlineLevel="1">
      <c r="A240" s="406">
        <f>A237+1</f>
        <v>89</v>
      </c>
      <c r="B240" s="209" t="str">
        <f t="shared" si="9"/>
        <v>3.1</v>
      </c>
      <c r="C240" s="407" t="str">
        <f>VLOOKUP($A240,'VII - Planilha Orçamentária'!$A$9:$K$463,3)</f>
        <v>3.1.20</v>
      </c>
      <c r="D240" s="410" t="str">
        <f>VLOOKUP($A240,'VII - Planilha Orçamentária'!$A$9:$K$463,4)</f>
        <v>CPOS - B.166</v>
      </c>
      <c r="E240" s="410" t="str">
        <f>VLOOKUP(A240,'VII - Planilha Orçamentária'!$A$9:$K$463,5)</f>
        <v>422016</v>
      </c>
      <c r="F240" s="416" t="str">
        <f>VLOOKUP($A240,'VII - Planilha Orçamentária'!$A$9:$K$463,6)</f>
        <v>SOLDA EXOTÉRMICA CONEXÃO CABO-CABO HORIZONTAL EM T, BITOLA DO CABO
DE 50-50MM² A 95-50MM²</v>
      </c>
      <c r="G240" s="419" t="str">
        <f>VLOOKUP($A240,'VII - Planilha Orçamentária'!$A$9:$K$463,7)</f>
        <v xml:space="preserve">un </v>
      </c>
      <c r="I240" s="422">
        <f>VLOOKUP($A240,'VII - Planilha Orçamentária'!$A$9:$K$463,9)</f>
        <v>22</v>
      </c>
      <c r="J240" s="425">
        <f>VLOOKUP($A240,'VII - Planilha Orçamentária'!$A$9:$K$463,10)</f>
        <v>0</v>
      </c>
      <c r="K240" s="413">
        <f>ROUND(J240*I240,2)</f>
        <v>0</v>
      </c>
      <c r="M240" s="194" t="s">
        <v>104</v>
      </c>
      <c r="O240" s="200"/>
      <c r="P240" s="288"/>
      <c r="Q240" s="200"/>
      <c r="R240" s="288"/>
      <c r="S240" s="200"/>
      <c r="T240" s="288"/>
      <c r="U240" s="200"/>
      <c r="V240" s="288"/>
      <c r="W240" s="200"/>
      <c r="X240" s="288"/>
      <c r="Y240" s="200"/>
      <c r="Z240" s="288"/>
      <c r="AA240" s="303"/>
      <c r="AB240" s="304"/>
    </row>
    <row r="241" spans="1:28" ht="20.100000000000001" customHeight="1" outlineLevel="1">
      <c r="A241" s="406"/>
      <c r="B241" s="209" t="str">
        <f t="shared" si="9"/>
        <v>3.1</v>
      </c>
      <c r="C241" s="408"/>
      <c r="D241" s="411"/>
      <c r="E241" s="411"/>
      <c r="F241" s="417"/>
      <c r="G241" s="420"/>
      <c r="I241" s="423"/>
      <c r="J241" s="426"/>
      <c r="K241" s="414"/>
      <c r="M241" s="195" t="s">
        <v>105</v>
      </c>
      <c r="O241" s="202">
        <v>0</v>
      </c>
      <c r="P241" s="289">
        <f>IFERROR(O241/$K240,0)</f>
        <v>0</v>
      </c>
      <c r="Q241" s="202">
        <f>0.1256*K240</f>
        <v>0</v>
      </c>
      <c r="R241" s="289">
        <f>IFERROR(Q241/$K240,0)</f>
        <v>0</v>
      </c>
      <c r="S241" s="202">
        <f>0.3638*K240</f>
        <v>0</v>
      </c>
      <c r="T241" s="289">
        <f>IFERROR(S241/$K240,0)</f>
        <v>0</v>
      </c>
      <c r="U241" s="202">
        <f>(1-0.4894)*K240</f>
        <v>0</v>
      </c>
      <c r="V241" s="289">
        <f>IFERROR(U241/$K240,0)</f>
        <v>0</v>
      </c>
      <c r="W241" s="202">
        <v>0</v>
      </c>
      <c r="X241" s="289">
        <f>IFERROR(W241/$K240,0)</f>
        <v>0</v>
      </c>
      <c r="Y241" s="202">
        <v>0</v>
      </c>
      <c r="Z241" s="289">
        <f>IFERROR(Y241/$K240,0)</f>
        <v>0</v>
      </c>
      <c r="AA241" s="305">
        <f>SUMIF($O$9:$Z$9,$AA$9,$O241:$Z241)</f>
        <v>0</v>
      </c>
      <c r="AB241" s="306">
        <f>IFERROR(AA241/$K240,0)</f>
        <v>0</v>
      </c>
    </row>
    <row r="242" spans="1:28" ht="20.100000000000001" customHeight="1" outlineLevel="1">
      <c r="A242" s="406"/>
      <c r="B242" s="209" t="str">
        <f t="shared" si="9"/>
        <v>3.1</v>
      </c>
      <c r="C242" s="409"/>
      <c r="D242" s="412"/>
      <c r="E242" s="412"/>
      <c r="F242" s="418"/>
      <c r="G242" s="421"/>
      <c r="I242" s="424"/>
      <c r="J242" s="427"/>
      <c r="K242" s="415"/>
      <c r="M242" s="196" t="s">
        <v>106</v>
      </c>
      <c r="O242" s="204">
        <f>O241</f>
        <v>0</v>
      </c>
      <c r="P242" s="290">
        <f>IFERROR(O242/$K240,0)</f>
        <v>0</v>
      </c>
      <c r="Q242" s="204">
        <f>O242+Q241</f>
        <v>0</v>
      </c>
      <c r="R242" s="290">
        <f>IFERROR(Q242/$K240,0)</f>
        <v>0</v>
      </c>
      <c r="S242" s="204">
        <f>Q242+S241</f>
        <v>0</v>
      </c>
      <c r="T242" s="290">
        <f>IFERROR(S242/$K240,0)</f>
        <v>0</v>
      </c>
      <c r="U242" s="204">
        <f>S242+U241</f>
        <v>0</v>
      </c>
      <c r="V242" s="290">
        <f>IFERROR(U242/$K240,0)</f>
        <v>0</v>
      </c>
      <c r="W242" s="204">
        <f>U242+W241</f>
        <v>0</v>
      </c>
      <c r="X242" s="290">
        <f>IFERROR(W242/$K240,0)</f>
        <v>0</v>
      </c>
      <c r="Y242" s="204">
        <f>W242+Y241</f>
        <v>0</v>
      </c>
      <c r="Z242" s="290">
        <f>IFERROR(Y242/$K240,0)</f>
        <v>0</v>
      </c>
      <c r="AA242" s="307"/>
      <c r="AB242" s="308"/>
    </row>
    <row r="243" spans="1:28" ht="20.100000000000001" customHeight="1" outlineLevel="1">
      <c r="A243" s="406">
        <f>A240+1</f>
        <v>90</v>
      </c>
      <c r="B243" s="209" t="str">
        <f t="shared" si="9"/>
        <v>3.1</v>
      </c>
      <c r="C243" s="407" t="str">
        <f>VLOOKUP($A243,'VII - Planilha Orçamentária'!$A$9:$K$463,3)</f>
        <v>3.1.21</v>
      </c>
      <c r="D243" s="410" t="str">
        <f>VLOOKUP($A243,'VII - Planilha Orçamentária'!$A$9:$K$463,4)</f>
        <v>CPOS - B.166</v>
      </c>
      <c r="E243" s="410" t="str">
        <f>VLOOKUP(A243,'VII - Planilha Orçamentária'!$A$9:$K$463,5)</f>
        <v>422017</v>
      </c>
      <c r="F243" s="416" t="str">
        <f>VLOOKUP($A243,'VII - Planilha Orçamentária'!$A$9:$K$463,6)</f>
        <v>SOLDA EXOTÉRMICA CONEXÃO CABO-CABO HORIZONTAL RETO, BITOLA DO CABO DE
16MM² A 70MM²</v>
      </c>
      <c r="G243" s="419" t="str">
        <f>VLOOKUP($A243,'VII - Planilha Orçamentária'!$A$9:$K$463,7)</f>
        <v xml:space="preserve">un </v>
      </c>
      <c r="I243" s="422">
        <f>VLOOKUP($A243,'VII - Planilha Orçamentária'!$A$9:$K$463,9)</f>
        <v>22</v>
      </c>
      <c r="J243" s="425">
        <f>VLOOKUP($A243,'VII - Planilha Orçamentária'!$A$9:$K$463,10)</f>
        <v>0</v>
      </c>
      <c r="K243" s="413">
        <f>ROUND(J243*I243,2)</f>
        <v>0</v>
      </c>
      <c r="M243" s="194" t="s">
        <v>104</v>
      </c>
      <c r="O243" s="200"/>
      <c r="P243" s="288"/>
      <c r="Q243" s="200"/>
      <c r="R243" s="288"/>
      <c r="S243" s="200"/>
      <c r="T243" s="288"/>
      <c r="U243" s="200"/>
      <c r="V243" s="288"/>
      <c r="W243" s="200"/>
      <c r="X243" s="288"/>
      <c r="Y243" s="200"/>
      <c r="Z243" s="288"/>
      <c r="AA243" s="303"/>
      <c r="AB243" s="304"/>
    </row>
    <row r="244" spans="1:28" ht="20.100000000000001" customHeight="1" outlineLevel="1">
      <c r="A244" s="406"/>
      <c r="B244" s="209" t="str">
        <f t="shared" si="9"/>
        <v>3.1</v>
      </c>
      <c r="C244" s="408"/>
      <c r="D244" s="411"/>
      <c r="E244" s="411"/>
      <c r="F244" s="417"/>
      <c r="G244" s="420"/>
      <c r="I244" s="423"/>
      <c r="J244" s="426"/>
      <c r="K244" s="414"/>
      <c r="M244" s="195" t="s">
        <v>105</v>
      </c>
      <c r="O244" s="202">
        <v>0</v>
      </c>
      <c r="P244" s="289">
        <f>IFERROR(O244/$K243,0)</f>
        <v>0</v>
      </c>
      <c r="Q244" s="202">
        <f>0.1256*K243</f>
        <v>0</v>
      </c>
      <c r="R244" s="289">
        <f>IFERROR(Q244/$K243,0)</f>
        <v>0</v>
      </c>
      <c r="S244" s="202">
        <f>0.3638*K243</f>
        <v>0</v>
      </c>
      <c r="T244" s="289">
        <f>IFERROR(S244/$K243,0)</f>
        <v>0</v>
      </c>
      <c r="U244" s="202">
        <f>(1-0.4894)*K243</f>
        <v>0</v>
      </c>
      <c r="V244" s="289">
        <f>IFERROR(U244/$K243,0)</f>
        <v>0</v>
      </c>
      <c r="W244" s="202">
        <v>0</v>
      </c>
      <c r="X244" s="289">
        <f>IFERROR(W244/$K243,0)</f>
        <v>0</v>
      </c>
      <c r="Y244" s="202">
        <v>0</v>
      </c>
      <c r="Z244" s="289">
        <f>IFERROR(Y244/$K243,0)</f>
        <v>0</v>
      </c>
      <c r="AA244" s="305">
        <f>SUMIF($O$9:$Z$9,$AA$9,$O244:$Z244)</f>
        <v>0</v>
      </c>
      <c r="AB244" s="306">
        <f>IFERROR(AA244/$K243,0)</f>
        <v>0</v>
      </c>
    </row>
    <row r="245" spans="1:28" ht="20.100000000000001" customHeight="1" outlineLevel="1">
      <c r="A245" s="406"/>
      <c r="B245" s="209" t="str">
        <f t="shared" si="9"/>
        <v>3.1</v>
      </c>
      <c r="C245" s="409"/>
      <c r="D245" s="412"/>
      <c r="E245" s="412"/>
      <c r="F245" s="418"/>
      <c r="G245" s="421"/>
      <c r="I245" s="424"/>
      <c r="J245" s="427"/>
      <c r="K245" s="415"/>
      <c r="M245" s="196" t="s">
        <v>106</v>
      </c>
      <c r="O245" s="204">
        <f>O244</f>
        <v>0</v>
      </c>
      <c r="P245" s="290">
        <f>IFERROR(O245/$K243,0)</f>
        <v>0</v>
      </c>
      <c r="Q245" s="204">
        <f>O245+Q244</f>
        <v>0</v>
      </c>
      <c r="R245" s="290">
        <f>IFERROR(Q245/$K243,0)</f>
        <v>0</v>
      </c>
      <c r="S245" s="204">
        <f>Q245+S244</f>
        <v>0</v>
      </c>
      <c r="T245" s="290">
        <f>IFERROR(S245/$K243,0)</f>
        <v>0</v>
      </c>
      <c r="U245" s="204">
        <f>S245+U244</f>
        <v>0</v>
      </c>
      <c r="V245" s="290">
        <f>IFERROR(U245/$K243,0)</f>
        <v>0</v>
      </c>
      <c r="W245" s="204">
        <f>U245+W244</f>
        <v>0</v>
      </c>
      <c r="X245" s="290">
        <f>IFERROR(W245/$K243,0)</f>
        <v>0</v>
      </c>
      <c r="Y245" s="204">
        <f>W245+Y244</f>
        <v>0</v>
      </c>
      <c r="Z245" s="290">
        <f>IFERROR(Y245/$K243,0)</f>
        <v>0</v>
      </c>
      <c r="AA245" s="307"/>
      <c r="AB245" s="308"/>
    </row>
    <row r="246" spans="1:28" ht="20.100000000000001" customHeight="1" outlineLevel="1">
      <c r="A246" s="406">
        <f>A243+1</f>
        <v>91</v>
      </c>
      <c r="B246" s="209" t="str">
        <f t="shared" si="9"/>
        <v>3.1</v>
      </c>
      <c r="C246" s="407" t="str">
        <f>VLOOKUP($A246,'VII - Planilha Orçamentária'!$A$9:$K$463,3)</f>
        <v>3.1.22</v>
      </c>
      <c r="D246" s="410" t="str">
        <f>VLOOKUP($A246,'VII - Planilha Orçamentária'!$A$9:$K$463,4)</f>
        <v>CPOS - B.166</v>
      </c>
      <c r="E246" s="410" t="str">
        <f>VLOOKUP(A246,'VII - Planilha Orçamentária'!$A$9:$K$463,5)</f>
        <v>420512</v>
      </c>
      <c r="F246" s="416" t="str">
        <f>VLOOKUP($A246,'VII - Planilha Orçamentária'!$A$9:$K$463,6)</f>
        <v>CONECTOR DE EMENDA EM LATÃO PARA CABO DE ATÉ 50 MM² COM 4 PARAFUSOS</v>
      </c>
      <c r="G246" s="419" t="str">
        <f>VLOOKUP($A246,'VII - Planilha Orçamentária'!$A$9:$K$463,7)</f>
        <v xml:space="preserve">un </v>
      </c>
      <c r="I246" s="422">
        <f>VLOOKUP($A246,'VII - Planilha Orçamentária'!$A$9:$K$463,9)</f>
        <v>18</v>
      </c>
      <c r="J246" s="425">
        <f>VLOOKUP($A246,'VII - Planilha Orçamentária'!$A$9:$K$463,10)</f>
        <v>0</v>
      </c>
      <c r="K246" s="413">
        <f>ROUND(J246*I246,2)</f>
        <v>0</v>
      </c>
      <c r="M246" s="194" t="s">
        <v>104</v>
      </c>
      <c r="O246" s="200"/>
      <c r="P246" s="288"/>
      <c r="Q246" s="200"/>
      <c r="R246" s="288"/>
      <c r="S246" s="200"/>
      <c r="T246" s="288"/>
      <c r="U246" s="200"/>
      <c r="V246" s="288"/>
      <c r="W246" s="200"/>
      <c r="X246" s="288"/>
      <c r="Y246" s="200"/>
      <c r="Z246" s="288"/>
      <c r="AA246" s="303"/>
      <c r="AB246" s="304"/>
    </row>
    <row r="247" spans="1:28" ht="20.100000000000001" customHeight="1" outlineLevel="1">
      <c r="A247" s="406"/>
      <c r="B247" s="209" t="str">
        <f t="shared" ref="B247:B260" si="10">B246</f>
        <v>3.1</v>
      </c>
      <c r="C247" s="408"/>
      <c r="D247" s="411"/>
      <c r="E247" s="411"/>
      <c r="F247" s="417"/>
      <c r="G247" s="420"/>
      <c r="I247" s="423"/>
      <c r="J247" s="426"/>
      <c r="K247" s="414"/>
      <c r="M247" s="195" t="s">
        <v>105</v>
      </c>
      <c r="O247" s="202">
        <v>0</v>
      </c>
      <c r="P247" s="289">
        <f>IFERROR(O247/$K246,0)</f>
        <v>0</v>
      </c>
      <c r="Q247" s="202">
        <v>0</v>
      </c>
      <c r="R247" s="289">
        <f>IFERROR(Q247/$K246,0)</f>
        <v>0</v>
      </c>
      <c r="S247" s="202">
        <v>0</v>
      </c>
      <c r="T247" s="289">
        <f>IFERROR(S247/$K246,0)</f>
        <v>0</v>
      </c>
      <c r="U247" s="202">
        <f>K246</f>
        <v>0</v>
      </c>
      <c r="V247" s="289">
        <f>IFERROR(U247/$K246,0)</f>
        <v>0</v>
      </c>
      <c r="W247" s="202">
        <v>0</v>
      </c>
      <c r="X247" s="289">
        <f>IFERROR(W247/$K246,0)</f>
        <v>0</v>
      </c>
      <c r="Y247" s="202">
        <v>0</v>
      </c>
      <c r="Z247" s="289">
        <f>IFERROR(Y247/$K246,0)</f>
        <v>0</v>
      </c>
      <c r="AA247" s="305">
        <f>SUMIF($O$9:$Z$9,$AA$9,$O247:$Z247)</f>
        <v>0</v>
      </c>
      <c r="AB247" s="306">
        <f>IFERROR(AA247/$K246,0)</f>
        <v>0</v>
      </c>
    </row>
    <row r="248" spans="1:28" ht="20.100000000000001" customHeight="1" outlineLevel="1">
      <c r="A248" s="406"/>
      <c r="B248" s="209" t="str">
        <f t="shared" si="10"/>
        <v>3.1</v>
      </c>
      <c r="C248" s="409"/>
      <c r="D248" s="412"/>
      <c r="E248" s="412"/>
      <c r="F248" s="418"/>
      <c r="G248" s="421"/>
      <c r="I248" s="424"/>
      <c r="J248" s="427"/>
      <c r="K248" s="415"/>
      <c r="M248" s="196" t="s">
        <v>106</v>
      </c>
      <c r="O248" s="204">
        <f>O247</f>
        <v>0</v>
      </c>
      <c r="P248" s="290">
        <f>IFERROR(O248/$K246,0)</f>
        <v>0</v>
      </c>
      <c r="Q248" s="204">
        <f>O248+Q247</f>
        <v>0</v>
      </c>
      <c r="R248" s="290">
        <f>IFERROR(Q248/$K246,0)</f>
        <v>0</v>
      </c>
      <c r="S248" s="204">
        <f>Q248+S247</f>
        <v>0</v>
      </c>
      <c r="T248" s="290">
        <f>IFERROR(S248/$K246,0)</f>
        <v>0</v>
      </c>
      <c r="U248" s="204">
        <f>S248+U247</f>
        <v>0</v>
      </c>
      <c r="V248" s="290">
        <f>IFERROR(U248/$K246,0)</f>
        <v>0</v>
      </c>
      <c r="W248" s="204">
        <f>U248+W247</f>
        <v>0</v>
      </c>
      <c r="X248" s="290">
        <f>IFERROR(W248/$K246,0)</f>
        <v>0</v>
      </c>
      <c r="Y248" s="204">
        <f>W248+Y247</f>
        <v>0</v>
      </c>
      <c r="Z248" s="290">
        <f>IFERROR(Y248/$K246,0)</f>
        <v>0</v>
      </c>
      <c r="AA248" s="307"/>
      <c r="AB248" s="308"/>
    </row>
    <row r="249" spans="1:28" ht="20.100000000000001" customHeight="1" outlineLevel="1">
      <c r="A249" s="406">
        <f>A246+1</f>
        <v>92</v>
      </c>
      <c r="B249" s="209" t="str">
        <f t="shared" si="10"/>
        <v>3.1</v>
      </c>
      <c r="C249" s="407" t="str">
        <f>VLOOKUP($A249,'VII - Planilha Orçamentária'!$A$9:$K$463,3)</f>
        <v>3.1.23</v>
      </c>
      <c r="D249" s="410" t="str">
        <f>VLOOKUP($A249,'VII - Planilha Orçamentária'!$A$9:$K$463,4)</f>
        <v>CPOS - B.166</v>
      </c>
      <c r="E249" s="410" t="str">
        <f>VLOOKUP(A249,'VII - Planilha Orçamentária'!$A$9:$K$463,5)</f>
        <v>420510</v>
      </c>
      <c r="F249" s="416" t="str">
        <f>VLOOKUP($A249,'VII - Planilha Orçamentária'!$A$9:$K$463,6)</f>
        <v>CAIXA DE INSPEÇÃO SUSPENSA</v>
      </c>
      <c r="G249" s="419" t="str">
        <f>VLOOKUP($A249,'VII - Planilha Orçamentária'!$A$9:$K$463,7)</f>
        <v xml:space="preserve">un </v>
      </c>
      <c r="I249" s="422">
        <f>VLOOKUP($A249,'VII - Planilha Orçamentária'!$A$9:$K$463,9)</f>
        <v>18</v>
      </c>
      <c r="J249" s="425">
        <f>VLOOKUP($A249,'VII - Planilha Orçamentária'!$A$9:$K$463,10)</f>
        <v>0</v>
      </c>
      <c r="K249" s="413">
        <f>ROUND(J249*I249,2)</f>
        <v>0</v>
      </c>
      <c r="M249" s="194" t="s">
        <v>104</v>
      </c>
      <c r="O249" s="200"/>
      <c r="P249" s="288"/>
      <c r="Q249" s="200"/>
      <c r="R249" s="288"/>
      <c r="S249" s="200"/>
      <c r="T249" s="288"/>
      <c r="U249" s="200"/>
      <c r="V249" s="288"/>
      <c r="W249" s="200"/>
      <c r="X249" s="288"/>
      <c r="Y249" s="200"/>
      <c r="Z249" s="288"/>
      <c r="AA249" s="303"/>
      <c r="AB249" s="304"/>
    </row>
    <row r="250" spans="1:28" ht="20.100000000000001" customHeight="1" outlineLevel="1">
      <c r="A250" s="406"/>
      <c r="B250" s="209" t="str">
        <f t="shared" si="10"/>
        <v>3.1</v>
      </c>
      <c r="C250" s="408"/>
      <c r="D250" s="411"/>
      <c r="E250" s="411"/>
      <c r="F250" s="417"/>
      <c r="G250" s="420"/>
      <c r="I250" s="423"/>
      <c r="J250" s="426"/>
      <c r="K250" s="414"/>
      <c r="M250" s="195" t="s">
        <v>105</v>
      </c>
      <c r="O250" s="202">
        <v>0</v>
      </c>
      <c r="P250" s="289">
        <f>IFERROR(O250/$K249,0)</f>
        <v>0</v>
      </c>
      <c r="Q250" s="202">
        <v>0</v>
      </c>
      <c r="R250" s="289">
        <f>IFERROR(Q250/$K249,0)</f>
        <v>0</v>
      </c>
      <c r="S250" s="202">
        <v>0</v>
      </c>
      <c r="T250" s="289">
        <f>IFERROR(S250/$K249,0)</f>
        <v>0</v>
      </c>
      <c r="U250" s="202">
        <f>K249</f>
        <v>0</v>
      </c>
      <c r="V250" s="289">
        <f>IFERROR(U250/$K249,0)</f>
        <v>0</v>
      </c>
      <c r="W250" s="202">
        <v>0</v>
      </c>
      <c r="X250" s="289">
        <f>IFERROR(W250/$K249,0)</f>
        <v>0</v>
      </c>
      <c r="Y250" s="202">
        <v>0</v>
      </c>
      <c r="Z250" s="289">
        <f>IFERROR(Y250/$K249,0)</f>
        <v>0</v>
      </c>
      <c r="AA250" s="305">
        <f>SUMIF($O$9:$Z$9,$AA$9,$O250:$Z250)</f>
        <v>0</v>
      </c>
      <c r="AB250" s="306">
        <f>IFERROR(AA250/$K249,0)</f>
        <v>0</v>
      </c>
    </row>
    <row r="251" spans="1:28" ht="20.100000000000001" customHeight="1" outlineLevel="1">
      <c r="A251" s="406"/>
      <c r="B251" s="209" t="str">
        <f t="shared" si="10"/>
        <v>3.1</v>
      </c>
      <c r="C251" s="409"/>
      <c r="D251" s="412"/>
      <c r="E251" s="412"/>
      <c r="F251" s="418"/>
      <c r="G251" s="421"/>
      <c r="I251" s="424"/>
      <c r="J251" s="427"/>
      <c r="K251" s="415"/>
      <c r="M251" s="196" t="s">
        <v>106</v>
      </c>
      <c r="O251" s="204">
        <f>O250</f>
        <v>0</v>
      </c>
      <c r="P251" s="290">
        <f>IFERROR(O251/$K249,0)</f>
        <v>0</v>
      </c>
      <c r="Q251" s="204">
        <f>O251+Q250</f>
        <v>0</v>
      </c>
      <c r="R251" s="290">
        <f>IFERROR(Q251/$K249,0)</f>
        <v>0</v>
      </c>
      <c r="S251" s="204">
        <f>Q251+S250</f>
        <v>0</v>
      </c>
      <c r="T251" s="290">
        <f>IFERROR(S251/$K249,0)</f>
        <v>0</v>
      </c>
      <c r="U251" s="204">
        <f>S251+U250</f>
        <v>0</v>
      </c>
      <c r="V251" s="290">
        <f>IFERROR(U251/$K249,0)</f>
        <v>0</v>
      </c>
      <c r="W251" s="204">
        <f>U251+W250</f>
        <v>0</v>
      </c>
      <c r="X251" s="290">
        <f>IFERROR(W251/$K249,0)</f>
        <v>0</v>
      </c>
      <c r="Y251" s="204">
        <f>W251+Y250</f>
        <v>0</v>
      </c>
      <c r="Z251" s="290">
        <f>IFERROR(Y251/$K249,0)</f>
        <v>0</v>
      </c>
      <c r="AA251" s="307"/>
      <c r="AB251" s="308"/>
    </row>
    <row r="252" spans="1:28" ht="20.100000000000001" hidden="1" customHeight="1" outlineLevel="1">
      <c r="A252" s="406">
        <f>A249+1</f>
        <v>93</v>
      </c>
      <c r="B252" s="209" t="str">
        <f t="shared" si="10"/>
        <v>3.1</v>
      </c>
      <c r="C252" s="407" t="str">
        <f>VLOOKUP($A252,'VII - Planilha Orçamentária'!$A$9:$K$463,3)</f>
        <v>3.1.24</v>
      </c>
      <c r="D252" s="410" t="str">
        <f>VLOOKUP($A252,'VII - Planilha Orçamentária'!$A$9:$K$463,4)</f>
        <v>CPOS - B.166</v>
      </c>
      <c r="E252" s="410" t="str">
        <f>VLOOKUP(A252,'VII - Planilha Orçamentária'!$A$9:$K$463,5)</f>
        <v>420531</v>
      </c>
      <c r="F252" s="416" t="str">
        <f>VLOOKUP($A252,'VII - Planilha Orçamentária'!$A$9:$K$463,6)</f>
        <v>CAIXA DE INSPEÇÃO DO TERRA CILÍNDRICA EM PVC RÍGIDO, DIÂMETRO DE 300
MM - H= 250 MM</v>
      </c>
      <c r="G252" s="419" t="str">
        <f>VLOOKUP($A252,'VII - Planilha Orçamentária'!$A$9:$K$463,7)</f>
        <v xml:space="preserve">un </v>
      </c>
      <c r="H252" s="5" t="s">
        <v>135</v>
      </c>
      <c r="I252" s="422">
        <f>VLOOKUP($A252,'VII - Planilha Orçamentária'!$A$9:$K$463,9)</f>
        <v>0</v>
      </c>
      <c r="J252" s="425">
        <f>VLOOKUP($A252,'VII - Planilha Orçamentária'!$A$9:$K$463,10)</f>
        <v>0</v>
      </c>
      <c r="K252" s="413">
        <f>ROUND(J252*I252,2)</f>
        <v>0</v>
      </c>
      <c r="M252" s="194" t="s">
        <v>104</v>
      </c>
      <c r="O252" s="200"/>
      <c r="P252" s="288"/>
      <c r="Q252" s="200"/>
      <c r="R252" s="288"/>
      <c r="S252" s="200"/>
      <c r="T252" s="288"/>
      <c r="U252" s="200"/>
      <c r="V252" s="288"/>
      <c r="W252" s="200"/>
      <c r="X252" s="288"/>
      <c r="Y252" s="200"/>
      <c r="Z252" s="288"/>
      <c r="AA252" s="303"/>
      <c r="AB252" s="304"/>
    </row>
    <row r="253" spans="1:28" ht="20.100000000000001" hidden="1" customHeight="1" outlineLevel="1">
      <c r="A253" s="406"/>
      <c r="B253" s="209" t="str">
        <f t="shared" si="10"/>
        <v>3.1</v>
      </c>
      <c r="C253" s="408"/>
      <c r="D253" s="411"/>
      <c r="E253" s="411"/>
      <c r="F253" s="417"/>
      <c r="G253" s="420"/>
      <c r="H253" s="5" t="s">
        <v>135</v>
      </c>
      <c r="I253" s="423"/>
      <c r="J253" s="426"/>
      <c r="K253" s="414"/>
      <c r="M253" s="195" t="s">
        <v>105</v>
      </c>
      <c r="O253" s="202">
        <v>0</v>
      </c>
      <c r="P253" s="289">
        <f>IFERROR(O253/$K252,0)</f>
        <v>0</v>
      </c>
      <c r="Q253" s="202">
        <v>0</v>
      </c>
      <c r="R253" s="289">
        <f>IFERROR(Q253/$K252,0)</f>
        <v>0</v>
      </c>
      <c r="S253" s="202">
        <v>0</v>
      </c>
      <c r="T253" s="289">
        <f>IFERROR(S253/$K252,0)</f>
        <v>0</v>
      </c>
      <c r="U253" s="202">
        <f>K252</f>
        <v>0</v>
      </c>
      <c r="V253" s="289">
        <f>IFERROR(U253/$K252,0)</f>
        <v>0</v>
      </c>
      <c r="W253" s="202">
        <v>0</v>
      </c>
      <c r="X253" s="289">
        <f>IFERROR(W253/$K252,0)</f>
        <v>0</v>
      </c>
      <c r="Y253" s="202">
        <v>0</v>
      </c>
      <c r="Z253" s="289">
        <f>IFERROR(Y253/$K252,0)</f>
        <v>0</v>
      </c>
      <c r="AA253" s="305">
        <f>SUMIF($O$9:$Z$9,$AA$9,$O253:$Z253)</f>
        <v>0</v>
      </c>
      <c r="AB253" s="306">
        <f>IFERROR(AA253/$K252,0)</f>
        <v>0</v>
      </c>
    </row>
    <row r="254" spans="1:28" ht="20.100000000000001" hidden="1" customHeight="1" outlineLevel="1">
      <c r="A254" s="406"/>
      <c r="B254" s="209" t="str">
        <f t="shared" si="10"/>
        <v>3.1</v>
      </c>
      <c r="C254" s="409"/>
      <c r="D254" s="412"/>
      <c r="E254" s="412"/>
      <c r="F254" s="418"/>
      <c r="G254" s="421"/>
      <c r="H254" s="5" t="s">
        <v>135</v>
      </c>
      <c r="I254" s="424"/>
      <c r="J254" s="427"/>
      <c r="K254" s="415"/>
      <c r="M254" s="196" t="s">
        <v>106</v>
      </c>
      <c r="O254" s="204">
        <f>O253</f>
        <v>0</v>
      </c>
      <c r="P254" s="290">
        <f>IFERROR(O254/$K252,0)</f>
        <v>0</v>
      </c>
      <c r="Q254" s="204">
        <f>O254+Q253</f>
        <v>0</v>
      </c>
      <c r="R254" s="290">
        <f>IFERROR(Q254/$K252,0)</f>
        <v>0</v>
      </c>
      <c r="S254" s="204">
        <f>Q254+S253</f>
        <v>0</v>
      </c>
      <c r="T254" s="290">
        <f>IFERROR(S254/$K252,0)</f>
        <v>0</v>
      </c>
      <c r="U254" s="204">
        <f>S254+U253</f>
        <v>0</v>
      </c>
      <c r="V254" s="290">
        <f>IFERROR(U254/$K252,0)</f>
        <v>0</v>
      </c>
      <c r="W254" s="204">
        <f>U254+W253</f>
        <v>0</v>
      </c>
      <c r="X254" s="290">
        <f>IFERROR(W254/$K252,0)</f>
        <v>0</v>
      </c>
      <c r="Y254" s="204">
        <f>W254+Y253</f>
        <v>0</v>
      </c>
      <c r="Z254" s="290">
        <f>IFERROR(Y254/$K252,0)</f>
        <v>0</v>
      </c>
      <c r="AA254" s="307"/>
      <c r="AB254" s="308"/>
    </row>
    <row r="255" spans="1:28" ht="20.100000000000001" customHeight="1" outlineLevel="1">
      <c r="A255" s="406">
        <f>A252+1</f>
        <v>94</v>
      </c>
      <c r="B255" s="209" t="str">
        <f t="shared" si="10"/>
        <v>3.1</v>
      </c>
      <c r="C255" s="407" t="str">
        <f>VLOOKUP($A255,'VII - Planilha Orçamentária'!$A$9:$K$463,3)</f>
        <v>3.1.25</v>
      </c>
      <c r="D255" s="410" t="str">
        <f>VLOOKUP($A255,'VII - Planilha Orçamentária'!$A$9:$K$463,4)</f>
        <v>CPOS - B.166</v>
      </c>
      <c r="E255" s="410" t="str">
        <f>VLOOKUP(A255,'VII - Planilha Orçamentária'!$A$9:$K$463,5)</f>
        <v>420530</v>
      </c>
      <c r="F255" s="416" t="str">
        <f>VLOOKUP($A255,'VII - Planilha Orçamentária'!$A$9:$K$463,6)</f>
        <v>TAMPA PARA CAIXA DE INSPEÇÃO CILÍNDRICA, AÇO GALVANIZADO</v>
      </c>
      <c r="G255" s="419" t="str">
        <f>VLOOKUP($A255,'VII - Planilha Orçamentária'!$A$9:$K$463,7)</f>
        <v xml:space="preserve">un </v>
      </c>
      <c r="I255" s="422">
        <f>VLOOKUP($A255,'VII - Planilha Orçamentária'!$A$9:$K$463,9)</f>
        <v>18</v>
      </c>
      <c r="J255" s="425">
        <f>VLOOKUP($A255,'VII - Planilha Orçamentária'!$A$9:$K$463,10)</f>
        <v>0</v>
      </c>
      <c r="K255" s="413">
        <f>ROUND(J255*I255,2)</f>
        <v>0</v>
      </c>
      <c r="M255" s="194" t="s">
        <v>104</v>
      </c>
      <c r="O255" s="200"/>
      <c r="P255" s="288"/>
      <c r="Q255" s="200"/>
      <c r="R255" s="288"/>
      <c r="S255" s="200"/>
      <c r="T255" s="288"/>
      <c r="U255" s="200"/>
      <c r="V255" s="288"/>
      <c r="W255" s="200"/>
      <c r="X255" s="288"/>
      <c r="Y255" s="200"/>
      <c r="Z255" s="288"/>
      <c r="AA255" s="303"/>
      <c r="AB255" s="304"/>
    </row>
    <row r="256" spans="1:28" ht="20.100000000000001" customHeight="1" outlineLevel="1">
      <c r="A256" s="406"/>
      <c r="B256" s="209" t="str">
        <f t="shared" si="10"/>
        <v>3.1</v>
      </c>
      <c r="C256" s="408"/>
      <c r="D256" s="411"/>
      <c r="E256" s="411"/>
      <c r="F256" s="417"/>
      <c r="G256" s="420"/>
      <c r="I256" s="423"/>
      <c r="J256" s="426"/>
      <c r="K256" s="414"/>
      <c r="M256" s="195" t="s">
        <v>105</v>
      </c>
      <c r="O256" s="202">
        <v>0</v>
      </c>
      <c r="P256" s="289">
        <f>IFERROR(O256/$K255,0)</f>
        <v>0</v>
      </c>
      <c r="Q256" s="202">
        <f>5*J255</f>
        <v>0</v>
      </c>
      <c r="R256" s="289">
        <f>IFERROR(Q256/$K255,0)</f>
        <v>0</v>
      </c>
      <c r="S256" s="202">
        <f>5*J255</f>
        <v>0</v>
      </c>
      <c r="T256" s="289">
        <f>IFERROR(S256/$K255,0)</f>
        <v>0</v>
      </c>
      <c r="U256" s="202">
        <f>8*J255</f>
        <v>0</v>
      </c>
      <c r="V256" s="289">
        <f>IFERROR(U256/$K255,0)</f>
        <v>0</v>
      </c>
      <c r="W256" s="202">
        <v>0</v>
      </c>
      <c r="X256" s="289">
        <f>IFERROR(W256/$K255,0)</f>
        <v>0</v>
      </c>
      <c r="Y256" s="202">
        <v>0</v>
      </c>
      <c r="Z256" s="289">
        <f>IFERROR(Y256/$K255,0)</f>
        <v>0</v>
      </c>
      <c r="AA256" s="305">
        <f>SUMIF($O$9:$Z$9,$AA$9,$O256:$Z256)</f>
        <v>0</v>
      </c>
      <c r="AB256" s="306">
        <f>IFERROR(AA256/$K255,0)</f>
        <v>0</v>
      </c>
    </row>
    <row r="257" spans="1:28" ht="20.100000000000001" customHeight="1" outlineLevel="1">
      <c r="A257" s="406"/>
      <c r="B257" s="209" t="str">
        <f t="shared" si="10"/>
        <v>3.1</v>
      </c>
      <c r="C257" s="409"/>
      <c r="D257" s="412"/>
      <c r="E257" s="412"/>
      <c r="F257" s="418"/>
      <c r="G257" s="421"/>
      <c r="I257" s="424"/>
      <c r="J257" s="427"/>
      <c r="K257" s="415"/>
      <c r="M257" s="196" t="s">
        <v>106</v>
      </c>
      <c r="O257" s="204">
        <f>O256</f>
        <v>0</v>
      </c>
      <c r="P257" s="290">
        <f>IFERROR(O257/$K255,0)</f>
        <v>0</v>
      </c>
      <c r="Q257" s="204">
        <f>O257+Q256</f>
        <v>0</v>
      </c>
      <c r="R257" s="290">
        <f>IFERROR(Q257/$K255,0)</f>
        <v>0</v>
      </c>
      <c r="S257" s="204">
        <f>Q257+S256</f>
        <v>0</v>
      </c>
      <c r="T257" s="290">
        <f>IFERROR(S257/$K255,0)</f>
        <v>0</v>
      </c>
      <c r="U257" s="204">
        <f>S257+U256</f>
        <v>0</v>
      </c>
      <c r="V257" s="290">
        <f>IFERROR(U257/$K255,0)</f>
        <v>0</v>
      </c>
      <c r="W257" s="204">
        <f>U257+W256</f>
        <v>0</v>
      </c>
      <c r="X257" s="290">
        <f>IFERROR(W257/$K255,0)</f>
        <v>0</v>
      </c>
      <c r="Y257" s="204">
        <f>W257+Y256</f>
        <v>0</v>
      </c>
      <c r="Z257" s="290">
        <f>IFERROR(Y257/$K255,0)</f>
        <v>0</v>
      </c>
      <c r="AA257" s="307"/>
      <c r="AB257" s="308"/>
    </row>
    <row r="258" spans="1:28" ht="20.100000000000001" customHeight="1" outlineLevel="1">
      <c r="A258" s="406">
        <f>A255+1</f>
        <v>95</v>
      </c>
      <c r="B258" s="209" t="str">
        <f t="shared" si="10"/>
        <v>3.1</v>
      </c>
      <c r="C258" s="407" t="str">
        <f>VLOOKUP($A258,'VII - Planilha Orçamentária'!$A$9:$K$463,3)</f>
        <v>3.1.26</v>
      </c>
      <c r="D258" s="410" t="str">
        <f>VLOOKUP($A258,'VII - Planilha Orçamentária'!$A$9:$K$463,4)</f>
        <v>CPU</v>
      </c>
      <c r="E258" s="410" t="str">
        <f>VLOOKUP(A258,'VII - Planilha Orçamentária'!$A$9:$K$463,5)</f>
        <v>002</v>
      </c>
      <c r="F258" s="416" t="str">
        <f>VLOOKUP($A258,'VII - Planilha Orçamentária'!$A$9:$K$463,6)</f>
        <v>TESTE DE VERIFICACAO DA MALHA DE TERRA DOS PARA-RAIOS COM MEDICOES E LAUDO TECNICO</v>
      </c>
      <c r="G258" s="419" t="str">
        <f>VLOOKUP($A258,'VII - Planilha Orçamentária'!$A$9:$K$463,7)</f>
        <v>bloco</v>
      </c>
      <c r="I258" s="422">
        <f>VLOOKUP($A258,'VII - Planilha Orçamentária'!$A$9:$K$463,9)</f>
        <v>1</v>
      </c>
      <c r="J258" s="425">
        <f>VLOOKUP($A258,'VII - Planilha Orçamentária'!$A$9:$K$463,10)</f>
        <v>0</v>
      </c>
      <c r="K258" s="413">
        <f>ROUND(J258*I258,2)</f>
        <v>0</v>
      </c>
      <c r="M258" s="194" t="s">
        <v>104</v>
      </c>
      <c r="O258" s="200"/>
      <c r="P258" s="288"/>
      <c r="Q258" s="200"/>
      <c r="R258" s="288"/>
      <c r="S258" s="200"/>
      <c r="T258" s="288"/>
      <c r="U258" s="200"/>
      <c r="V258" s="288"/>
      <c r="W258" s="200"/>
      <c r="X258" s="288"/>
      <c r="Y258" s="200"/>
      <c r="Z258" s="288"/>
      <c r="AA258" s="303"/>
      <c r="AB258" s="304"/>
    </row>
    <row r="259" spans="1:28" ht="20.100000000000001" customHeight="1" outlineLevel="1">
      <c r="A259" s="406"/>
      <c r="B259" s="209" t="str">
        <f t="shared" si="10"/>
        <v>3.1</v>
      </c>
      <c r="C259" s="408"/>
      <c r="D259" s="411"/>
      <c r="E259" s="411"/>
      <c r="F259" s="417"/>
      <c r="G259" s="420"/>
      <c r="I259" s="423"/>
      <c r="J259" s="426"/>
      <c r="K259" s="414"/>
      <c r="M259" s="195" t="s">
        <v>105</v>
      </c>
      <c r="O259" s="202">
        <v>0</v>
      </c>
      <c r="P259" s="289">
        <f>IFERROR(O259/$K258,0)</f>
        <v>0</v>
      </c>
      <c r="Q259" s="202">
        <v>0</v>
      </c>
      <c r="R259" s="289">
        <f>IFERROR(Q259/$K258,0)</f>
        <v>0</v>
      </c>
      <c r="S259" s="202">
        <v>0</v>
      </c>
      <c r="T259" s="289">
        <f>IFERROR(S259/$K258,0)</f>
        <v>0</v>
      </c>
      <c r="U259" s="202">
        <v>0</v>
      </c>
      <c r="V259" s="289">
        <f>IFERROR(U259/$K258,0)</f>
        <v>0</v>
      </c>
      <c r="W259" s="202">
        <f>K258</f>
        <v>0</v>
      </c>
      <c r="X259" s="289">
        <f>IFERROR(W259/$K258,0)</f>
        <v>0</v>
      </c>
      <c r="Y259" s="202">
        <v>0</v>
      </c>
      <c r="Z259" s="289">
        <f>IFERROR(Y259/$K258,0)</f>
        <v>0</v>
      </c>
      <c r="AA259" s="305">
        <f>SUMIF($O$9:$Z$9,$AA$9,$O259:$Z259)</f>
        <v>0</v>
      </c>
      <c r="AB259" s="306">
        <f>IFERROR(AA259/$K258,0)</f>
        <v>0</v>
      </c>
    </row>
    <row r="260" spans="1:28" ht="20.100000000000001" customHeight="1" outlineLevel="1">
      <c r="A260" s="406"/>
      <c r="B260" s="209" t="str">
        <f t="shared" si="10"/>
        <v>3.1</v>
      </c>
      <c r="C260" s="409"/>
      <c r="D260" s="412"/>
      <c r="E260" s="412"/>
      <c r="F260" s="418"/>
      <c r="G260" s="421"/>
      <c r="I260" s="424"/>
      <c r="J260" s="427"/>
      <c r="K260" s="415"/>
      <c r="M260" s="196" t="s">
        <v>106</v>
      </c>
      <c r="O260" s="204">
        <f>O259</f>
        <v>0</v>
      </c>
      <c r="P260" s="290">
        <f>IFERROR(O260/$K258,0)</f>
        <v>0</v>
      </c>
      <c r="Q260" s="204">
        <f>O260+Q259</f>
        <v>0</v>
      </c>
      <c r="R260" s="290">
        <f>IFERROR(Q260/$K258,0)</f>
        <v>0</v>
      </c>
      <c r="S260" s="204">
        <f>Q260+S259</f>
        <v>0</v>
      </c>
      <c r="T260" s="290">
        <f>IFERROR(S260/$K258,0)</f>
        <v>0</v>
      </c>
      <c r="U260" s="204">
        <f>S260+U259</f>
        <v>0</v>
      </c>
      <c r="V260" s="290">
        <f>IFERROR(U260/$K258,0)</f>
        <v>0</v>
      </c>
      <c r="W260" s="204">
        <f>U260+W259</f>
        <v>0</v>
      </c>
      <c r="X260" s="290">
        <f>IFERROR(W260/$K258,0)</f>
        <v>0</v>
      </c>
      <c r="Y260" s="204">
        <f>W260+Y259</f>
        <v>0</v>
      </c>
      <c r="Z260" s="290">
        <f>IFERROR(Y260/$K258,0)</f>
        <v>0</v>
      </c>
      <c r="AA260" s="307"/>
      <c r="AB260" s="308"/>
    </row>
    <row r="261" spans="1:28" ht="30" customHeight="1">
      <c r="B261" s="181" t="str">
        <f>B260</f>
        <v>3.1</v>
      </c>
      <c r="C261" s="348"/>
      <c r="D261" s="349">
        <f>C$181</f>
        <v>3</v>
      </c>
      <c r="E261" s="349" t="s">
        <v>726</v>
      </c>
      <c r="F261" s="346" t="s">
        <v>725</v>
      </c>
      <c r="G261" s="350"/>
      <c r="H261" s="44"/>
      <c r="I261" s="351" t="s">
        <v>74</v>
      </c>
      <c r="J261" s="352"/>
      <c r="K261" s="347">
        <f>SUMIF(B$9:B260,B261,K$9:K260)</f>
        <v>0</v>
      </c>
      <c r="L261" s="42"/>
      <c r="M261" s="353"/>
      <c r="O261" s="206">
        <f>SUMIFS(O$9:O260,$B$9:$B260,$B261,$M$9:$M260,$M259)</f>
        <v>0</v>
      </c>
      <c r="P261" s="291" t="e">
        <f>O261/$K261</f>
        <v>#DIV/0!</v>
      </c>
      <c r="Q261" s="206">
        <f>SUMIFS(Q$9:Q260,$B$9:$B260,$B261,$M$9:$M260,$M259)</f>
        <v>0</v>
      </c>
      <c r="R261" s="291" t="e">
        <f>Q261/$K261</f>
        <v>#DIV/0!</v>
      </c>
      <c r="S261" s="206">
        <f>SUMIFS(S$9:S260,$B$9:$B260,$B261,$M$9:$M260,$M259)</f>
        <v>0</v>
      </c>
      <c r="T261" s="291" t="e">
        <f>S261/$K261</f>
        <v>#DIV/0!</v>
      </c>
      <c r="U261" s="206">
        <f>SUMIFS(U$9:U260,$B$9:$B260,$B261,$M$9:$M260,$M259)</f>
        <v>0</v>
      </c>
      <c r="V261" s="291" t="e">
        <f>U261/$K261</f>
        <v>#DIV/0!</v>
      </c>
      <c r="W261" s="206">
        <f>SUMIFS(W$9:W260,$B$9:$B260,$B261,$M$9:$M260,$M259)</f>
        <v>0</v>
      </c>
      <c r="X261" s="291" t="e">
        <f>W261/$K261</f>
        <v>#DIV/0!</v>
      </c>
      <c r="Y261" s="206">
        <f>SUMIFS(Y$9:Y260,$B$9:$B260,$B261,$M$9:$M260,$M259)</f>
        <v>0</v>
      </c>
      <c r="Z261" s="291" t="e">
        <f>Y261/$K261</f>
        <v>#DIV/0!</v>
      </c>
      <c r="AA261" s="206">
        <f>SUMIFS(AA$9:AA260,$B$9:$B260,$B261,$M$9:$M260,$M259)</f>
        <v>0</v>
      </c>
      <c r="AB261" s="291" t="e">
        <f>AA261/$K261</f>
        <v>#DIV/0!</v>
      </c>
    </row>
    <row r="262" spans="1:28" s="63" customFormat="1" ht="30" customHeight="1">
      <c r="A262" s="1"/>
      <c r="B262" s="183" t="str">
        <f>C262</f>
        <v>3.2</v>
      </c>
      <c r="C262" s="326" t="s">
        <v>198</v>
      </c>
      <c r="D262" s="342" t="s">
        <v>74</v>
      </c>
      <c r="E262" s="342"/>
      <c r="F262" s="343" t="s">
        <v>989</v>
      </c>
      <c r="G262" s="344"/>
      <c r="H262" s="3"/>
      <c r="I262" s="331" t="s">
        <v>74</v>
      </c>
      <c r="J262" s="332"/>
      <c r="K262" s="333"/>
      <c r="L262" s="3"/>
      <c r="M262" s="345"/>
      <c r="O262" s="356"/>
      <c r="P262" s="357"/>
      <c r="Q262" s="356"/>
      <c r="R262" s="357"/>
      <c r="S262" s="356"/>
      <c r="T262" s="357"/>
      <c r="U262" s="356"/>
      <c r="V262" s="357"/>
      <c r="W262" s="356"/>
      <c r="X262" s="357"/>
      <c r="Y262" s="356"/>
      <c r="Z262" s="357"/>
      <c r="AA262" s="356"/>
      <c r="AB262" s="357"/>
    </row>
    <row r="263" spans="1:28" ht="20.100000000000001" customHeight="1" outlineLevel="1">
      <c r="A263" s="406">
        <f>A258+3</f>
        <v>98</v>
      </c>
      <c r="B263" s="209" t="str">
        <f t="shared" ref="B263:B326" si="11">B262</f>
        <v>3.2</v>
      </c>
      <c r="C263" s="407" t="str">
        <f>VLOOKUP($A263,'VII - Planilha Orçamentária'!$A$9:$K$463,3)</f>
        <v>3.2.1</v>
      </c>
      <c r="D263" s="410" t="str">
        <f>VLOOKUP($A263,'VII - Planilha Orçamentária'!$A$9:$K$463,4)</f>
        <v>SINAPI - 01/2016</v>
      </c>
      <c r="E263" s="410" t="str">
        <f>VLOOKUP(A263,'VII - Planilha Orçamentária'!$A$9:$K$463,5)</f>
        <v>68069</v>
      </c>
      <c r="F263" s="416" t="str">
        <f>VLOOKUP($A263,'VII - Planilha Orçamentária'!$A$9:$K$463,6)</f>
        <v>HASTE COPPERWELD 5/8 X 3,0M COM CONECTOR</v>
      </c>
      <c r="G263" s="419" t="str">
        <f>VLOOKUP($A263,'VII - Planilha Orçamentária'!$A$9:$K$463,7)</f>
        <v xml:space="preserve">un </v>
      </c>
      <c r="I263" s="422">
        <f>VLOOKUP($A263,'VII - Planilha Orçamentária'!$A$9:$K$463,9)</f>
        <v>11</v>
      </c>
      <c r="J263" s="425">
        <f>VLOOKUP($A263,'VII - Planilha Orçamentária'!$A$9:$K$463,10)</f>
        <v>0</v>
      </c>
      <c r="K263" s="413">
        <f>ROUND(J263*I263,2)</f>
        <v>0</v>
      </c>
      <c r="M263" s="194" t="s">
        <v>104</v>
      </c>
      <c r="O263" s="200"/>
      <c r="P263" s="288"/>
      <c r="Q263" s="200"/>
      <c r="R263" s="288"/>
      <c r="S263" s="200"/>
      <c r="T263" s="288"/>
      <c r="U263" s="200"/>
      <c r="V263" s="288"/>
      <c r="W263" s="200"/>
      <c r="X263" s="288"/>
      <c r="Y263" s="200"/>
      <c r="Z263" s="288"/>
      <c r="AA263" s="303"/>
      <c r="AB263" s="304"/>
    </row>
    <row r="264" spans="1:28" ht="20.100000000000001" customHeight="1" outlineLevel="1">
      <c r="A264" s="406"/>
      <c r="B264" s="209" t="str">
        <f t="shared" si="11"/>
        <v>3.2</v>
      </c>
      <c r="C264" s="408"/>
      <c r="D264" s="411"/>
      <c r="E264" s="411"/>
      <c r="F264" s="417"/>
      <c r="G264" s="420"/>
      <c r="I264" s="423"/>
      <c r="J264" s="426"/>
      <c r="K264" s="414"/>
      <c r="M264" s="195" t="s">
        <v>105</v>
      </c>
      <c r="O264" s="202">
        <v>0</v>
      </c>
      <c r="P264" s="289">
        <f>IFERROR(O264/$K263,0)</f>
        <v>0</v>
      </c>
      <c r="Q264" s="202">
        <f>2*J263</f>
        <v>0</v>
      </c>
      <c r="R264" s="289">
        <f>IFERROR(Q264/$K263,0)</f>
        <v>0</v>
      </c>
      <c r="S264" s="202">
        <f>9*J263</f>
        <v>0</v>
      </c>
      <c r="T264" s="289">
        <f>IFERROR(S264/$K263,0)</f>
        <v>0</v>
      </c>
      <c r="U264" s="202">
        <v>0</v>
      </c>
      <c r="V264" s="289">
        <f>IFERROR(U264/$K263,0)</f>
        <v>0</v>
      </c>
      <c r="W264" s="202">
        <v>0</v>
      </c>
      <c r="X264" s="289">
        <f>IFERROR(W264/$K263,0)</f>
        <v>0</v>
      </c>
      <c r="Y264" s="202">
        <v>0</v>
      </c>
      <c r="Z264" s="289">
        <f>IFERROR(Y264/$K263,0)</f>
        <v>0</v>
      </c>
      <c r="AA264" s="305">
        <f>SUMIF($O$9:$Z$9,$AA$9,$O264:$Z264)</f>
        <v>0</v>
      </c>
      <c r="AB264" s="306">
        <f>IFERROR(AA264/$K263,0)</f>
        <v>0</v>
      </c>
    </row>
    <row r="265" spans="1:28" ht="20.100000000000001" customHeight="1" outlineLevel="1">
      <c r="A265" s="406"/>
      <c r="B265" s="209" t="str">
        <f t="shared" si="11"/>
        <v>3.2</v>
      </c>
      <c r="C265" s="409"/>
      <c r="D265" s="412"/>
      <c r="E265" s="412"/>
      <c r="F265" s="418"/>
      <c r="G265" s="421"/>
      <c r="I265" s="424"/>
      <c r="J265" s="427"/>
      <c r="K265" s="415"/>
      <c r="M265" s="196" t="s">
        <v>106</v>
      </c>
      <c r="O265" s="204">
        <f>O264</f>
        <v>0</v>
      </c>
      <c r="P265" s="290">
        <f>IFERROR(O265/$K263,0)</f>
        <v>0</v>
      </c>
      <c r="Q265" s="204">
        <f>O265+Q264</f>
        <v>0</v>
      </c>
      <c r="R265" s="290">
        <f>IFERROR(Q265/$K263,0)</f>
        <v>0</v>
      </c>
      <c r="S265" s="204">
        <f>Q265+S264</f>
        <v>0</v>
      </c>
      <c r="T265" s="290">
        <f>IFERROR(S265/$K263,0)</f>
        <v>0</v>
      </c>
      <c r="U265" s="204">
        <f>S265+U264</f>
        <v>0</v>
      </c>
      <c r="V265" s="290">
        <f>IFERROR(U265/$K263,0)</f>
        <v>0</v>
      </c>
      <c r="W265" s="204">
        <f>U265+W264</f>
        <v>0</v>
      </c>
      <c r="X265" s="290">
        <f>IFERROR(W265/$K263,0)</f>
        <v>0</v>
      </c>
      <c r="Y265" s="204">
        <f>W265+Y264</f>
        <v>0</v>
      </c>
      <c r="Z265" s="290">
        <f>IFERROR(Y265/$K263,0)</f>
        <v>0</v>
      </c>
      <c r="AA265" s="307"/>
      <c r="AB265" s="308"/>
    </row>
    <row r="266" spans="1:28" ht="20.100000000000001" hidden="1" customHeight="1" outlineLevel="1">
      <c r="A266" s="406">
        <f>A263+1</f>
        <v>99</v>
      </c>
      <c r="B266" s="209" t="str">
        <f t="shared" si="11"/>
        <v>3.2</v>
      </c>
      <c r="C266" s="407" t="str">
        <f>VLOOKUP($A266,'VII - Planilha Orçamentária'!$A$9:$K$463,3)</f>
        <v>3.2.2</v>
      </c>
      <c r="D266" s="410" t="str">
        <f>VLOOKUP($A266,'VII - Planilha Orçamentária'!$A$9:$K$463,4)</f>
        <v>CPOS - B.164</v>
      </c>
      <c r="E266" s="410" t="str">
        <f>VLOOKUP(A266,'VII - Planilha Orçamentária'!$A$9:$K$463,5)</f>
        <v>420104</v>
      </c>
      <c r="F266" s="416" t="str">
        <f>VLOOKUP($A266,'VII - Planilha Orçamentária'!$A$9:$K$463,6)</f>
        <v>CAPTOR TIPO FRANKLIN, H= 300 MM, 4 PONTOS, 2 DESCIDAS, ACABAMENTO CROMADO</v>
      </c>
      <c r="G266" s="419" t="str">
        <f>VLOOKUP($A266,'VII - Planilha Orçamentária'!$A$9:$K$463,7)</f>
        <v>m</v>
      </c>
      <c r="H266" s="5" t="s">
        <v>135</v>
      </c>
      <c r="I266" s="422">
        <f>VLOOKUP($A266,'VII - Planilha Orçamentária'!$A$9:$K$463,9)</f>
        <v>0</v>
      </c>
      <c r="J266" s="425">
        <f>VLOOKUP($A266,'VII - Planilha Orçamentária'!$A$9:$K$463,10)</f>
        <v>46.56</v>
      </c>
      <c r="K266" s="413">
        <f>ROUND(J266*I266,2)</f>
        <v>0</v>
      </c>
      <c r="M266" s="194" t="s">
        <v>104</v>
      </c>
      <c r="O266" s="200"/>
      <c r="P266" s="201"/>
      <c r="Q266" s="200"/>
      <c r="R266" s="288"/>
      <c r="S266" s="200"/>
      <c r="T266" s="288"/>
      <c r="U266" s="200"/>
      <c r="V266" s="288"/>
      <c r="W266" s="200"/>
      <c r="X266" s="288"/>
      <c r="Y266" s="200"/>
      <c r="Z266" s="201"/>
      <c r="AA266" s="200"/>
      <c r="AB266" s="201"/>
    </row>
    <row r="267" spans="1:28" ht="20.100000000000001" hidden="1" customHeight="1" outlineLevel="1">
      <c r="A267" s="406"/>
      <c r="B267" s="209" t="str">
        <f t="shared" si="11"/>
        <v>3.2</v>
      </c>
      <c r="C267" s="408"/>
      <c r="D267" s="411"/>
      <c r="E267" s="411"/>
      <c r="F267" s="417"/>
      <c r="G267" s="420"/>
      <c r="H267" s="5" t="s">
        <v>135</v>
      </c>
      <c r="I267" s="423"/>
      <c r="J267" s="426"/>
      <c r="K267" s="414"/>
      <c r="M267" s="195" t="s">
        <v>105</v>
      </c>
      <c r="O267" s="202">
        <v>0</v>
      </c>
      <c r="P267" s="203">
        <f>IFERROR(O267/$K266,0)</f>
        <v>0</v>
      </c>
      <c r="Q267" s="202">
        <v>0</v>
      </c>
      <c r="R267" s="289">
        <f>IFERROR(Q267/$K266,0)</f>
        <v>0</v>
      </c>
      <c r="S267" s="202">
        <f>K266</f>
        <v>0</v>
      </c>
      <c r="T267" s="289">
        <f>IFERROR(S267/$K266,0)</f>
        <v>0</v>
      </c>
      <c r="U267" s="202">
        <v>0</v>
      </c>
      <c r="V267" s="289">
        <f>IFERROR(U267/$K266,0)</f>
        <v>0</v>
      </c>
      <c r="W267" s="202">
        <v>0</v>
      </c>
      <c r="X267" s="289">
        <f>IFERROR(W267/$K266,0)</f>
        <v>0</v>
      </c>
      <c r="Y267" s="202">
        <v>0</v>
      </c>
      <c r="Z267" s="203">
        <f>IFERROR(Y267/$K266,0)</f>
        <v>0</v>
      </c>
      <c r="AA267" s="202">
        <f>SUMIF($O$9:$Z$9,$AA$9,$O267:$Z267)</f>
        <v>0</v>
      </c>
      <c r="AB267" s="203">
        <f>IFERROR(AA267/$K266,0)</f>
        <v>0</v>
      </c>
    </row>
    <row r="268" spans="1:28" ht="20.100000000000001" hidden="1" customHeight="1" outlineLevel="1">
      <c r="A268" s="406"/>
      <c r="B268" s="209" t="str">
        <f t="shared" si="11"/>
        <v>3.2</v>
      </c>
      <c r="C268" s="409"/>
      <c r="D268" s="412"/>
      <c r="E268" s="412"/>
      <c r="F268" s="418"/>
      <c r="G268" s="421"/>
      <c r="H268" s="5" t="s">
        <v>135</v>
      </c>
      <c r="I268" s="424"/>
      <c r="J268" s="427"/>
      <c r="K268" s="415"/>
      <c r="M268" s="196" t="s">
        <v>106</v>
      </c>
      <c r="O268" s="204">
        <f>O267</f>
        <v>0</v>
      </c>
      <c r="P268" s="205">
        <f>IFERROR(O268/$K266,0)</f>
        <v>0</v>
      </c>
      <c r="Q268" s="204">
        <f>O268+Q267</f>
        <v>0</v>
      </c>
      <c r="R268" s="290">
        <f>IFERROR(Q268/$K266,0)</f>
        <v>0</v>
      </c>
      <c r="S268" s="204">
        <f>Q268+S267</f>
        <v>0</v>
      </c>
      <c r="T268" s="290">
        <f>IFERROR(S268/$K266,0)</f>
        <v>0</v>
      </c>
      <c r="U268" s="204">
        <f>S268+U267</f>
        <v>0</v>
      </c>
      <c r="V268" s="290">
        <f>IFERROR(U268/$K266,0)</f>
        <v>0</v>
      </c>
      <c r="W268" s="204">
        <f>U268+W267</f>
        <v>0</v>
      </c>
      <c r="X268" s="290">
        <f>IFERROR(W268/$K266,0)</f>
        <v>0</v>
      </c>
      <c r="Y268" s="204">
        <f>W268+Y267</f>
        <v>0</v>
      </c>
      <c r="Z268" s="205">
        <f>IFERROR(Y268/$K266,0)</f>
        <v>0</v>
      </c>
      <c r="AA268" s="204"/>
      <c r="AB268" s="205"/>
    </row>
    <row r="269" spans="1:28" ht="20.100000000000001" hidden="1" customHeight="1" outlineLevel="1">
      <c r="A269" s="406">
        <f>A266+1</f>
        <v>100</v>
      </c>
      <c r="B269" s="209" t="str">
        <f t="shared" si="11"/>
        <v>3.2</v>
      </c>
      <c r="C269" s="407" t="str">
        <f>VLOOKUP($A269,'VII - Planilha Orçamentária'!$A$9:$K$463,3)</f>
        <v>3.2.3</v>
      </c>
      <c r="D269" s="410" t="str">
        <f>VLOOKUP($A269,'VII - Planilha Orçamentária'!$A$9:$K$463,4)</f>
        <v>SINAPI - 05/2015</v>
      </c>
      <c r="E269" s="410" t="str">
        <f>VLOOKUP(A269,'VII - Planilha Orçamentária'!$A$9:$K$463,5)</f>
        <v>72929</v>
      </c>
      <c r="F269" s="416" t="str">
        <f>VLOOKUP($A269,'VII - Planilha Orçamentária'!$A$9:$K$463,6)</f>
        <v>CORDOALHA DE COBRE NU, INCLUSIVE ISOLADORES - 35,00 MM2 - FORNECIMENTO E INSTALACAO</v>
      </c>
      <c r="G269" s="419" t="str">
        <f>VLOOKUP($A269,'VII - Planilha Orçamentária'!$A$9:$K$463,7)</f>
        <v>m</v>
      </c>
      <c r="H269" s="5" t="s">
        <v>135</v>
      </c>
      <c r="I269" s="422">
        <f>VLOOKUP($A269,'VII - Planilha Orçamentária'!$A$9:$K$463,9)</f>
        <v>0</v>
      </c>
      <c r="J269" s="425">
        <f>VLOOKUP($A269,'VII - Planilha Orçamentária'!$A$9:$K$463,10)</f>
        <v>37.14</v>
      </c>
      <c r="K269" s="413">
        <f>ROUND(J269*I269,2)</f>
        <v>0</v>
      </c>
      <c r="M269" s="194" t="s">
        <v>104</v>
      </c>
      <c r="O269" s="200"/>
      <c r="P269" s="201"/>
      <c r="Q269" s="200"/>
      <c r="R269" s="288"/>
      <c r="S269" s="200"/>
      <c r="T269" s="288"/>
      <c r="U269" s="200"/>
      <c r="V269" s="288"/>
      <c r="W269" s="200"/>
      <c r="X269" s="288"/>
      <c r="Y269" s="200"/>
      <c r="Z269" s="201"/>
      <c r="AA269" s="200"/>
      <c r="AB269" s="201"/>
    </row>
    <row r="270" spans="1:28" ht="20.100000000000001" hidden="1" customHeight="1" outlineLevel="1">
      <c r="A270" s="406"/>
      <c r="B270" s="209" t="str">
        <f t="shared" si="11"/>
        <v>3.2</v>
      </c>
      <c r="C270" s="408"/>
      <c r="D270" s="411"/>
      <c r="E270" s="411"/>
      <c r="F270" s="417"/>
      <c r="G270" s="420"/>
      <c r="H270" s="5" t="s">
        <v>135</v>
      </c>
      <c r="I270" s="423"/>
      <c r="J270" s="426"/>
      <c r="K270" s="414"/>
      <c r="M270" s="195" t="s">
        <v>105</v>
      </c>
      <c r="O270" s="202">
        <v>0</v>
      </c>
      <c r="P270" s="203">
        <f>IFERROR(O270/$K269,0)</f>
        <v>0</v>
      </c>
      <c r="Q270" s="202">
        <v>0</v>
      </c>
      <c r="R270" s="289">
        <f>IFERROR(Q270/$K269,0)</f>
        <v>0</v>
      </c>
      <c r="S270" s="202">
        <v>0</v>
      </c>
      <c r="T270" s="289">
        <f>IFERROR(S270/$K269,0)</f>
        <v>0</v>
      </c>
      <c r="U270" s="202">
        <v>0</v>
      </c>
      <c r="V270" s="289">
        <f>IFERROR(U270/$K269,0)</f>
        <v>0</v>
      </c>
      <c r="W270" s="202">
        <v>0</v>
      </c>
      <c r="X270" s="289">
        <f>IFERROR(W270/$K269,0)</f>
        <v>0</v>
      </c>
      <c r="Y270" s="202">
        <v>0</v>
      </c>
      <c r="Z270" s="203">
        <f>IFERROR(Y270/$K269,0)</f>
        <v>0</v>
      </c>
      <c r="AA270" s="202">
        <f>SUMIF($O$9:$Z$9,$AA$9,$O270:$Z270)</f>
        <v>0</v>
      </c>
      <c r="AB270" s="203">
        <f>IFERROR(AA270/$K269,0)</f>
        <v>0</v>
      </c>
    </row>
    <row r="271" spans="1:28" ht="20.100000000000001" hidden="1" customHeight="1" outlineLevel="1">
      <c r="A271" s="406"/>
      <c r="B271" s="209" t="str">
        <f t="shared" si="11"/>
        <v>3.2</v>
      </c>
      <c r="C271" s="409"/>
      <c r="D271" s="412"/>
      <c r="E271" s="412"/>
      <c r="F271" s="418"/>
      <c r="G271" s="421"/>
      <c r="H271" s="5" t="s">
        <v>135</v>
      </c>
      <c r="I271" s="424"/>
      <c r="J271" s="427"/>
      <c r="K271" s="415"/>
      <c r="M271" s="196" t="s">
        <v>106</v>
      </c>
      <c r="O271" s="204">
        <f>O270</f>
        <v>0</v>
      </c>
      <c r="P271" s="205">
        <f>IFERROR(O271/$K269,0)</f>
        <v>0</v>
      </c>
      <c r="Q271" s="204">
        <f>O271+Q270</f>
        <v>0</v>
      </c>
      <c r="R271" s="290">
        <f>IFERROR(Q271/$K269,0)</f>
        <v>0</v>
      </c>
      <c r="S271" s="204">
        <f>Q271+S270</f>
        <v>0</v>
      </c>
      <c r="T271" s="290">
        <f>IFERROR(S271/$K269,0)</f>
        <v>0</v>
      </c>
      <c r="U271" s="204">
        <f>S271+U270</f>
        <v>0</v>
      </c>
      <c r="V271" s="290">
        <f>IFERROR(U271/$K269,0)</f>
        <v>0</v>
      </c>
      <c r="W271" s="204">
        <f>U271+W270</f>
        <v>0</v>
      </c>
      <c r="X271" s="290">
        <f>IFERROR(W271/$K269,0)</f>
        <v>0</v>
      </c>
      <c r="Y271" s="204">
        <f>W271+Y270</f>
        <v>0</v>
      </c>
      <c r="Z271" s="205">
        <f>IFERROR(Y271/$K269,0)</f>
        <v>0</v>
      </c>
      <c r="AA271" s="204"/>
      <c r="AB271" s="205"/>
    </row>
    <row r="272" spans="1:28" ht="20.100000000000001" customHeight="1" outlineLevel="1">
      <c r="A272" s="406">
        <f>A269+1</f>
        <v>101</v>
      </c>
      <c r="B272" s="209" t="str">
        <f t="shared" si="11"/>
        <v>3.2</v>
      </c>
      <c r="C272" s="407" t="str">
        <f>VLOOKUP($A272,'VII - Planilha Orçamentária'!$A$9:$K$463,3)</f>
        <v>3.2.4</v>
      </c>
      <c r="D272" s="410" t="str">
        <f>VLOOKUP($A272,'VII - Planilha Orçamentária'!$A$9:$K$463,4)</f>
        <v>SINAPI - 01/2016</v>
      </c>
      <c r="E272" s="410" t="str">
        <f>VLOOKUP(A272,'VII - Planilha Orçamentária'!$A$9:$K$463,5)</f>
        <v>72930</v>
      </c>
      <c r="F272" s="416" t="str">
        <f>VLOOKUP($A272,'VII - Planilha Orçamentária'!$A$9:$K$463,6)</f>
        <v>CORDOALHA DE COBRE NU, INCLUSIVE ISOLADORES - 50,00 MM2 - FORNECIMENTO E INSTALACAO</v>
      </c>
      <c r="G272" s="419" t="str">
        <f>VLOOKUP($A272,'VII - Planilha Orçamentária'!$A$9:$K$463,7)</f>
        <v>m</v>
      </c>
      <c r="I272" s="422">
        <f>VLOOKUP($A272,'VII - Planilha Orçamentária'!$A$9:$K$463,9)</f>
        <v>385</v>
      </c>
      <c r="J272" s="425">
        <f>VLOOKUP($A272,'VII - Planilha Orçamentária'!$A$9:$K$463,10)</f>
        <v>0</v>
      </c>
      <c r="K272" s="413">
        <f>ROUND(J272*I272,2)</f>
        <v>0</v>
      </c>
      <c r="M272" s="194" t="s">
        <v>104</v>
      </c>
      <c r="O272" s="200"/>
      <c r="P272" s="288"/>
      <c r="Q272" s="200"/>
      <c r="R272" s="288"/>
      <c r="S272" s="200"/>
      <c r="T272" s="288"/>
      <c r="U272" s="200"/>
      <c r="V272" s="288"/>
      <c r="W272" s="200"/>
      <c r="X272" s="288"/>
      <c r="Y272" s="200"/>
      <c r="Z272" s="288"/>
      <c r="AA272" s="303"/>
      <c r="AB272" s="304"/>
    </row>
    <row r="273" spans="1:28" ht="20.100000000000001" customHeight="1" outlineLevel="1">
      <c r="A273" s="406"/>
      <c r="B273" s="209" t="str">
        <f t="shared" si="11"/>
        <v>3.2</v>
      </c>
      <c r="C273" s="408"/>
      <c r="D273" s="411"/>
      <c r="E273" s="411"/>
      <c r="F273" s="417"/>
      <c r="G273" s="420"/>
      <c r="I273" s="423"/>
      <c r="J273" s="426"/>
      <c r="K273" s="414"/>
      <c r="M273" s="195" t="s">
        <v>105</v>
      </c>
      <c r="O273" s="202">
        <v>0</v>
      </c>
      <c r="P273" s="289">
        <f>IFERROR(O273/$K272,0)</f>
        <v>0</v>
      </c>
      <c r="Q273" s="202">
        <f>0.8*K272</f>
        <v>0</v>
      </c>
      <c r="R273" s="289">
        <f>IFERROR(Q273/$K272,0)</f>
        <v>0</v>
      </c>
      <c r="S273" s="202">
        <f>0.2*K272</f>
        <v>0</v>
      </c>
      <c r="T273" s="289">
        <f>IFERROR(S273/$K272,0)</f>
        <v>0</v>
      </c>
      <c r="U273" s="202">
        <v>0</v>
      </c>
      <c r="V273" s="289">
        <f>IFERROR(U273/$K272,0)</f>
        <v>0</v>
      </c>
      <c r="W273" s="202">
        <v>0</v>
      </c>
      <c r="X273" s="289">
        <f>IFERROR(W273/$K272,0)</f>
        <v>0</v>
      </c>
      <c r="Y273" s="202">
        <v>0</v>
      </c>
      <c r="Z273" s="289">
        <f>IFERROR(Y273/$K272,0)</f>
        <v>0</v>
      </c>
      <c r="AA273" s="305">
        <f>SUMIF($O$9:$Z$9,$AA$9,$O273:$Z273)</f>
        <v>0</v>
      </c>
      <c r="AB273" s="306">
        <f>IFERROR(AA273/$K272,0)</f>
        <v>0</v>
      </c>
    </row>
    <row r="274" spans="1:28" ht="20.100000000000001" customHeight="1" outlineLevel="1">
      <c r="A274" s="406"/>
      <c r="B274" s="209" t="str">
        <f t="shared" si="11"/>
        <v>3.2</v>
      </c>
      <c r="C274" s="409"/>
      <c r="D274" s="412"/>
      <c r="E274" s="412"/>
      <c r="F274" s="418"/>
      <c r="G274" s="421"/>
      <c r="I274" s="424"/>
      <c r="J274" s="427"/>
      <c r="K274" s="415"/>
      <c r="M274" s="196" t="s">
        <v>106</v>
      </c>
      <c r="O274" s="204">
        <f>O273</f>
        <v>0</v>
      </c>
      <c r="P274" s="290">
        <f>IFERROR(O274/$K272,0)</f>
        <v>0</v>
      </c>
      <c r="Q274" s="204">
        <f>O274+Q273</f>
        <v>0</v>
      </c>
      <c r="R274" s="290">
        <f>IFERROR(Q274/$K272,0)</f>
        <v>0</v>
      </c>
      <c r="S274" s="204">
        <f>Q274+S273</f>
        <v>0</v>
      </c>
      <c r="T274" s="290">
        <f>IFERROR(S274/$K272,0)</f>
        <v>0</v>
      </c>
      <c r="U274" s="204">
        <f>S274+U273</f>
        <v>0</v>
      </c>
      <c r="V274" s="290">
        <f>IFERROR(U274/$K272,0)</f>
        <v>0</v>
      </c>
      <c r="W274" s="204">
        <f>U274+W273</f>
        <v>0</v>
      </c>
      <c r="X274" s="290">
        <f>IFERROR(W274/$K272,0)</f>
        <v>0</v>
      </c>
      <c r="Y274" s="204">
        <f>W274+Y273</f>
        <v>0</v>
      </c>
      <c r="Z274" s="290">
        <f>IFERROR(Y274/$K272,0)</f>
        <v>0</v>
      </c>
      <c r="AA274" s="307"/>
      <c r="AB274" s="308"/>
    </row>
    <row r="275" spans="1:28" ht="20.100000000000001" hidden="1" customHeight="1" outlineLevel="1">
      <c r="A275" s="406">
        <f>A272+1</f>
        <v>102</v>
      </c>
      <c r="B275" s="209" t="str">
        <f t="shared" si="11"/>
        <v>3.2</v>
      </c>
      <c r="C275" s="407" t="str">
        <f>VLOOKUP($A275,'VII - Planilha Orçamentária'!$A$9:$K$463,3)</f>
        <v>3.2.5</v>
      </c>
      <c r="D275" s="410" t="str">
        <f>VLOOKUP($A275,'VII - Planilha Orçamentária'!$A$9:$K$463,4)</f>
        <v>SINAPI - 05/2015</v>
      </c>
      <c r="E275" s="410" t="str">
        <f>VLOOKUP(A275,'VII - Planilha Orçamentária'!$A$9:$K$463,5)</f>
        <v>72931</v>
      </c>
      <c r="F275" s="416" t="str">
        <f>VLOOKUP($A275,'VII - Planilha Orçamentária'!$A$9:$K$463,6)</f>
        <v>CORDOALHA DE COBRE NU, INCLUSIVE ISOLADORES - 70,00 MM2 - FORNECIMENTO E INSTALACAO</v>
      </c>
      <c r="G275" s="419" t="str">
        <f>VLOOKUP($A275,'VII - Planilha Orçamentária'!$A$9:$K$463,7)</f>
        <v>m</v>
      </c>
      <c r="H275" s="5" t="s">
        <v>135</v>
      </c>
      <c r="I275" s="422">
        <f>VLOOKUP($A275,'VII - Planilha Orçamentária'!$A$9:$K$463,9)</f>
        <v>0</v>
      </c>
      <c r="J275" s="425">
        <f>VLOOKUP($A275,'VII - Planilha Orçamentária'!$A$9:$K$463,10)</f>
        <v>53.37</v>
      </c>
      <c r="K275" s="413">
        <f>ROUND(J275*I275,2)</f>
        <v>0</v>
      </c>
      <c r="M275" s="194" t="s">
        <v>104</v>
      </c>
      <c r="O275" s="200"/>
      <c r="P275" s="201"/>
      <c r="Q275" s="200"/>
      <c r="R275" s="288"/>
      <c r="S275" s="200"/>
      <c r="T275" s="288"/>
      <c r="U275" s="200"/>
      <c r="V275" s="288"/>
      <c r="W275" s="200"/>
      <c r="X275" s="288"/>
      <c r="Y275" s="200"/>
      <c r="Z275" s="201"/>
      <c r="AA275" s="200"/>
      <c r="AB275" s="201"/>
    </row>
    <row r="276" spans="1:28" ht="20.100000000000001" hidden="1" customHeight="1" outlineLevel="1">
      <c r="A276" s="406"/>
      <c r="B276" s="209" t="str">
        <f t="shared" si="11"/>
        <v>3.2</v>
      </c>
      <c r="C276" s="408"/>
      <c r="D276" s="411"/>
      <c r="E276" s="411"/>
      <c r="F276" s="417"/>
      <c r="G276" s="420"/>
      <c r="H276" s="5" t="s">
        <v>135</v>
      </c>
      <c r="I276" s="423"/>
      <c r="J276" s="426"/>
      <c r="K276" s="414"/>
      <c r="M276" s="195" t="s">
        <v>105</v>
      </c>
      <c r="O276" s="202">
        <v>0</v>
      </c>
      <c r="P276" s="203">
        <f>IFERROR(O276/$K275,0)</f>
        <v>0</v>
      </c>
      <c r="Q276" s="202">
        <v>0</v>
      </c>
      <c r="R276" s="289">
        <f>IFERROR(Q276/$K275,0)</f>
        <v>0</v>
      </c>
      <c r="S276" s="202">
        <v>0</v>
      </c>
      <c r="T276" s="289">
        <f>IFERROR(S276/$K275,0)</f>
        <v>0</v>
      </c>
      <c r="U276" s="202">
        <v>0</v>
      </c>
      <c r="V276" s="289">
        <f>IFERROR(U276/$K275,0)</f>
        <v>0</v>
      </c>
      <c r="W276" s="202">
        <v>0</v>
      </c>
      <c r="X276" s="289">
        <f>IFERROR(W276/$K275,0)</f>
        <v>0</v>
      </c>
      <c r="Y276" s="202">
        <v>0</v>
      </c>
      <c r="Z276" s="203">
        <f>IFERROR(Y276/$K275,0)</f>
        <v>0</v>
      </c>
      <c r="AA276" s="202">
        <f>SUMIF($O$9:$Z$9,$AA$9,$O276:$Z276)</f>
        <v>0</v>
      </c>
      <c r="AB276" s="203">
        <f>IFERROR(AA276/$K275,0)</f>
        <v>0</v>
      </c>
    </row>
    <row r="277" spans="1:28" ht="20.100000000000001" hidden="1" customHeight="1" outlineLevel="1">
      <c r="A277" s="406"/>
      <c r="B277" s="209" t="str">
        <f t="shared" si="11"/>
        <v>3.2</v>
      </c>
      <c r="C277" s="409"/>
      <c r="D277" s="412"/>
      <c r="E277" s="412"/>
      <c r="F277" s="418"/>
      <c r="G277" s="421"/>
      <c r="H277" s="5" t="s">
        <v>135</v>
      </c>
      <c r="I277" s="424"/>
      <c r="J277" s="427"/>
      <c r="K277" s="415"/>
      <c r="M277" s="196" t="s">
        <v>106</v>
      </c>
      <c r="O277" s="204">
        <f>O276</f>
        <v>0</v>
      </c>
      <c r="P277" s="205">
        <f>IFERROR(O277/$K275,0)</f>
        <v>0</v>
      </c>
      <c r="Q277" s="204">
        <f>O277+Q276</f>
        <v>0</v>
      </c>
      <c r="R277" s="290">
        <f>IFERROR(Q277/$K275,0)</f>
        <v>0</v>
      </c>
      <c r="S277" s="204">
        <f>Q277+S276</f>
        <v>0</v>
      </c>
      <c r="T277" s="290">
        <f>IFERROR(S277/$K275,0)</f>
        <v>0</v>
      </c>
      <c r="U277" s="204">
        <f>S277+U276</f>
        <v>0</v>
      </c>
      <c r="V277" s="290">
        <f>IFERROR(U277/$K275,0)</f>
        <v>0</v>
      </c>
      <c r="W277" s="204">
        <f>U277+W276</f>
        <v>0</v>
      </c>
      <c r="X277" s="290">
        <f>IFERROR(W277/$K275,0)</f>
        <v>0</v>
      </c>
      <c r="Y277" s="204">
        <f>W277+Y276</f>
        <v>0</v>
      </c>
      <c r="Z277" s="205">
        <f>IFERROR(Y277/$K275,0)</f>
        <v>0</v>
      </c>
      <c r="AA277" s="204"/>
      <c r="AB277" s="205"/>
    </row>
    <row r="278" spans="1:28" ht="20.100000000000001" hidden="1" customHeight="1" outlineLevel="1">
      <c r="A278" s="406">
        <f>A275+1</f>
        <v>103</v>
      </c>
      <c r="B278" s="209" t="str">
        <f t="shared" si="11"/>
        <v>3.2</v>
      </c>
      <c r="C278" s="407" t="str">
        <f>VLOOKUP($A278,'VII - Planilha Orçamentária'!$A$9:$K$463,3)</f>
        <v>3.2.6</v>
      </c>
      <c r="D278" s="410" t="str">
        <f>VLOOKUP($A278,'VII - Planilha Orçamentária'!$A$9:$K$463,4)</f>
        <v>SINAPI - 05/2015</v>
      </c>
      <c r="E278" s="410" t="str">
        <f>VLOOKUP(A278,'VII - Planilha Orçamentária'!$A$9:$K$463,5)</f>
        <v>72932</v>
      </c>
      <c r="F278" s="416" t="str">
        <f>VLOOKUP($A278,'VII - Planilha Orçamentária'!$A$9:$K$463,6)</f>
        <v>CORDOALHA DE COBRE NU, INCLUSIVE ISOLADORES - 95,00 MM2 - FORNECIMENTO E INSTALACAO</v>
      </c>
      <c r="G278" s="419" t="str">
        <f>VLOOKUP($A278,'VII - Planilha Orçamentária'!$A$9:$K$463,7)</f>
        <v>m</v>
      </c>
      <c r="H278" s="5" t="s">
        <v>135</v>
      </c>
      <c r="I278" s="422">
        <f>VLOOKUP($A278,'VII - Planilha Orçamentária'!$A$9:$K$463,9)</f>
        <v>0</v>
      </c>
      <c r="J278" s="425">
        <f>VLOOKUP($A278,'VII - Planilha Orçamentária'!$A$9:$K$463,10)</f>
        <v>64.069999999999993</v>
      </c>
      <c r="K278" s="413">
        <f>ROUND(J278*I278,2)</f>
        <v>0</v>
      </c>
      <c r="M278" s="194" t="s">
        <v>104</v>
      </c>
      <c r="O278" s="200"/>
      <c r="P278" s="201"/>
      <c r="Q278" s="200"/>
      <c r="R278" s="288"/>
      <c r="S278" s="200"/>
      <c r="T278" s="288"/>
      <c r="U278" s="200"/>
      <c r="V278" s="288"/>
      <c r="W278" s="200"/>
      <c r="X278" s="288"/>
      <c r="Y278" s="200"/>
      <c r="Z278" s="201"/>
      <c r="AA278" s="200"/>
      <c r="AB278" s="201"/>
    </row>
    <row r="279" spans="1:28" ht="20.100000000000001" hidden="1" customHeight="1" outlineLevel="1">
      <c r="A279" s="406"/>
      <c r="B279" s="209" t="str">
        <f t="shared" si="11"/>
        <v>3.2</v>
      </c>
      <c r="C279" s="408"/>
      <c r="D279" s="411"/>
      <c r="E279" s="411"/>
      <c r="F279" s="417"/>
      <c r="G279" s="420"/>
      <c r="H279" s="5" t="s">
        <v>135</v>
      </c>
      <c r="I279" s="423"/>
      <c r="J279" s="426"/>
      <c r="K279" s="414"/>
      <c r="M279" s="195" t="s">
        <v>105</v>
      </c>
      <c r="O279" s="202">
        <v>0</v>
      </c>
      <c r="P279" s="203">
        <f>IFERROR(O279/$K278,0)</f>
        <v>0</v>
      </c>
      <c r="Q279" s="202">
        <v>0</v>
      </c>
      <c r="R279" s="289">
        <f>IFERROR(Q279/$K278,0)</f>
        <v>0</v>
      </c>
      <c r="S279" s="202">
        <v>0</v>
      </c>
      <c r="T279" s="289">
        <f>IFERROR(S279/$K278,0)</f>
        <v>0</v>
      </c>
      <c r="U279" s="202">
        <v>0</v>
      </c>
      <c r="V279" s="289">
        <f>IFERROR(U279/$K278,0)</f>
        <v>0</v>
      </c>
      <c r="W279" s="202">
        <v>0</v>
      </c>
      <c r="X279" s="289">
        <f>IFERROR(W279/$K278,0)</f>
        <v>0</v>
      </c>
      <c r="Y279" s="202">
        <v>0</v>
      </c>
      <c r="Z279" s="203">
        <f>IFERROR(Y279/$K278,0)</f>
        <v>0</v>
      </c>
      <c r="AA279" s="202">
        <f>SUMIF($O$9:$Z$9,$AA$9,$O279:$Z279)</f>
        <v>0</v>
      </c>
      <c r="AB279" s="203">
        <f>IFERROR(AA279/$K278,0)</f>
        <v>0</v>
      </c>
    </row>
    <row r="280" spans="1:28" ht="20.100000000000001" hidden="1" customHeight="1" outlineLevel="1">
      <c r="A280" s="406"/>
      <c r="B280" s="209" t="str">
        <f t="shared" si="11"/>
        <v>3.2</v>
      </c>
      <c r="C280" s="409"/>
      <c r="D280" s="412"/>
      <c r="E280" s="412"/>
      <c r="F280" s="418"/>
      <c r="G280" s="421"/>
      <c r="H280" s="5" t="s">
        <v>135</v>
      </c>
      <c r="I280" s="424"/>
      <c r="J280" s="427"/>
      <c r="K280" s="415"/>
      <c r="M280" s="196" t="s">
        <v>106</v>
      </c>
      <c r="O280" s="204">
        <f>O279</f>
        <v>0</v>
      </c>
      <c r="P280" s="205">
        <f>IFERROR(O280/$K278,0)</f>
        <v>0</v>
      </c>
      <c r="Q280" s="204">
        <f>O280+Q279</f>
        <v>0</v>
      </c>
      <c r="R280" s="290">
        <f>IFERROR(Q280/$K278,0)</f>
        <v>0</v>
      </c>
      <c r="S280" s="204">
        <f>Q280+S279</f>
        <v>0</v>
      </c>
      <c r="T280" s="290">
        <f>IFERROR(S280/$K278,0)</f>
        <v>0</v>
      </c>
      <c r="U280" s="204">
        <f>S280+U279</f>
        <v>0</v>
      </c>
      <c r="V280" s="290">
        <f>IFERROR(U280/$K278,0)</f>
        <v>0</v>
      </c>
      <c r="W280" s="204">
        <f>U280+W279</f>
        <v>0</v>
      </c>
      <c r="X280" s="290">
        <f>IFERROR(W280/$K278,0)</f>
        <v>0</v>
      </c>
      <c r="Y280" s="204">
        <f>W280+Y279</f>
        <v>0</v>
      </c>
      <c r="Z280" s="205">
        <f>IFERROR(Y280/$K278,0)</f>
        <v>0</v>
      </c>
      <c r="AA280" s="204"/>
      <c r="AB280" s="205"/>
    </row>
    <row r="281" spans="1:28" ht="20.100000000000001" hidden="1" customHeight="1" outlineLevel="1">
      <c r="A281" s="406">
        <f>A278+1</f>
        <v>104</v>
      </c>
      <c r="B281" s="209" t="str">
        <f t="shared" si="11"/>
        <v>3.2</v>
      </c>
      <c r="C281" s="407" t="str">
        <f>VLOOKUP($A281,'VII - Planilha Orçamentária'!$A$9:$K$463,3)</f>
        <v>3.2.7</v>
      </c>
      <c r="D281" s="410" t="str">
        <f>VLOOKUP($A281,'VII - Planilha Orçamentária'!$A$9:$K$463,4)</f>
        <v>SINAPI - 05/2015</v>
      </c>
      <c r="E281" s="410" t="str">
        <f>VLOOKUP(A281,'VII - Planilha Orçamentária'!$A$9:$K$463,5)</f>
        <v>83484</v>
      </c>
      <c r="F281" s="416" t="str">
        <f>VLOOKUP($A281,'VII - Planilha Orçamentária'!$A$9:$K$463,6)</f>
        <v>HASTE COPERWELD 3/4" X 3,00M COM CONECTOR</v>
      </c>
      <c r="G281" s="419" t="str">
        <f>VLOOKUP($A281,'VII - Planilha Orçamentária'!$A$9:$K$463,7)</f>
        <v xml:space="preserve">un </v>
      </c>
      <c r="H281" s="5" t="s">
        <v>135</v>
      </c>
      <c r="I281" s="422">
        <f>VLOOKUP($A281,'VII - Planilha Orçamentária'!$A$9:$K$463,9)</f>
        <v>0</v>
      </c>
      <c r="J281" s="425">
        <f>VLOOKUP($A281,'VII - Planilha Orçamentária'!$A$9:$K$463,10)</f>
        <v>51.81</v>
      </c>
      <c r="K281" s="413">
        <f>ROUND(J281*I281,2)</f>
        <v>0</v>
      </c>
      <c r="M281" s="194" t="s">
        <v>104</v>
      </c>
      <c r="O281" s="200"/>
      <c r="P281" s="201"/>
      <c r="Q281" s="200"/>
      <c r="R281" s="288"/>
      <c r="S281" s="200"/>
      <c r="T281" s="288"/>
      <c r="U281" s="200"/>
      <c r="V281" s="288"/>
      <c r="W281" s="200"/>
      <c r="X281" s="288"/>
      <c r="Y281" s="200"/>
      <c r="Z281" s="201"/>
      <c r="AA281" s="200"/>
      <c r="AB281" s="201"/>
    </row>
    <row r="282" spans="1:28" ht="20.100000000000001" hidden="1" customHeight="1" outlineLevel="1">
      <c r="A282" s="406"/>
      <c r="B282" s="209" t="str">
        <f t="shared" si="11"/>
        <v>3.2</v>
      </c>
      <c r="C282" s="408"/>
      <c r="D282" s="411"/>
      <c r="E282" s="411"/>
      <c r="F282" s="417"/>
      <c r="G282" s="420"/>
      <c r="H282" s="5" t="s">
        <v>135</v>
      </c>
      <c r="I282" s="423"/>
      <c r="J282" s="426"/>
      <c r="K282" s="414"/>
      <c r="M282" s="195" t="s">
        <v>105</v>
      </c>
      <c r="O282" s="202">
        <v>0</v>
      </c>
      <c r="P282" s="203">
        <f>IFERROR(O282/$K281,0)</f>
        <v>0</v>
      </c>
      <c r="Q282" s="202">
        <v>0</v>
      </c>
      <c r="R282" s="289">
        <f>IFERROR(Q282/$K281,0)</f>
        <v>0</v>
      </c>
      <c r="S282" s="202">
        <v>0</v>
      </c>
      <c r="T282" s="289">
        <f>IFERROR(S282/$K281,0)</f>
        <v>0</v>
      </c>
      <c r="U282" s="202">
        <v>0</v>
      </c>
      <c r="V282" s="289">
        <f>IFERROR(U282/$K281,0)</f>
        <v>0</v>
      </c>
      <c r="W282" s="202">
        <v>0</v>
      </c>
      <c r="X282" s="289">
        <f>IFERROR(W282/$K281,0)</f>
        <v>0</v>
      </c>
      <c r="Y282" s="202">
        <v>0</v>
      </c>
      <c r="Z282" s="203">
        <f>IFERROR(Y282/$K281,0)</f>
        <v>0</v>
      </c>
      <c r="AA282" s="202">
        <f>SUMIF($O$9:$Z$9,$AA$9,$O282:$Z282)</f>
        <v>0</v>
      </c>
      <c r="AB282" s="203">
        <f>IFERROR(AA282/$K281,0)</f>
        <v>0</v>
      </c>
    </row>
    <row r="283" spans="1:28" ht="20.100000000000001" hidden="1" customHeight="1" outlineLevel="1">
      <c r="A283" s="406"/>
      <c r="B283" s="209" t="str">
        <f t="shared" si="11"/>
        <v>3.2</v>
      </c>
      <c r="C283" s="409"/>
      <c r="D283" s="412"/>
      <c r="E283" s="412"/>
      <c r="F283" s="418"/>
      <c r="G283" s="421"/>
      <c r="H283" s="5" t="s">
        <v>135</v>
      </c>
      <c r="I283" s="424"/>
      <c r="J283" s="427"/>
      <c r="K283" s="415"/>
      <c r="M283" s="196" t="s">
        <v>106</v>
      </c>
      <c r="O283" s="204">
        <f>O282</f>
        <v>0</v>
      </c>
      <c r="P283" s="205">
        <f>IFERROR(O283/$K281,0)</f>
        <v>0</v>
      </c>
      <c r="Q283" s="204">
        <f>O283+Q282</f>
        <v>0</v>
      </c>
      <c r="R283" s="290">
        <f>IFERROR(Q283/$K281,0)</f>
        <v>0</v>
      </c>
      <c r="S283" s="204">
        <f>Q283+S282</f>
        <v>0</v>
      </c>
      <c r="T283" s="290">
        <f>IFERROR(S283/$K281,0)</f>
        <v>0</v>
      </c>
      <c r="U283" s="204">
        <f>S283+U282</f>
        <v>0</v>
      </c>
      <c r="V283" s="290">
        <f>IFERROR(U283/$K281,0)</f>
        <v>0</v>
      </c>
      <c r="W283" s="204">
        <f>U283+W282</f>
        <v>0</v>
      </c>
      <c r="X283" s="290">
        <f>IFERROR(W283/$K281,0)</f>
        <v>0</v>
      </c>
      <c r="Y283" s="204">
        <f>W283+Y282</f>
        <v>0</v>
      </c>
      <c r="Z283" s="205">
        <f>IFERROR(Y283/$K281,0)</f>
        <v>0</v>
      </c>
      <c r="AA283" s="204"/>
      <c r="AB283" s="205"/>
    </row>
    <row r="284" spans="1:28" ht="20.100000000000001" hidden="1" customHeight="1" outlineLevel="1">
      <c r="A284" s="406">
        <f>A281+1</f>
        <v>105</v>
      </c>
      <c r="B284" s="209" t="str">
        <f t="shared" si="11"/>
        <v>3.2</v>
      </c>
      <c r="C284" s="407" t="str">
        <f>VLOOKUP($A284,'VII - Planilha Orçamentária'!$A$9:$K$463,3)</f>
        <v>3.2.8</v>
      </c>
      <c r="D284" s="410" t="str">
        <f>VLOOKUP($A284,'VII - Planilha Orçamentária'!$A$9:$K$463,4)</f>
        <v>SINAPI - 05/2015</v>
      </c>
      <c r="E284" s="410" t="str">
        <f>VLOOKUP(A284,'VII - Planilha Orçamentária'!$A$9:$K$463,5)</f>
        <v>83485</v>
      </c>
      <c r="F284" s="416" t="str">
        <f>VLOOKUP($A284,'VII - Planilha Orçamentária'!$A$9:$K$463,6)</f>
        <v>HASTE COPERWELD 3/8" X 3,00M COM CONECTOR</v>
      </c>
      <c r="G284" s="419" t="str">
        <f>VLOOKUP($A284,'VII - Planilha Orçamentária'!$A$9:$K$463,7)</f>
        <v xml:space="preserve">un </v>
      </c>
      <c r="H284" s="5" t="s">
        <v>135</v>
      </c>
      <c r="I284" s="422">
        <f>VLOOKUP($A284,'VII - Planilha Orçamentária'!$A$9:$K$463,9)</f>
        <v>0</v>
      </c>
      <c r="J284" s="425">
        <f>VLOOKUP($A284,'VII - Planilha Orçamentária'!$A$9:$K$463,10)</f>
        <v>35.020000000000003</v>
      </c>
      <c r="K284" s="413">
        <f>ROUND(J284*I284,2)</f>
        <v>0</v>
      </c>
      <c r="M284" s="194" t="s">
        <v>104</v>
      </c>
      <c r="O284" s="200"/>
      <c r="P284" s="201"/>
      <c r="Q284" s="200"/>
      <c r="R284" s="288"/>
      <c r="S284" s="200"/>
      <c r="T284" s="288"/>
      <c r="U284" s="200"/>
      <c r="V284" s="288"/>
      <c r="W284" s="200"/>
      <c r="X284" s="288"/>
      <c r="Y284" s="200"/>
      <c r="Z284" s="201"/>
      <c r="AA284" s="200"/>
      <c r="AB284" s="201"/>
    </row>
    <row r="285" spans="1:28" ht="20.100000000000001" hidden="1" customHeight="1" outlineLevel="1">
      <c r="A285" s="406"/>
      <c r="B285" s="209" t="str">
        <f t="shared" si="11"/>
        <v>3.2</v>
      </c>
      <c r="C285" s="408"/>
      <c r="D285" s="411"/>
      <c r="E285" s="411"/>
      <c r="F285" s="417"/>
      <c r="G285" s="420"/>
      <c r="H285" s="5" t="s">
        <v>135</v>
      </c>
      <c r="I285" s="423"/>
      <c r="J285" s="426"/>
      <c r="K285" s="414"/>
      <c r="M285" s="195" t="s">
        <v>105</v>
      </c>
      <c r="O285" s="202">
        <v>0</v>
      </c>
      <c r="P285" s="203">
        <f>IFERROR(O285/$K284,0)</f>
        <v>0</v>
      </c>
      <c r="Q285" s="202">
        <v>0</v>
      </c>
      <c r="R285" s="289">
        <f>IFERROR(Q285/$K284,0)</f>
        <v>0</v>
      </c>
      <c r="S285" s="202">
        <v>0</v>
      </c>
      <c r="T285" s="289">
        <f>IFERROR(S285/$K284,0)</f>
        <v>0</v>
      </c>
      <c r="U285" s="202">
        <v>0</v>
      </c>
      <c r="V285" s="289">
        <f>IFERROR(U285/$K284,0)</f>
        <v>0</v>
      </c>
      <c r="W285" s="202">
        <v>0</v>
      </c>
      <c r="X285" s="289">
        <f>IFERROR(W285/$K284,0)</f>
        <v>0</v>
      </c>
      <c r="Y285" s="202">
        <v>0</v>
      </c>
      <c r="Z285" s="203">
        <f>IFERROR(Y285/$K284,0)</f>
        <v>0</v>
      </c>
      <c r="AA285" s="202">
        <f>SUMIF($O$9:$Z$9,$AA$9,$O285:$Z285)</f>
        <v>0</v>
      </c>
      <c r="AB285" s="203">
        <f>IFERROR(AA285/$K284,0)</f>
        <v>0</v>
      </c>
    </row>
    <row r="286" spans="1:28" ht="20.100000000000001" hidden="1" customHeight="1" outlineLevel="1">
      <c r="A286" s="406"/>
      <c r="B286" s="209" t="str">
        <f t="shared" si="11"/>
        <v>3.2</v>
      </c>
      <c r="C286" s="409"/>
      <c r="D286" s="412"/>
      <c r="E286" s="412"/>
      <c r="F286" s="418"/>
      <c r="G286" s="421"/>
      <c r="H286" s="5" t="s">
        <v>135</v>
      </c>
      <c r="I286" s="424"/>
      <c r="J286" s="427"/>
      <c r="K286" s="415"/>
      <c r="M286" s="196" t="s">
        <v>106</v>
      </c>
      <c r="O286" s="204">
        <f>O285</f>
        <v>0</v>
      </c>
      <c r="P286" s="205">
        <f>IFERROR(O286/$K284,0)</f>
        <v>0</v>
      </c>
      <c r="Q286" s="204">
        <f>O286+Q285</f>
        <v>0</v>
      </c>
      <c r="R286" s="290">
        <f>IFERROR(Q286/$K284,0)</f>
        <v>0</v>
      </c>
      <c r="S286" s="204">
        <f>Q286+S285</f>
        <v>0</v>
      </c>
      <c r="T286" s="290">
        <f>IFERROR(S286/$K284,0)</f>
        <v>0</v>
      </c>
      <c r="U286" s="204">
        <f>S286+U285</f>
        <v>0</v>
      </c>
      <c r="V286" s="290">
        <f>IFERROR(U286/$K284,0)</f>
        <v>0</v>
      </c>
      <c r="W286" s="204">
        <f>U286+W285</f>
        <v>0</v>
      </c>
      <c r="X286" s="290">
        <f>IFERROR(W286/$K284,0)</f>
        <v>0</v>
      </c>
      <c r="Y286" s="204">
        <f>W286+Y285</f>
        <v>0</v>
      </c>
      <c r="Z286" s="205">
        <f>IFERROR(Y286/$K284,0)</f>
        <v>0</v>
      </c>
      <c r="AA286" s="204"/>
      <c r="AB286" s="205"/>
    </row>
    <row r="287" spans="1:28" ht="20.100000000000001" hidden="1" customHeight="1" outlineLevel="1">
      <c r="A287" s="406">
        <f>A284+1</f>
        <v>106</v>
      </c>
      <c r="B287" s="209" t="str">
        <f t="shared" si="11"/>
        <v>3.2</v>
      </c>
      <c r="C287" s="407" t="str">
        <f>VLOOKUP($A287,'VII - Planilha Orçamentária'!$A$9:$K$463,3)</f>
        <v>3.2.9</v>
      </c>
      <c r="D287" s="410" t="str">
        <f>VLOOKUP($A287,'VII - Planilha Orçamentária'!$A$9:$K$463,4)</f>
        <v>SINAPI - 05/2015</v>
      </c>
      <c r="E287" s="410" t="str">
        <f>VLOOKUP(A287,'VII - Planilha Orçamentária'!$A$9:$K$463,5)</f>
        <v>83638</v>
      </c>
      <c r="F287" s="416" t="str">
        <f>VLOOKUP($A287,'VII - Planilha Orçamentária'!$A$9:$K$463,6)</f>
        <v>MASTRO SIMPLES DE FERRO GALVANIZADO P/ PARA-RAIOS H=3,00M INCLUINDO BA SE - FORNECIMENTO E INSTALACAO</v>
      </c>
      <c r="G287" s="419" t="str">
        <f>VLOOKUP($A287,'VII - Planilha Orçamentária'!$A$9:$K$463,7)</f>
        <v xml:space="preserve">un </v>
      </c>
      <c r="H287" s="5" t="s">
        <v>135</v>
      </c>
      <c r="I287" s="422">
        <f>VLOOKUP($A287,'VII - Planilha Orçamentária'!$A$9:$K$463,9)</f>
        <v>0</v>
      </c>
      <c r="J287" s="425">
        <f>VLOOKUP($A287,'VII - Planilha Orçamentária'!$A$9:$K$463,10)</f>
        <v>325.38</v>
      </c>
      <c r="K287" s="413">
        <f>ROUND(J287*I287,2)</f>
        <v>0</v>
      </c>
      <c r="M287" s="194" t="s">
        <v>104</v>
      </c>
      <c r="O287" s="200"/>
      <c r="P287" s="201"/>
      <c r="Q287" s="200"/>
      <c r="R287" s="288"/>
      <c r="S287" s="200"/>
      <c r="T287" s="288"/>
      <c r="U287" s="200"/>
      <c r="V287" s="288"/>
      <c r="W287" s="200"/>
      <c r="X287" s="288"/>
      <c r="Y287" s="200"/>
      <c r="Z287" s="201"/>
      <c r="AA287" s="200"/>
      <c r="AB287" s="201"/>
    </row>
    <row r="288" spans="1:28" ht="20.100000000000001" hidden="1" customHeight="1" outlineLevel="1">
      <c r="A288" s="406"/>
      <c r="B288" s="209" t="str">
        <f t="shared" si="11"/>
        <v>3.2</v>
      </c>
      <c r="C288" s="408"/>
      <c r="D288" s="411"/>
      <c r="E288" s="411"/>
      <c r="F288" s="417"/>
      <c r="G288" s="420"/>
      <c r="H288" s="5" t="s">
        <v>135</v>
      </c>
      <c r="I288" s="423"/>
      <c r="J288" s="426"/>
      <c r="K288" s="414"/>
      <c r="M288" s="195" t="s">
        <v>105</v>
      </c>
      <c r="O288" s="202">
        <v>0</v>
      </c>
      <c r="P288" s="203">
        <f>IFERROR(O288/$K287,0)</f>
        <v>0</v>
      </c>
      <c r="Q288" s="202">
        <v>0</v>
      </c>
      <c r="R288" s="289">
        <f>IFERROR(Q288/$K287,0)</f>
        <v>0</v>
      </c>
      <c r="S288" s="202">
        <f>K287</f>
        <v>0</v>
      </c>
      <c r="T288" s="289">
        <f>IFERROR(S288/$K287,0)</f>
        <v>0</v>
      </c>
      <c r="U288" s="202">
        <v>0</v>
      </c>
      <c r="V288" s="289">
        <f>IFERROR(U288/$K287,0)</f>
        <v>0</v>
      </c>
      <c r="W288" s="202">
        <v>0</v>
      </c>
      <c r="X288" s="289">
        <f>IFERROR(W288/$K287,0)</f>
        <v>0</v>
      </c>
      <c r="Y288" s="202">
        <v>0</v>
      </c>
      <c r="Z288" s="203">
        <f>IFERROR(Y288/$K287,0)</f>
        <v>0</v>
      </c>
      <c r="AA288" s="202">
        <f>SUMIF($O$9:$Z$9,$AA$9,$O288:$Z288)</f>
        <v>0</v>
      </c>
      <c r="AB288" s="203">
        <f>IFERROR(AA288/$K287,0)</f>
        <v>0</v>
      </c>
    </row>
    <row r="289" spans="1:28" ht="20.100000000000001" hidden="1" customHeight="1" outlineLevel="1">
      <c r="A289" s="406"/>
      <c r="B289" s="209" t="str">
        <f t="shared" si="11"/>
        <v>3.2</v>
      </c>
      <c r="C289" s="409"/>
      <c r="D289" s="412"/>
      <c r="E289" s="412"/>
      <c r="F289" s="418"/>
      <c r="G289" s="421"/>
      <c r="H289" s="5" t="s">
        <v>135</v>
      </c>
      <c r="I289" s="424"/>
      <c r="J289" s="427"/>
      <c r="K289" s="415"/>
      <c r="M289" s="196" t="s">
        <v>106</v>
      </c>
      <c r="O289" s="204">
        <f>O288</f>
        <v>0</v>
      </c>
      <c r="P289" s="205">
        <f>IFERROR(O289/$K287,0)</f>
        <v>0</v>
      </c>
      <c r="Q289" s="204">
        <f>O289+Q288</f>
        <v>0</v>
      </c>
      <c r="R289" s="290">
        <f>IFERROR(Q289/$K287,0)</f>
        <v>0</v>
      </c>
      <c r="S289" s="204">
        <f>Q289+S288</f>
        <v>0</v>
      </c>
      <c r="T289" s="290">
        <f>IFERROR(S289/$K287,0)</f>
        <v>0</v>
      </c>
      <c r="U289" s="204">
        <f>S289+U288</f>
        <v>0</v>
      </c>
      <c r="V289" s="290">
        <f>IFERROR(U289/$K287,0)</f>
        <v>0</v>
      </c>
      <c r="W289" s="204">
        <f>U289+W288</f>
        <v>0</v>
      </c>
      <c r="X289" s="290">
        <f>IFERROR(W289/$K287,0)</f>
        <v>0</v>
      </c>
      <c r="Y289" s="204">
        <f>W289+Y288</f>
        <v>0</v>
      </c>
      <c r="Z289" s="205">
        <f>IFERROR(Y289/$K287,0)</f>
        <v>0</v>
      </c>
      <c r="AA289" s="204"/>
      <c r="AB289" s="205"/>
    </row>
    <row r="290" spans="1:28" ht="20.100000000000001" hidden="1" customHeight="1" outlineLevel="1">
      <c r="A290" s="406">
        <f>A287+1</f>
        <v>107</v>
      </c>
      <c r="B290" s="209" t="str">
        <f t="shared" si="11"/>
        <v>3.2</v>
      </c>
      <c r="C290" s="407" t="str">
        <f>VLOOKUP($A290,'VII - Planilha Orçamentária'!$A$9:$K$463,3)</f>
        <v>3.2.10</v>
      </c>
      <c r="D290" s="410" t="str">
        <f>VLOOKUP($A290,'VII - Planilha Orçamentária'!$A$9:$K$463,4)</f>
        <v>SINAPI - 05/2015</v>
      </c>
      <c r="E290" s="410" t="str">
        <f>VLOOKUP(A290,'VII - Planilha Orçamentária'!$A$9:$K$463,5)</f>
        <v>83641</v>
      </c>
      <c r="F290" s="416" t="str">
        <f>VLOOKUP($A290,'VII - Planilha Orçamentária'!$A$9:$K$463,6)</f>
        <v>PARA-RAIO TP VALVULA 15KV/5KA - FORNECIMENTO E INSTALACAO</v>
      </c>
      <c r="G290" s="419" t="str">
        <f>VLOOKUP($A290,'VII - Planilha Orçamentária'!$A$9:$K$463,7)</f>
        <v xml:space="preserve">un </v>
      </c>
      <c r="H290" s="5" t="s">
        <v>135</v>
      </c>
      <c r="I290" s="422">
        <f>VLOOKUP($A290,'VII - Planilha Orçamentária'!$A$9:$K$463,9)</f>
        <v>0</v>
      </c>
      <c r="J290" s="425">
        <f>VLOOKUP($A290,'VII - Planilha Orçamentária'!$A$9:$K$463,10)</f>
        <v>379.72</v>
      </c>
      <c r="K290" s="413">
        <f>ROUND(J290*I290,2)</f>
        <v>0</v>
      </c>
      <c r="M290" s="194" t="s">
        <v>104</v>
      </c>
      <c r="O290" s="200"/>
      <c r="P290" s="201"/>
      <c r="Q290" s="200"/>
      <c r="R290" s="288"/>
      <c r="S290" s="200"/>
      <c r="T290" s="288"/>
      <c r="U290" s="200"/>
      <c r="V290" s="288"/>
      <c r="W290" s="200"/>
      <c r="X290" s="288"/>
      <c r="Y290" s="200"/>
      <c r="Z290" s="201"/>
      <c r="AA290" s="200"/>
      <c r="AB290" s="201"/>
    </row>
    <row r="291" spans="1:28" ht="20.100000000000001" hidden="1" customHeight="1" outlineLevel="1">
      <c r="A291" s="406"/>
      <c r="B291" s="209" t="str">
        <f t="shared" si="11"/>
        <v>3.2</v>
      </c>
      <c r="C291" s="408"/>
      <c r="D291" s="411"/>
      <c r="E291" s="411"/>
      <c r="F291" s="417"/>
      <c r="G291" s="420"/>
      <c r="H291" s="5" t="s">
        <v>135</v>
      </c>
      <c r="I291" s="423"/>
      <c r="J291" s="426"/>
      <c r="K291" s="414"/>
      <c r="M291" s="195" t="s">
        <v>105</v>
      </c>
      <c r="O291" s="202">
        <v>0</v>
      </c>
      <c r="P291" s="203">
        <f>IFERROR(O291/$K290,0)</f>
        <v>0</v>
      </c>
      <c r="Q291" s="202">
        <v>0</v>
      </c>
      <c r="R291" s="289">
        <f>IFERROR(Q291/$K290,0)</f>
        <v>0</v>
      </c>
      <c r="S291" s="202">
        <v>0</v>
      </c>
      <c r="T291" s="289">
        <f>IFERROR(S291/$K290,0)</f>
        <v>0</v>
      </c>
      <c r="U291" s="202">
        <v>0</v>
      </c>
      <c r="V291" s="289">
        <f>IFERROR(U291/$K290,0)</f>
        <v>0</v>
      </c>
      <c r="W291" s="202">
        <v>0</v>
      </c>
      <c r="X291" s="289">
        <f>IFERROR(W291/$K290,0)</f>
        <v>0</v>
      </c>
      <c r="Y291" s="202">
        <v>0</v>
      </c>
      <c r="Z291" s="203">
        <f>IFERROR(Y291/$K290,0)</f>
        <v>0</v>
      </c>
      <c r="AA291" s="202">
        <f>SUMIF($O$9:$Z$9,$AA$9,$O291:$Z291)</f>
        <v>0</v>
      </c>
      <c r="AB291" s="203">
        <f>IFERROR(AA291/$K290,0)</f>
        <v>0</v>
      </c>
    </row>
    <row r="292" spans="1:28" ht="20.100000000000001" hidden="1" customHeight="1" outlineLevel="1">
      <c r="A292" s="406"/>
      <c r="B292" s="209" t="str">
        <f t="shared" si="11"/>
        <v>3.2</v>
      </c>
      <c r="C292" s="409"/>
      <c r="D292" s="412"/>
      <c r="E292" s="412"/>
      <c r="F292" s="418"/>
      <c r="G292" s="421"/>
      <c r="H292" s="5" t="s">
        <v>135</v>
      </c>
      <c r="I292" s="424"/>
      <c r="J292" s="427"/>
      <c r="K292" s="415"/>
      <c r="M292" s="196" t="s">
        <v>106</v>
      </c>
      <c r="O292" s="204">
        <f>O291</f>
        <v>0</v>
      </c>
      <c r="P292" s="205">
        <f>IFERROR(O292/$K290,0)</f>
        <v>0</v>
      </c>
      <c r="Q292" s="204">
        <f>O292+Q291</f>
        <v>0</v>
      </c>
      <c r="R292" s="290">
        <f>IFERROR(Q292/$K290,0)</f>
        <v>0</v>
      </c>
      <c r="S292" s="204">
        <f>Q292+S291</f>
        <v>0</v>
      </c>
      <c r="T292" s="290">
        <f>IFERROR(S292/$K290,0)</f>
        <v>0</v>
      </c>
      <c r="U292" s="204">
        <f>S292+U291</f>
        <v>0</v>
      </c>
      <c r="V292" s="290">
        <f>IFERROR(U292/$K290,0)</f>
        <v>0</v>
      </c>
      <c r="W292" s="204">
        <f>U292+W291</f>
        <v>0</v>
      </c>
      <c r="X292" s="290">
        <f>IFERROR(W292/$K290,0)</f>
        <v>0</v>
      </c>
      <c r="Y292" s="204">
        <f>W292+Y291</f>
        <v>0</v>
      </c>
      <c r="Z292" s="205">
        <f>IFERROR(Y292/$K290,0)</f>
        <v>0</v>
      </c>
      <c r="AA292" s="204"/>
      <c r="AB292" s="205"/>
    </row>
    <row r="293" spans="1:28" ht="20.100000000000001" hidden="1" customHeight="1" outlineLevel="1">
      <c r="A293" s="406">
        <f>A290+1</f>
        <v>108</v>
      </c>
      <c r="B293" s="209" t="str">
        <f t="shared" si="11"/>
        <v>3.2</v>
      </c>
      <c r="C293" s="407" t="str">
        <f>VLOOKUP($A293,'VII - Planilha Orçamentária'!$A$9:$K$463,3)</f>
        <v>3.2.11</v>
      </c>
      <c r="D293" s="410">
        <f>VLOOKUP($A293,'VII - Planilha Orçamentária'!$A$9:$K$463,4)</f>
        <v>0</v>
      </c>
      <c r="E293" s="410">
        <f>VLOOKUP(A293,'VII - Planilha Orçamentária'!$A$9:$K$463,5)</f>
        <v>0</v>
      </c>
      <c r="F293" s="416" t="str">
        <f>VLOOKUP($A293,'VII - Planilha Orçamentária'!$A$9:$K$463,6)</f>
        <v>PARA-RAIO DE BAIXA TENSÃO 280V - 10kA</v>
      </c>
      <c r="G293" s="419" t="str">
        <f>VLOOKUP($A293,'VII - Planilha Orçamentária'!$A$9:$K$463,7)</f>
        <v xml:space="preserve">un </v>
      </c>
      <c r="H293" s="5" t="s">
        <v>135</v>
      </c>
      <c r="I293" s="422">
        <f>VLOOKUP($A293,'VII - Planilha Orçamentária'!$A$9:$K$463,9)</f>
        <v>0</v>
      </c>
      <c r="J293" s="425">
        <f>VLOOKUP($A293,'VII - Planilha Orçamentária'!$A$9:$K$463,10)</f>
        <v>0</v>
      </c>
      <c r="K293" s="413">
        <f>ROUND(J293*I293,2)</f>
        <v>0</v>
      </c>
      <c r="M293" s="194" t="s">
        <v>104</v>
      </c>
      <c r="O293" s="200"/>
      <c r="P293" s="201"/>
      <c r="Q293" s="200"/>
      <c r="R293" s="288"/>
      <c r="S293" s="200"/>
      <c r="T293" s="288"/>
      <c r="U293" s="200"/>
      <c r="V293" s="288"/>
      <c r="W293" s="200"/>
      <c r="X293" s="288"/>
      <c r="Y293" s="200"/>
      <c r="Z293" s="201"/>
      <c r="AA293" s="200"/>
      <c r="AB293" s="201"/>
    </row>
    <row r="294" spans="1:28" ht="20.100000000000001" hidden="1" customHeight="1" outlineLevel="1">
      <c r="A294" s="406"/>
      <c r="B294" s="209" t="str">
        <f t="shared" si="11"/>
        <v>3.2</v>
      </c>
      <c r="C294" s="408"/>
      <c r="D294" s="411"/>
      <c r="E294" s="411"/>
      <c r="F294" s="417"/>
      <c r="G294" s="420"/>
      <c r="H294" s="5" t="s">
        <v>135</v>
      </c>
      <c r="I294" s="423"/>
      <c r="J294" s="426"/>
      <c r="K294" s="414"/>
      <c r="M294" s="195" t="s">
        <v>105</v>
      </c>
      <c r="O294" s="202">
        <v>0</v>
      </c>
      <c r="P294" s="203">
        <f>IFERROR(O294/$K293,0)</f>
        <v>0</v>
      </c>
      <c r="Q294" s="202">
        <v>0</v>
      </c>
      <c r="R294" s="289">
        <f>IFERROR(Q294/$K293,0)</f>
        <v>0</v>
      </c>
      <c r="S294" s="202">
        <v>0</v>
      </c>
      <c r="T294" s="289">
        <f>IFERROR(S294/$K293,0)</f>
        <v>0</v>
      </c>
      <c r="U294" s="202">
        <v>0</v>
      </c>
      <c r="V294" s="289">
        <f>IFERROR(U294/$K293,0)</f>
        <v>0</v>
      </c>
      <c r="W294" s="202">
        <v>0</v>
      </c>
      <c r="X294" s="289">
        <f>IFERROR(W294/$K293,0)</f>
        <v>0</v>
      </c>
      <c r="Y294" s="202">
        <v>0</v>
      </c>
      <c r="Z294" s="203">
        <f>IFERROR(Y294/$K293,0)</f>
        <v>0</v>
      </c>
      <c r="AA294" s="202">
        <f>SUMIF($O$9:$Z$9,$AA$9,$O294:$Z294)</f>
        <v>0</v>
      </c>
      <c r="AB294" s="203">
        <f>IFERROR(AA294/$K293,0)</f>
        <v>0</v>
      </c>
    </row>
    <row r="295" spans="1:28" ht="20.100000000000001" hidden="1" customHeight="1" outlineLevel="1">
      <c r="A295" s="406"/>
      <c r="B295" s="209" t="str">
        <f t="shared" si="11"/>
        <v>3.2</v>
      </c>
      <c r="C295" s="409"/>
      <c r="D295" s="412"/>
      <c r="E295" s="412"/>
      <c r="F295" s="418"/>
      <c r="G295" s="421"/>
      <c r="H295" s="5" t="s">
        <v>135</v>
      </c>
      <c r="I295" s="424"/>
      <c r="J295" s="427"/>
      <c r="K295" s="415"/>
      <c r="M295" s="196" t="s">
        <v>106</v>
      </c>
      <c r="O295" s="204">
        <f>O294</f>
        <v>0</v>
      </c>
      <c r="P295" s="205">
        <f>IFERROR(O295/$K293,0)</f>
        <v>0</v>
      </c>
      <c r="Q295" s="204">
        <f>O295+Q294</f>
        <v>0</v>
      </c>
      <c r="R295" s="290">
        <f>IFERROR(Q295/$K293,0)</f>
        <v>0</v>
      </c>
      <c r="S295" s="204">
        <f>Q295+S294</f>
        <v>0</v>
      </c>
      <c r="T295" s="290">
        <f>IFERROR(S295/$K293,0)</f>
        <v>0</v>
      </c>
      <c r="U295" s="204">
        <f>S295+U294</f>
        <v>0</v>
      </c>
      <c r="V295" s="290">
        <f>IFERROR(U295/$K293,0)</f>
        <v>0</v>
      </c>
      <c r="W295" s="204">
        <f>U295+W294</f>
        <v>0</v>
      </c>
      <c r="X295" s="290">
        <f>IFERROR(W295/$K293,0)</f>
        <v>0</v>
      </c>
      <c r="Y295" s="204">
        <f>W295+Y294</f>
        <v>0</v>
      </c>
      <c r="Z295" s="205">
        <f>IFERROR(Y295/$K293,0)</f>
        <v>0</v>
      </c>
      <c r="AA295" s="204"/>
      <c r="AB295" s="205"/>
    </row>
    <row r="296" spans="1:28" ht="20.100000000000001" hidden="1" customHeight="1" outlineLevel="1">
      <c r="A296" s="406">
        <f>A293+1</f>
        <v>109</v>
      </c>
      <c r="B296" s="209" t="str">
        <f t="shared" si="11"/>
        <v>3.2</v>
      </c>
      <c r="C296" s="407" t="str">
        <f>VLOOKUP($A296,'VII - Planilha Orçamentária'!$A$9:$K$463,3)</f>
        <v>3.2.12</v>
      </c>
      <c r="D296" s="410">
        <f>VLOOKUP($A296,'VII - Planilha Orçamentária'!$A$9:$K$463,4)</f>
        <v>0</v>
      </c>
      <c r="E296" s="410">
        <f>VLOOKUP(A296,'VII - Planilha Orçamentária'!$A$9:$K$463,5)</f>
        <v>0</v>
      </c>
      <c r="F296" s="416" t="str">
        <f>VLOOKUP($A296,'VII - Planilha Orçamentária'!$A$9:$K$463,6)</f>
        <v>PARA-RAIO DE BAIXA TENSÃO 280V - 40kA</v>
      </c>
      <c r="G296" s="419" t="str">
        <f>VLOOKUP($A296,'VII - Planilha Orçamentária'!$A$9:$K$463,7)</f>
        <v xml:space="preserve">un </v>
      </c>
      <c r="H296" s="5" t="s">
        <v>135</v>
      </c>
      <c r="I296" s="422">
        <f>VLOOKUP($A296,'VII - Planilha Orçamentária'!$A$9:$K$463,9)</f>
        <v>0</v>
      </c>
      <c r="J296" s="425">
        <f>VLOOKUP($A296,'VII - Planilha Orçamentária'!$A$9:$K$463,10)</f>
        <v>0</v>
      </c>
      <c r="K296" s="413">
        <f>ROUND(J296*I296,2)</f>
        <v>0</v>
      </c>
      <c r="M296" s="194" t="s">
        <v>104</v>
      </c>
      <c r="O296" s="200"/>
      <c r="P296" s="201"/>
      <c r="Q296" s="200"/>
      <c r="R296" s="288"/>
      <c r="S296" s="200"/>
      <c r="T296" s="288"/>
      <c r="U296" s="200"/>
      <c r="V296" s="288"/>
      <c r="W296" s="200"/>
      <c r="X296" s="288"/>
      <c r="Y296" s="200"/>
      <c r="Z296" s="201"/>
      <c r="AA296" s="200"/>
      <c r="AB296" s="201"/>
    </row>
    <row r="297" spans="1:28" ht="20.100000000000001" hidden="1" customHeight="1" outlineLevel="1">
      <c r="A297" s="406"/>
      <c r="B297" s="209" t="str">
        <f t="shared" si="11"/>
        <v>3.2</v>
      </c>
      <c r="C297" s="408"/>
      <c r="D297" s="411"/>
      <c r="E297" s="411"/>
      <c r="F297" s="417"/>
      <c r="G297" s="420"/>
      <c r="H297" s="5" t="s">
        <v>135</v>
      </c>
      <c r="I297" s="423"/>
      <c r="J297" s="426"/>
      <c r="K297" s="414"/>
      <c r="M297" s="195" t="s">
        <v>105</v>
      </c>
      <c r="O297" s="202">
        <v>0</v>
      </c>
      <c r="P297" s="203">
        <f>IFERROR(O297/$K296,0)</f>
        <v>0</v>
      </c>
      <c r="Q297" s="202">
        <v>0</v>
      </c>
      <c r="R297" s="289">
        <f>IFERROR(Q297/$K296,0)</f>
        <v>0</v>
      </c>
      <c r="S297" s="202">
        <v>0</v>
      </c>
      <c r="T297" s="289">
        <f>IFERROR(S297/$K296,0)</f>
        <v>0</v>
      </c>
      <c r="U297" s="202">
        <v>0</v>
      </c>
      <c r="V297" s="289">
        <f>IFERROR(U297/$K296,0)</f>
        <v>0</v>
      </c>
      <c r="W297" s="202">
        <v>0</v>
      </c>
      <c r="X297" s="289">
        <f>IFERROR(W297/$K296,0)</f>
        <v>0</v>
      </c>
      <c r="Y297" s="202">
        <v>0</v>
      </c>
      <c r="Z297" s="203">
        <f>IFERROR(Y297/$K296,0)</f>
        <v>0</v>
      </c>
      <c r="AA297" s="202">
        <f>SUMIF($O$9:$Z$9,$AA$9,$O297:$Z297)</f>
        <v>0</v>
      </c>
      <c r="AB297" s="203">
        <f>IFERROR(AA297/$K296,0)</f>
        <v>0</v>
      </c>
    </row>
    <row r="298" spans="1:28" ht="20.100000000000001" hidden="1" customHeight="1" outlineLevel="1">
      <c r="A298" s="406"/>
      <c r="B298" s="209" t="str">
        <f t="shared" si="11"/>
        <v>3.2</v>
      </c>
      <c r="C298" s="409"/>
      <c r="D298" s="412"/>
      <c r="E298" s="412"/>
      <c r="F298" s="418"/>
      <c r="G298" s="421"/>
      <c r="H298" s="5" t="s">
        <v>135</v>
      </c>
      <c r="I298" s="424"/>
      <c r="J298" s="427"/>
      <c r="K298" s="415"/>
      <c r="M298" s="196" t="s">
        <v>106</v>
      </c>
      <c r="O298" s="204">
        <f>O297</f>
        <v>0</v>
      </c>
      <c r="P298" s="205">
        <f>IFERROR(O298/$K296,0)</f>
        <v>0</v>
      </c>
      <c r="Q298" s="204">
        <f>O298+Q297</f>
        <v>0</v>
      </c>
      <c r="R298" s="290">
        <f>IFERROR(Q298/$K296,0)</f>
        <v>0</v>
      </c>
      <c r="S298" s="204">
        <f>Q298+S297</f>
        <v>0</v>
      </c>
      <c r="T298" s="290">
        <f>IFERROR(S298/$K296,0)</f>
        <v>0</v>
      </c>
      <c r="U298" s="204">
        <f>S298+U297</f>
        <v>0</v>
      </c>
      <c r="V298" s="290">
        <f>IFERROR(U298/$K296,0)</f>
        <v>0</v>
      </c>
      <c r="W298" s="204">
        <f>U298+W297</f>
        <v>0</v>
      </c>
      <c r="X298" s="290">
        <f>IFERROR(W298/$K296,0)</f>
        <v>0</v>
      </c>
      <c r="Y298" s="204">
        <f>W298+Y297</f>
        <v>0</v>
      </c>
      <c r="Z298" s="205">
        <f>IFERROR(Y298/$K296,0)</f>
        <v>0</v>
      </c>
      <c r="AA298" s="204"/>
      <c r="AB298" s="205"/>
    </row>
    <row r="299" spans="1:28" ht="20.100000000000001" customHeight="1" outlineLevel="1">
      <c r="A299" s="406">
        <f>A296+1</f>
        <v>110</v>
      </c>
      <c r="B299" s="209" t="str">
        <f t="shared" si="11"/>
        <v>3.2</v>
      </c>
      <c r="C299" s="407" t="str">
        <f>VLOOKUP($A299,'VII - Planilha Orçamentária'!$A$9:$K$463,3)</f>
        <v>3.2.13</v>
      </c>
      <c r="D299" s="410" t="str">
        <f>VLOOKUP($A299,'VII - Planilha Orçamentária'!$A$9:$K$463,4)</f>
        <v>CPOS - B.166</v>
      </c>
      <c r="E299" s="410" t="str">
        <f>VLOOKUP(A299,'VII - Planilha Orçamentária'!$A$9:$K$463,5)</f>
        <v>420525</v>
      </c>
      <c r="F299" s="416" t="str">
        <f>VLOOKUP($A299,'VII - Planilha Orçamentária'!$A$9:$K$463,6)</f>
        <v>BARRA CONDUTORA CHATA DE ALUMÍNIO, 3/4´ X 1/4´ - INCLUSIVE ACESSÓRIOS DE FIXAÇÃO</v>
      </c>
      <c r="G299" s="419" t="str">
        <f>VLOOKUP($A299,'VII - Planilha Orçamentária'!$A$9:$K$463,7)</f>
        <v>m</v>
      </c>
      <c r="I299" s="422">
        <f>VLOOKUP($A299,'VII - Planilha Orçamentária'!$A$9:$K$463,9)</f>
        <v>540</v>
      </c>
      <c r="J299" s="425">
        <f>VLOOKUP($A299,'VII - Planilha Orçamentária'!$A$9:$K$463,10)</f>
        <v>0</v>
      </c>
      <c r="K299" s="413">
        <f>ROUND(J299*I299,2)</f>
        <v>0</v>
      </c>
      <c r="M299" s="194" t="s">
        <v>104</v>
      </c>
      <c r="O299" s="200"/>
      <c r="P299" s="288"/>
      <c r="Q299" s="200"/>
      <c r="R299" s="288"/>
      <c r="S299" s="200"/>
      <c r="T299" s="288"/>
      <c r="U299" s="200"/>
      <c r="V299" s="288"/>
      <c r="W299" s="200"/>
      <c r="X299" s="288"/>
      <c r="Y299" s="200"/>
      <c r="Z299" s="288"/>
      <c r="AA299" s="303"/>
      <c r="AB299" s="304"/>
    </row>
    <row r="300" spans="1:28" ht="20.100000000000001" customHeight="1" outlineLevel="1">
      <c r="A300" s="406"/>
      <c r="B300" s="209" t="str">
        <f t="shared" si="11"/>
        <v>3.2</v>
      </c>
      <c r="C300" s="408"/>
      <c r="D300" s="411"/>
      <c r="E300" s="411"/>
      <c r="F300" s="417"/>
      <c r="G300" s="420"/>
      <c r="I300" s="423"/>
      <c r="J300" s="426"/>
      <c r="K300" s="414"/>
      <c r="M300" s="195" t="s">
        <v>105</v>
      </c>
      <c r="O300" s="202">
        <v>0</v>
      </c>
      <c r="P300" s="289">
        <f>IFERROR(O300/$K299,0)</f>
        <v>0</v>
      </c>
      <c r="Q300" s="202">
        <f>0.5*K299</f>
        <v>0</v>
      </c>
      <c r="R300" s="289">
        <f>IFERROR(Q300/$K299,0)</f>
        <v>0</v>
      </c>
      <c r="S300" s="202">
        <f>0.5*K299</f>
        <v>0</v>
      </c>
      <c r="T300" s="289">
        <f>IFERROR(S300/$K299,0)</f>
        <v>0</v>
      </c>
      <c r="U300" s="202">
        <v>0</v>
      </c>
      <c r="V300" s="289">
        <f>IFERROR(U300/$K299,0)</f>
        <v>0</v>
      </c>
      <c r="W300" s="202">
        <v>0</v>
      </c>
      <c r="X300" s="289">
        <f>IFERROR(W300/$K299,0)</f>
        <v>0</v>
      </c>
      <c r="Y300" s="202">
        <v>0</v>
      </c>
      <c r="Z300" s="289">
        <f>IFERROR(Y300/$K299,0)</f>
        <v>0</v>
      </c>
      <c r="AA300" s="305">
        <f>SUMIF($O$9:$Z$9,$AA$9,$O300:$Z300)</f>
        <v>0</v>
      </c>
      <c r="AB300" s="306">
        <f>IFERROR(AA300/$K299,0)</f>
        <v>0</v>
      </c>
    </row>
    <row r="301" spans="1:28" ht="20.100000000000001" customHeight="1" outlineLevel="1">
      <c r="A301" s="406"/>
      <c r="B301" s="209" t="str">
        <f t="shared" si="11"/>
        <v>3.2</v>
      </c>
      <c r="C301" s="409"/>
      <c r="D301" s="412"/>
      <c r="E301" s="412"/>
      <c r="F301" s="418"/>
      <c r="G301" s="421"/>
      <c r="I301" s="424"/>
      <c r="J301" s="427"/>
      <c r="K301" s="415"/>
      <c r="M301" s="196" t="s">
        <v>106</v>
      </c>
      <c r="O301" s="204">
        <f>O300</f>
        <v>0</v>
      </c>
      <c r="P301" s="290">
        <f>IFERROR(O301/$K299,0)</f>
        <v>0</v>
      </c>
      <c r="Q301" s="204">
        <f>O301+Q300</f>
        <v>0</v>
      </c>
      <c r="R301" s="290">
        <f>IFERROR(Q301/$K299,0)</f>
        <v>0</v>
      </c>
      <c r="S301" s="204">
        <f>Q301+S300</f>
        <v>0</v>
      </c>
      <c r="T301" s="290">
        <f>IFERROR(S301/$K299,0)</f>
        <v>0</v>
      </c>
      <c r="U301" s="204">
        <f>S301+U300</f>
        <v>0</v>
      </c>
      <c r="V301" s="290">
        <f>IFERROR(U301/$K299,0)</f>
        <v>0</v>
      </c>
      <c r="W301" s="204">
        <f>U301+W300</f>
        <v>0</v>
      </c>
      <c r="X301" s="290">
        <f>IFERROR(W301/$K299,0)</f>
        <v>0</v>
      </c>
      <c r="Y301" s="204">
        <f>W301+Y300</f>
        <v>0</v>
      </c>
      <c r="Z301" s="290">
        <f>IFERROR(Y301/$K299,0)</f>
        <v>0</v>
      </c>
      <c r="AA301" s="307"/>
      <c r="AB301" s="308"/>
    </row>
    <row r="302" spans="1:28" ht="20.100000000000001" hidden="1" customHeight="1" outlineLevel="1">
      <c r="A302" s="406">
        <f>A299+1</f>
        <v>111</v>
      </c>
      <c r="B302" s="209" t="str">
        <f t="shared" si="11"/>
        <v>3.2</v>
      </c>
      <c r="C302" s="407" t="str">
        <f>VLOOKUP($A302,'VII - Planilha Orçamentária'!$A$9:$K$463,3)</f>
        <v>3.2.14</v>
      </c>
      <c r="D302" s="410" t="str">
        <f>VLOOKUP($A302,'VII - Planilha Orçamentária'!$A$9:$K$463,4)</f>
        <v>SINAPI - 05/2015</v>
      </c>
      <c r="E302" s="410" t="str">
        <f>VLOOKUP(A302,'VII - Planilha Orçamentária'!$A$9:$K$463,5)</f>
        <v>72262</v>
      </c>
      <c r="F302" s="416" t="str">
        <f>VLOOKUP($A302,'VII - Planilha Orçamentária'!$A$9:$K$463,6)</f>
        <v>TERMINAL OU CONECTOR DE PRESSAO - PARA CABO 35MM2 - FORNECIMENTO E INSTALACAO</v>
      </c>
      <c r="G302" s="419" t="str">
        <f>VLOOKUP($A302,'VII - Planilha Orçamentária'!$A$9:$K$463,7)</f>
        <v xml:space="preserve">un </v>
      </c>
      <c r="H302" s="5" t="s">
        <v>135</v>
      </c>
      <c r="I302" s="422">
        <f>VLOOKUP($A302,'VII - Planilha Orçamentária'!$A$9:$K$463,9)</f>
        <v>0</v>
      </c>
      <c r="J302" s="425">
        <f>VLOOKUP($A302,'VII - Planilha Orçamentária'!$A$9:$K$463,10)</f>
        <v>13.43</v>
      </c>
      <c r="K302" s="413">
        <f>ROUND(J302*I302,2)</f>
        <v>0</v>
      </c>
      <c r="M302" s="194" t="s">
        <v>104</v>
      </c>
      <c r="O302" s="200"/>
      <c r="P302" s="201"/>
      <c r="Q302" s="200"/>
      <c r="R302" s="288"/>
      <c r="S302" s="200"/>
      <c r="T302" s="288"/>
      <c r="U302" s="200"/>
      <c r="V302" s="288"/>
      <c r="W302" s="200"/>
      <c r="X302" s="288"/>
      <c r="Y302" s="200"/>
      <c r="Z302" s="201"/>
      <c r="AA302" s="200"/>
      <c r="AB302" s="201"/>
    </row>
    <row r="303" spans="1:28" ht="20.100000000000001" hidden="1" customHeight="1" outlineLevel="1">
      <c r="A303" s="406"/>
      <c r="B303" s="209" t="str">
        <f t="shared" si="11"/>
        <v>3.2</v>
      </c>
      <c r="C303" s="408"/>
      <c r="D303" s="411"/>
      <c r="E303" s="411"/>
      <c r="F303" s="417"/>
      <c r="G303" s="420"/>
      <c r="H303" s="5" t="s">
        <v>135</v>
      </c>
      <c r="I303" s="423"/>
      <c r="J303" s="426"/>
      <c r="K303" s="414"/>
      <c r="M303" s="195" t="s">
        <v>105</v>
      </c>
      <c r="O303" s="202">
        <v>0</v>
      </c>
      <c r="P303" s="203">
        <f>IFERROR(O303/$K302,0)</f>
        <v>0</v>
      </c>
      <c r="Q303" s="202">
        <v>0</v>
      </c>
      <c r="R303" s="289">
        <f>IFERROR(Q303/$K302,0)</f>
        <v>0</v>
      </c>
      <c r="S303" s="202">
        <v>0</v>
      </c>
      <c r="T303" s="289">
        <f>IFERROR(S303/$K302,0)</f>
        <v>0</v>
      </c>
      <c r="U303" s="202">
        <v>0</v>
      </c>
      <c r="V303" s="289">
        <f>IFERROR(U303/$K302,0)</f>
        <v>0</v>
      </c>
      <c r="W303" s="202">
        <v>0</v>
      </c>
      <c r="X303" s="289">
        <f>IFERROR(W303/$K302,0)</f>
        <v>0</v>
      </c>
      <c r="Y303" s="202">
        <v>0</v>
      </c>
      <c r="Z303" s="203">
        <f>IFERROR(Y303/$K302,0)</f>
        <v>0</v>
      </c>
      <c r="AA303" s="202">
        <f>SUMIF($O$9:$Z$9,$AA$9,$O303:$Z303)</f>
        <v>0</v>
      </c>
      <c r="AB303" s="203">
        <f>IFERROR(AA303/$K302,0)</f>
        <v>0</v>
      </c>
    </row>
    <row r="304" spans="1:28" ht="20.100000000000001" hidden="1" customHeight="1" outlineLevel="1">
      <c r="A304" s="406"/>
      <c r="B304" s="209" t="str">
        <f t="shared" si="11"/>
        <v>3.2</v>
      </c>
      <c r="C304" s="409"/>
      <c r="D304" s="412"/>
      <c r="E304" s="412"/>
      <c r="F304" s="418"/>
      <c r="G304" s="421"/>
      <c r="H304" s="5" t="s">
        <v>135</v>
      </c>
      <c r="I304" s="424"/>
      <c r="J304" s="427"/>
      <c r="K304" s="415"/>
      <c r="M304" s="196" t="s">
        <v>106</v>
      </c>
      <c r="O304" s="204">
        <f>O303</f>
        <v>0</v>
      </c>
      <c r="P304" s="205">
        <f>IFERROR(O304/$K302,0)</f>
        <v>0</v>
      </c>
      <c r="Q304" s="204">
        <f>O304+Q303</f>
        <v>0</v>
      </c>
      <c r="R304" s="290">
        <f>IFERROR(Q304/$K302,0)</f>
        <v>0</v>
      </c>
      <c r="S304" s="204">
        <f>Q304+S303</f>
        <v>0</v>
      </c>
      <c r="T304" s="290">
        <f>IFERROR(S304/$K302,0)</f>
        <v>0</v>
      </c>
      <c r="U304" s="204">
        <f>S304+U303</f>
        <v>0</v>
      </c>
      <c r="V304" s="290">
        <f>IFERROR(U304/$K302,0)</f>
        <v>0</v>
      </c>
      <c r="W304" s="204">
        <f>U304+W303</f>
        <v>0</v>
      </c>
      <c r="X304" s="290">
        <f>IFERROR(W304/$K302,0)</f>
        <v>0</v>
      </c>
      <c r="Y304" s="204">
        <f>W304+Y303</f>
        <v>0</v>
      </c>
      <c r="Z304" s="205">
        <f>IFERROR(Y304/$K302,0)</f>
        <v>0</v>
      </c>
      <c r="AA304" s="204"/>
      <c r="AB304" s="205"/>
    </row>
    <row r="305" spans="1:28" ht="20.100000000000001" customHeight="1" outlineLevel="1">
      <c r="A305" s="406">
        <f>A302+1</f>
        <v>112</v>
      </c>
      <c r="B305" s="209" t="str">
        <f t="shared" si="11"/>
        <v>3.2</v>
      </c>
      <c r="C305" s="407" t="str">
        <f>VLOOKUP($A305,'VII - Planilha Orçamentária'!$A$9:$K$463,3)</f>
        <v>3.2.15</v>
      </c>
      <c r="D305" s="410" t="str">
        <f>VLOOKUP($A305,'VII - Planilha Orçamentária'!$A$9:$K$463,4)</f>
        <v>SINAPI - 01/2016</v>
      </c>
      <c r="E305" s="410" t="str">
        <f>VLOOKUP(A305,'VII - Planilha Orçamentária'!$A$9:$K$463,5)</f>
        <v>72263</v>
      </c>
      <c r="F305" s="416" t="str">
        <f>VLOOKUP($A305,'VII - Planilha Orçamentária'!$A$9:$K$463,6)</f>
        <v>TERMINAL OU CONECTOR DE PRESSAO - PARA CABO 50MM2 - FORNECIMENTO E INSTALACAO</v>
      </c>
      <c r="G305" s="419" t="str">
        <f>VLOOKUP($A305,'VII - Planilha Orçamentária'!$A$9:$K$463,7)</f>
        <v xml:space="preserve">un </v>
      </c>
      <c r="I305" s="422">
        <f>VLOOKUP($A305,'VII - Planilha Orçamentária'!$A$9:$K$463,9)</f>
        <v>45</v>
      </c>
      <c r="J305" s="425">
        <f>VLOOKUP($A305,'VII - Planilha Orçamentária'!$A$9:$K$463,10)</f>
        <v>0</v>
      </c>
      <c r="K305" s="413">
        <f>ROUND(J305*I305,2)</f>
        <v>0</v>
      </c>
      <c r="M305" s="194" t="s">
        <v>104</v>
      </c>
      <c r="O305" s="200"/>
      <c r="P305" s="288"/>
      <c r="Q305" s="200"/>
      <c r="R305" s="288"/>
      <c r="S305" s="200"/>
      <c r="T305" s="288"/>
      <c r="U305" s="200"/>
      <c r="V305" s="288"/>
      <c r="W305" s="200"/>
      <c r="X305" s="288"/>
      <c r="Y305" s="200"/>
      <c r="Z305" s="288"/>
      <c r="AA305" s="303"/>
      <c r="AB305" s="304"/>
    </row>
    <row r="306" spans="1:28" ht="20.100000000000001" customHeight="1" outlineLevel="1">
      <c r="A306" s="406"/>
      <c r="B306" s="209" t="str">
        <f t="shared" si="11"/>
        <v>3.2</v>
      </c>
      <c r="C306" s="408"/>
      <c r="D306" s="411"/>
      <c r="E306" s="411"/>
      <c r="F306" s="417"/>
      <c r="G306" s="420"/>
      <c r="I306" s="423"/>
      <c r="J306" s="426"/>
      <c r="K306" s="414"/>
      <c r="M306" s="195" t="s">
        <v>105</v>
      </c>
      <c r="O306" s="202">
        <v>0</v>
      </c>
      <c r="P306" s="289">
        <f>IFERROR(O306/$K305,0)</f>
        <v>0</v>
      </c>
      <c r="Q306" s="202">
        <v>0</v>
      </c>
      <c r="R306" s="289">
        <f>IFERROR(Q306/$K305,0)</f>
        <v>0</v>
      </c>
      <c r="S306" s="202">
        <f>K305</f>
        <v>0</v>
      </c>
      <c r="T306" s="289">
        <f>IFERROR(S306/$K305,0)</f>
        <v>0</v>
      </c>
      <c r="U306" s="202">
        <v>0</v>
      </c>
      <c r="V306" s="289">
        <f>IFERROR(U306/$K305,0)</f>
        <v>0</v>
      </c>
      <c r="W306" s="202">
        <v>0</v>
      </c>
      <c r="X306" s="289">
        <f>IFERROR(W306/$K305,0)</f>
        <v>0</v>
      </c>
      <c r="Y306" s="202">
        <v>0</v>
      </c>
      <c r="Z306" s="289">
        <f>IFERROR(Y306/$K305,0)</f>
        <v>0</v>
      </c>
      <c r="AA306" s="305">
        <f>SUMIF($O$9:$Z$9,$AA$9,$O306:$Z306)</f>
        <v>0</v>
      </c>
      <c r="AB306" s="306">
        <f>IFERROR(AA306/$K305,0)</f>
        <v>0</v>
      </c>
    </row>
    <row r="307" spans="1:28" ht="20.100000000000001" customHeight="1" outlineLevel="1">
      <c r="A307" s="406"/>
      <c r="B307" s="209" t="str">
        <f t="shared" si="11"/>
        <v>3.2</v>
      </c>
      <c r="C307" s="409"/>
      <c r="D307" s="412"/>
      <c r="E307" s="412"/>
      <c r="F307" s="418"/>
      <c r="G307" s="421"/>
      <c r="I307" s="424"/>
      <c r="J307" s="427"/>
      <c r="K307" s="415"/>
      <c r="M307" s="196" t="s">
        <v>106</v>
      </c>
      <c r="O307" s="204">
        <f>O306</f>
        <v>0</v>
      </c>
      <c r="P307" s="290">
        <f>IFERROR(O307/$K305,0)</f>
        <v>0</v>
      </c>
      <c r="Q307" s="204">
        <f>O307+Q306</f>
        <v>0</v>
      </c>
      <c r="R307" s="290">
        <f>IFERROR(Q307/$K305,0)</f>
        <v>0</v>
      </c>
      <c r="S307" s="204">
        <f>Q307+S306</f>
        <v>0</v>
      </c>
      <c r="T307" s="290">
        <f>IFERROR(S307/$K305,0)</f>
        <v>0</v>
      </c>
      <c r="U307" s="204">
        <f>S307+U306</f>
        <v>0</v>
      </c>
      <c r="V307" s="290">
        <f>IFERROR(U307/$K305,0)</f>
        <v>0</v>
      </c>
      <c r="W307" s="204">
        <f>U307+W306</f>
        <v>0</v>
      </c>
      <c r="X307" s="290">
        <f>IFERROR(W307/$K305,0)</f>
        <v>0</v>
      </c>
      <c r="Y307" s="204">
        <f>W307+Y306</f>
        <v>0</v>
      </c>
      <c r="Z307" s="290">
        <f>IFERROR(Y307/$K305,0)</f>
        <v>0</v>
      </c>
      <c r="AA307" s="307"/>
      <c r="AB307" s="308"/>
    </row>
    <row r="308" spans="1:28" ht="20.100000000000001" hidden="1" customHeight="1" outlineLevel="1">
      <c r="A308" s="406">
        <f>A305+1</f>
        <v>113</v>
      </c>
      <c r="B308" s="209" t="str">
        <f t="shared" si="11"/>
        <v>3.2</v>
      </c>
      <c r="C308" s="407" t="str">
        <f>VLOOKUP($A308,'VII - Planilha Orçamentária'!$A$9:$K$463,3)</f>
        <v>3.2.16</v>
      </c>
      <c r="D308" s="410" t="str">
        <f>VLOOKUP($A308,'VII - Planilha Orçamentária'!$A$9:$K$463,4)</f>
        <v>SINAPI - 05/2015</v>
      </c>
      <c r="E308" s="410" t="str">
        <f>VLOOKUP(A308,'VII - Planilha Orçamentária'!$A$9:$K$463,5)</f>
        <v>72264</v>
      </c>
      <c r="F308" s="416" t="str">
        <f>VLOOKUP($A308,'VII - Planilha Orçamentária'!$A$9:$K$463,6)</f>
        <v>TERMINAL OU CONECTOR DE PRESSAO - PARA CABO 70MM2 - FORNECIMENTO E INSTALACAO</v>
      </c>
      <c r="G308" s="419" t="str">
        <f>VLOOKUP($A308,'VII - Planilha Orçamentária'!$A$9:$K$463,7)</f>
        <v xml:space="preserve">un </v>
      </c>
      <c r="H308" s="5" t="s">
        <v>135</v>
      </c>
      <c r="I308" s="422">
        <f>VLOOKUP($A308,'VII - Planilha Orçamentária'!$A$9:$K$463,9)</f>
        <v>0</v>
      </c>
      <c r="J308" s="425">
        <f>VLOOKUP($A308,'VII - Planilha Orçamentária'!$A$9:$K$463,10)</f>
        <v>17.78</v>
      </c>
      <c r="K308" s="413">
        <f>ROUND(J308*I308,2)</f>
        <v>0</v>
      </c>
      <c r="M308" s="194" t="s">
        <v>104</v>
      </c>
      <c r="O308" s="200"/>
      <c r="P308" s="201"/>
      <c r="Q308" s="200"/>
      <c r="R308" s="288"/>
      <c r="S308" s="200"/>
      <c r="T308" s="288"/>
      <c r="U308" s="200"/>
      <c r="V308" s="288"/>
      <c r="W308" s="200"/>
      <c r="X308" s="288"/>
      <c r="Y308" s="200"/>
      <c r="Z308" s="201"/>
      <c r="AA308" s="200"/>
      <c r="AB308" s="201"/>
    </row>
    <row r="309" spans="1:28" ht="20.100000000000001" hidden="1" customHeight="1" outlineLevel="1">
      <c r="A309" s="406"/>
      <c r="B309" s="209" t="str">
        <f t="shared" si="11"/>
        <v>3.2</v>
      </c>
      <c r="C309" s="408"/>
      <c r="D309" s="411"/>
      <c r="E309" s="411"/>
      <c r="F309" s="417"/>
      <c r="G309" s="420"/>
      <c r="H309" s="5" t="s">
        <v>135</v>
      </c>
      <c r="I309" s="423"/>
      <c r="J309" s="426"/>
      <c r="K309" s="414"/>
      <c r="M309" s="195" t="s">
        <v>105</v>
      </c>
      <c r="O309" s="202">
        <v>0</v>
      </c>
      <c r="P309" s="203">
        <f>IFERROR(O309/$K308,0)</f>
        <v>0</v>
      </c>
      <c r="Q309" s="202">
        <v>0</v>
      </c>
      <c r="R309" s="289">
        <f>IFERROR(Q309/$K308,0)</f>
        <v>0</v>
      </c>
      <c r="S309" s="202">
        <v>0</v>
      </c>
      <c r="T309" s="289">
        <f>IFERROR(S309/$K308,0)</f>
        <v>0</v>
      </c>
      <c r="U309" s="202">
        <v>0</v>
      </c>
      <c r="V309" s="289">
        <f>IFERROR(U309/$K308,0)</f>
        <v>0</v>
      </c>
      <c r="W309" s="202">
        <v>0</v>
      </c>
      <c r="X309" s="289">
        <f>IFERROR(W309/$K308,0)</f>
        <v>0</v>
      </c>
      <c r="Y309" s="202">
        <v>0</v>
      </c>
      <c r="Z309" s="203">
        <f>IFERROR(Y309/$K308,0)</f>
        <v>0</v>
      </c>
      <c r="AA309" s="202">
        <f>SUMIF($O$9:$Z$9,$AA$9,$O309:$Z309)</f>
        <v>0</v>
      </c>
      <c r="AB309" s="203">
        <f>IFERROR(AA309/$K308,0)</f>
        <v>0</v>
      </c>
    </row>
    <row r="310" spans="1:28" ht="20.100000000000001" hidden="1" customHeight="1" outlineLevel="1">
      <c r="A310" s="406"/>
      <c r="B310" s="209" t="str">
        <f t="shared" si="11"/>
        <v>3.2</v>
      </c>
      <c r="C310" s="409"/>
      <c r="D310" s="412"/>
      <c r="E310" s="412"/>
      <c r="F310" s="418"/>
      <c r="G310" s="421"/>
      <c r="H310" s="5" t="s">
        <v>135</v>
      </c>
      <c r="I310" s="424"/>
      <c r="J310" s="427"/>
      <c r="K310" s="415"/>
      <c r="M310" s="196" t="s">
        <v>106</v>
      </c>
      <c r="O310" s="204">
        <f>O309</f>
        <v>0</v>
      </c>
      <c r="P310" s="205">
        <f>IFERROR(O310/$K308,0)</f>
        <v>0</v>
      </c>
      <c r="Q310" s="204">
        <f>O310+Q309</f>
        <v>0</v>
      </c>
      <c r="R310" s="290">
        <f>IFERROR(Q310/$K308,0)</f>
        <v>0</v>
      </c>
      <c r="S310" s="204">
        <f>Q310+S309</f>
        <v>0</v>
      </c>
      <c r="T310" s="290">
        <f>IFERROR(S310/$K308,0)</f>
        <v>0</v>
      </c>
      <c r="U310" s="204">
        <f>S310+U309</f>
        <v>0</v>
      </c>
      <c r="V310" s="290">
        <f>IFERROR(U310/$K308,0)</f>
        <v>0</v>
      </c>
      <c r="W310" s="204">
        <f>U310+W309</f>
        <v>0</v>
      </c>
      <c r="X310" s="290">
        <f>IFERROR(W310/$K308,0)</f>
        <v>0</v>
      </c>
      <c r="Y310" s="204">
        <f>W310+Y309</f>
        <v>0</v>
      </c>
      <c r="Z310" s="205">
        <f>IFERROR(Y310/$K308,0)</f>
        <v>0</v>
      </c>
      <c r="AA310" s="204"/>
      <c r="AB310" s="205"/>
    </row>
    <row r="311" spans="1:28" ht="20.100000000000001" hidden="1" customHeight="1" outlineLevel="1">
      <c r="A311" s="406">
        <f>A308+1</f>
        <v>114</v>
      </c>
      <c r="B311" s="209" t="str">
        <f t="shared" si="11"/>
        <v>3.2</v>
      </c>
      <c r="C311" s="407" t="str">
        <f>VLOOKUP($A311,'VII - Planilha Orçamentária'!$A$9:$K$463,3)</f>
        <v>3.2.17</v>
      </c>
      <c r="D311" s="410" t="str">
        <f>VLOOKUP($A311,'VII - Planilha Orçamentária'!$A$9:$K$463,4)</f>
        <v>SINAPI - 05/2015</v>
      </c>
      <c r="E311" s="410" t="str">
        <f>VLOOKUP(A311,'VII - Planilha Orçamentária'!$A$9:$K$463,5)</f>
        <v>72265</v>
      </c>
      <c r="F311" s="416" t="str">
        <f>VLOOKUP($A311,'VII - Planilha Orçamentária'!$A$9:$K$463,6)</f>
        <v>TERMINAL OU CONECTOR DE PRESSAO - PARA CABO 95MM2 - FORNECIMENTO E INSTALACAO</v>
      </c>
      <c r="G311" s="419" t="str">
        <f>VLOOKUP($A311,'VII - Planilha Orçamentária'!$A$9:$K$463,7)</f>
        <v xml:space="preserve">un </v>
      </c>
      <c r="H311" s="5" t="s">
        <v>135</v>
      </c>
      <c r="I311" s="422">
        <f>VLOOKUP($A311,'VII - Planilha Orçamentária'!$A$9:$K$463,9)</f>
        <v>0</v>
      </c>
      <c r="J311" s="425">
        <f>VLOOKUP($A311,'VII - Planilha Orçamentária'!$A$9:$K$463,10)</f>
        <v>19.7</v>
      </c>
      <c r="K311" s="413">
        <f>ROUND(J311*I311,2)</f>
        <v>0</v>
      </c>
      <c r="M311" s="194" t="s">
        <v>104</v>
      </c>
      <c r="O311" s="200"/>
      <c r="P311" s="201"/>
      <c r="Q311" s="200"/>
      <c r="R311" s="288"/>
      <c r="S311" s="200"/>
      <c r="T311" s="288"/>
      <c r="U311" s="200"/>
      <c r="V311" s="288"/>
      <c r="W311" s="200"/>
      <c r="X311" s="288"/>
      <c r="Y311" s="200"/>
      <c r="Z311" s="201"/>
      <c r="AA311" s="200"/>
      <c r="AB311" s="201"/>
    </row>
    <row r="312" spans="1:28" ht="20.100000000000001" hidden="1" customHeight="1" outlineLevel="1">
      <c r="A312" s="406"/>
      <c r="B312" s="209" t="str">
        <f t="shared" si="11"/>
        <v>3.2</v>
      </c>
      <c r="C312" s="408"/>
      <c r="D312" s="411"/>
      <c r="E312" s="411"/>
      <c r="F312" s="417"/>
      <c r="G312" s="420"/>
      <c r="H312" s="5" t="s">
        <v>135</v>
      </c>
      <c r="I312" s="423"/>
      <c r="J312" s="426"/>
      <c r="K312" s="414"/>
      <c r="M312" s="195" t="s">
        <v>105</v>
      </c>
      <c r="O312" s="202">
        <v>0</v>
      </c>
      <c r="P312" s="203">
        <f>IFERROR(O312/$K311,0)</f>
        <v>0</v>
      </c>
      <c r="Q312" s="202">
        <v>0</v>
      </c>
      <c r="R312" s="289">
        <f>IFERROR(Q312/$K311,0)</f>
        <v>0</v>
      </c>
      <c r="S312" s="202">
        <v>0</v>
      </c>
      <c r="T312" s="289">
        <f>IFERROR(S312/$K311,0)</f>
        <v>0</v>
      </c>
      <c r="U312" s="202">
        <v>0</v>
      </c>
      <c r="V312" s="289">
        <f>IFERROR(U312/$K311,0)</f>
        <v>0</v>
      </c>
      <c r="W312" s="202">
        <v>0</v>
      </c>
      <c r="X312" s="289">
        <f>IFERROR(W312/$K311,0)</f>
        <v>0</v>
      </c>
      <c r="Y312" s="202">
        <v>0</v>
      </c>
      <c r="Z312" s="203">
        <f>IFERROR(Y312/$K311,0)</f>
        <v>0</v>
      </c>
      <c r="AA312" s="202">
        <f>SUMIF($O$9:$Z$9,$AA$9,$O312:$Z312)</f>
        <v>0</v>
      </c>
      <c r="AB312" s="203">
        <f>IFERROR(AA312/$K311,0)</f>
        <v>0</v>
      </c>
    </row>
    <row r="313" spans="1:28" ht="20.100000000000001" hidden="1" customHeight="1" outlineLevel="1">
      <c r="A313" s="406"/>
      <c r="B313" s="209" t="str">
        <f t="shared" si="11"/>
        <v>3.2</v>
      </c>
      <c r="C313" s="409"/>
      <c r="D313" s="412"/>
      <c r="E313" s="412"/>
      <c r="F313" s="418"/>
      <c r="G313" s="421"/>
      <c r="H313" s="5" t="s">
        <v>135</v>
      </c>
      <c r="I313" s="424"/>
      <c r="J313" s="427"/>
      <c r="K313" s="415"/>
      <c r="M313" s="196" t="s">
        <v>106</v>
      </c>
      <c r="O313" s="204">
        <f>O312</f>
        <v>0</v>
      </c>
      <c r="P313" s="205">
        <f>IFERROR(O313/$K311,0)</f>
        <v>0</v>
      </c>
      <c r="Q313" s="204">
        <f>O313+Q312</f>
        <v>0</v>
      </c>
      <c r="R313" s="290">
        <f>IFERROR(Q313/$K311,0)</f>
        <v>0</v>
      </c>
      <c r="S313" s="204">
        <f>Q313+S312</f>
        <v>0</v>
      </c>
      <c r="T313" s="290">
        <f>IFERROR(S313/$K311,0)</f>
        <v>0</v>
      </c>
      <c r="U313" s="204">
        <f>S313+U312</f>
        <v>0</v>
      </c>
      <c r="V313" s="290">
        <f>IFERROR(U313/$K311,0)</f>
        <v>0</v>
      </c>
      <c r="W313" s="204">
        <f>U313+W312</f>
        <v>0</v>
      </c>
      <c r="X313" s="290">
        <f>IFERROR(W313/$K311,0)</f>
        <v>0</v>
      </c>
      <c r="Y313" s="204">
        <f>W313+Y312</f>
        <v>0</v>
      </c>
      <c r="Z313" s="205">
        <f>IFERROR(Y313/$K311,0)</f>
        <v>0</v>
      </c>
      <c r="AA313" s="204"/>
      <c r="AB313" s="205"/>
    </row>
    <row r="314" spans="1:28" ht="20.100000000000001" customHeight="1" outlineLevel="1">
      <c r="A314" s="406">
        <f>A311+1</f>
        <v>115</v>
      </c>
      <c r="B314" s="209" t="str">
        <f t="shared" si="11"/>
        <v>3.2</v>
      </c>
      <c r="C314" s="407" t="str">
        <f>VLOOKUP($A314,'VII - Planilha Orçamentária'!$A$9:$K$463,3)</f>
        <v>3.2.18</v>
      </c>
      <c r="D314" s="410" t="str">
        <f>VLOOKUP($A314,'VII - Planilha Orçamentária'!$A$9:$K$463,4)</f>
        <v>CPOS - B.166</v>
      </c>
      <c r="E314" s="410" t="str">
        <f>VLOOKUP(A314,'VII - Planilha Orçamentária'!$A$9:$K$463,5)</f>
        <v>420531</v>
      </c>
      <c r="F314" s="416" t="str">
        <f>VLOOKUP($A314,'VII - Planilha Orçamentária'!$A$9:$K$463,6)</f>
        <v>CAIXA DE INSPEÇÃO DO TERRA CILÍNDRICA EM PVC RÍGIDO, DIÂMETRO DE 300 
MM - H= 250 MM</v>
      </c>
      <c r="G314" s="419" t="str">
        <f>VLOOKUP($A314,'VII - Planilha Orçamentária'!$A$9:$K$463,7)</f>
        <v xml:space="preserve">un </v>
      </c>
      <c r="I314" s="422">
        <f>VLOOKUP($A314,'VII - Planilha Orçamentária'!$A$9:$K$463,9)</f>
        <v>11</v>
      </c>
      <c r="J314" s="425">
        <f>VLOOKUP($A314,'VII - Planilha Orçamentária'!$A$9:$K$463,10)</f>
        <v>0</v>
      </c>
      <c r="K314" s="413">
        <f>ROUND(J314*I314,2)</f>
        <v>0</v>
      </c>
      <c r="M314" s="194" t="s">
        <v>104</v>
      </c>
      <c r="O314" s="200"/>
      <c r="P314" s="288"/>
      <c r="Q314" s="200"/>
      <c r="R314" s="288"/>
      <c r="S314" s="200"/>
      <c r="T314" s="288"/>
      <c r="U314" s="200"/>
      <c r="V314" s="288"/>
      <c r="W314" s="200"/>
      <c r="X314" s="288"/>
      <c r="Y314" s="200"/>
      <c r="Z314" s="288"/>
      <c r="AA314" s="303"/>
      <c r="AB314" s="304"/>
    </row>
    <row r="315" spans="1:28" ht="20.100000000000001" customHeight="1" outlineLevel="1">
      <c r="A315" s="406"/>
      <c r="B315" s="209" t="str">
        <f t="shared" si="11"/>
        <v>3.2</v>
      </c>
      <c r="C315" s="408"/>
      <c r="D315" s="411"/>
      <c r="E315" s="411"/>
      <c r="F315" s="417"/>
      <c r="G315" s="420"/>
      <c r="I315" s="423"/>
      <c r="J315" s="426"/>
      <c r="K315" s="414"/>
      <c r="M315" s="195" t="s">
        <v>105</v>
      </c>
      <c r="O315" s="202">
        <v>0</v>
      </c>
      <c r="P315" s="289">
        <f>IFERROR(O315/$K314,0)</f>
        <v>0</v>
      </c>
      <c r="Q315" s="202">
        <f>5*J314</f>
        <v>0</v>
      </c>
      <c r="R315" s="289">
        <f>IFERROR(Q315/$K314,0)</f>
        <v>0</v>
      </c>
      <c r="S315" s="202">
        <f>5*J314</f>
        <v>0</v>
      </c>
      <c r="T315" s="289">
        <f>IFERROR(S315/$K314,0)</f>
        <v>0</v>
      </c>
      <c r="U315" s="202">
        <f>1*J314</f>
        <v>0</v>
      </c>
      <c r="V315" s="289">
        <f>IFERROR(U315/$K314,0)</f>
        <v>0</v>
      </c>
      <c r="W315" s="202">
        <v>0</v>
      </c>
      <c r="X315" s="289">
        <f>IFERROR(W315/$K314,0)</f>
        <v>0</v>
      </c>
      <c r="Y315" s="202">
        <v>0</v>
      </c>
      <c r="Z315" s="289">
        <f>IFERROR(Y315/$K314,0)</f>
        <v>0</v>
      </c>
      <c r="AA315" s="305">
        <f>SUMIF($O$9:$Z$9,$AA$9,$O315:$Z315)</f>
        <v>0</v>
      </c>
      <c r="AB315" s="306">
        <f>IFERROR(AA315/$K314,0)</f>
        <v>0</v>
      </c>
    </row>
    <row r="316" spans="1:28" ht="20.100000000000001" customHeight="1" outlineLevel="1">
      <c r="A316" s="406"/>
      <c r="B316" s="209" t="str">
        <f t="shared" si="11"/>
        <v>3.2</v>
      </c>
      <c r="C316" s="409"/>
      <c r="D316" s="412"/>
      <c r="E316" s="412"/>
      <c r="F316" s="418"/>
      <c r="G316" s="421"/>
      <c r="I316" s="424"/>
      <c r="J316" s="427"/>
      <c r="K316" s="415"/>
      <c r="M316" s="196" t="s">
        <v>106</v>
      </c>
      <c r="O316" s="204">
        <f>O315</f>
        <v>0</v>
      </c>
      <c r="P316" s="290">
        <f>IFERROR(O316/$K314,0)</f>
        <v>0</v>
      </c>
      <c r="Q316" s="204">
        <f>O316+Q315</f>
        <v>0</v>
      </c>
      <c r="R316" s="290">
        <f>IFERROR(Q316/$K314,0)</f>
        <v>0</v>
      </c>
      <c r="S316" s="204">
        <f>Q316+S315</f>
        <v>0</v>
      </c>
      <c r="T316" s="290">
        <f>IFERROR(S316/$K314,0)</f>
        <v>0</v>
      </c>
      <c r="U316" s="204">
        <f>S316+U315</f>
        <v>0</v>
      </c>
      <c r="V316" s="290">
        <f>IFERROR(U316/$K314,0)</f>
        <v>0</v>
      </c>
      <c r="W316" s="204">
        <f>U316+W315</f>
        <v>0</v>
      </c>
      <c r="X316" s="290">
        <f>IFERROR(W316/$K314,0)</f>
        <v>0</v>
      </c>
      <c r="Y316" s="204">
        <f>W316+Y315</f>
        <v>0</v>
      </c>
      <c r="Z316" s="290">
        <f>IFERROR(Y316/$K314,0)</f>
        <v>0</v>
      </c>
      <c r="AA316" s="307"/>
      <c r="AB316" s="308"/>
    </row>
    <row r="317" spans="1:28" ht="20.100000000000001" customHeight="1" outlineLevel="1">
      <c r="A317" s="406">
        <f>A314+1</f>
        <v>116</v>
      </c>
      <c r="B317" s="209" t="str">
        <f t="shared" si="11"/>
        <v>3.2</v>
      </c>
      <c r="C317" s="407" t="str">
        <f>VLOOKUP($A317,'VII - Planilha Orçamentária'!$A$9:$K$463,3)</f>
        <v>3.2.19</v>
      </c>
      <c r="D317" s="410" t="str">
        <f>VLOOKUP($A317,'VII - Planilha Orçamentária'!$A$9:$K$463,4)</f>
        <v>CPOS - B.166</v>
      </c>
      <c r="E317" s="410" t="str">
        <f>VLOOKUP(A317,'VII - Planilha Orçamentária'!$A$9:$K$463,5)</f>
        <v>422013</v>
      </c>
      <c r="F317" s="416" t="str">
        <f>VLOOKUP($A317,'VII - Planilha Orçamentária'!$A$9:$K$463,6)</f>
        <v>SOLDA EXOTÉRMICA CONEXÃO CABO-CABO HORIZONTAL EM X SOBREPOSTO,BITOLA DO CABO DE 50-50MM² A 95-50MM²</v>
      </c>
      <c r="G317" s="419" t="str">
        <f>VLOOKUP($A317,'VII - Planilha Orçamentária'!$A$9:$K$463,7)</f>
        <v xml:space="preserve">un </v>
      </c>
      <c r="I317" s="422">
        <f>VLOOKUP($A317,'VII - Planilha Orçamentária'!$A$9:$K$463,9)</f>
        <v>12</v>
      </c>
      <c r="J317" s="425">
        <f>VLOOKUP($A317,'VII - Planilha Orçamentária'!$A$9:$K$463,10)</f>
        <v>0</v>
      </c>
      <c r="K317" s="413">
        <f>ROUND(J317*I317,2)</f>
        <v>0</v>
      </c>
      <c r="M317" s="194" t="s">
        <v>104</v>
      </c>
      <c r="O317" s="200"/>
      <c r="P317" s="288"/>
      <c r="Q317" s="200"/>
      <c r="R317" s="288"/>
      <c r="S317" s="200"/>
      <c r="T317" s="288"/>
      <c r="U317" s="200"/>
      <c r="V317" s="288"/>
      <c r="W317" s="200"/>
      <c r="X317" s="288"/>
      <c r="Y317" s="200"/>
      <c r="Z317" s="288"/>
      <c r="AA317" s="303"/>
      <c r="AB317" s="304"/>
    </row>
    <row r="318" spans="1:28" ht="20.100000000000001" customHeight="1" outlineLevel="1">
      <c r="A318" s="406"/>
      <c r="B318" s="209" t="str">
        <f t="shared" si="11"/>
        <v>3.2</v>
      </c>
      <c r="C318" s="408"/>
      <c r="D318" s="411"/>
      <c r="E318" s="411"/>
      <c r="F318" s="417"/>
      <c r="G318" s="420"/>
      <c r="I318" s="423"/>
      <c r="J318" s="426"/>
      <c r="K318" s="414"/>
      <c r="M318" s="195" t="s">
        <v>105</v>
      </c>
      <c r="O318" s="202">
        <v>0</v>
      </c>
      <c r="P318" s="289">
        <f>IFERROR(O318/$K317,0)</f>
        <v>0</v>
      </c>
      <c r="Q318" s="202">
        <f>2*J317</f>
        <v>0</v>
      </c>
      <c r="R318" s="289">
        <f>IFERROR(Q318/$K317,0)</f>
        <v>0</v>
      </c>
      <c r="S318" s="202">
        <f>8*J317</f>
        <v>0</v>
      </c>
      <c r="T318" s="289">
        <f>IFERROR(S318/$K317,0)</f>
        <v>0</v>
      </c>
      <c r="U318" s="202">
        <f>2*J317</f>
        <v>0</v>
      </c>
      <c r="V318" s="289">
        <f>IFERROR(U318/$K317,0)</f>
        <v>0</v>
      </c>
      <c r="W318" s="202">
        <v>0</v>
      </c>
      <c r="X318" s="289">
        <f>IFERROR(W318/$K317,0)</f>
        <v>0</v>
      </c>
      <c r="Y318" s="202">
        <v>0</v>
      </c>
      <c r="Z318" s="289">
        <f>IFERROR(Y318/$K317,0)</f>
        <v>0</v>
      </c>
      <c r="AA318" s="305">
        <f>SUMIF($O$9:$Z$9,$AA$9,$O318:$Z318)</f>
        <v>0</v>
      </c>
      <c r="AB318" s="306">
        <f>IFERROR(AA318/$K317,0)</f>
        <v>0</v>
      </c>
    </row>
    <row r="319" spans="1:28" ht="20.100000000000001" customHeight="1" outlineLevel="1">
      <c r="A319" s="406"/>
      <c r="B319" s="209" t="str">
        <f t="shared" si="11"/>
        <v>3.2</v>
      </c>
      <c r="C319" s="409"/>
      <c r="D319" s="412"/>
      <c r="E319" s="412"/>
      <c r="F319" s="418"/>
      <c r="G319" s="421"/>
      <c r="I319" s="424"/>
      <c r="J319" s="427"/>
      <c r="K319" s="415"/>
      <c r="M319" s="196" t="s">
        <v>106</v>
      </c>
      <c r="O319" s="204">
        <f>O318</f>
        <v>0</v>
      </c>
      <c r="P319" s="290">
        <f>IFERROR(O319/$K317,0)</f>
        <v>0</v>
      </c>
      <c r="Q319" s="204">
        <f>O319+Q318</f>
        <v>0</v>
      </c>
      <c r="R319" s="290">
        <f>IFERROR(Q319/$K317,0)</f>
        <v>0</v>
      </c>
      <c r="S319" s="204">
        <f>Q319+S318</f>
        <v>0</v>
      </c>
      <c r="T319" s="290">
        <f>IFERROR(S319/$K317,0)</f>
        <v>0</v>
      </c>
      <c r="U319" s="204">
        <f>S319+U318</f>
        <v>0</v>
      </c>
      <c r="V319" s="290">
        <f>IFERROR(U319/$K317,0)</f>
        <v>0</v>
      </c>
      <c r="W319" s="204">
        <f>U319+W318</f>
        <v>0</v>
      </c>
      <c r="X319" s="290">
        <f>IFERROR(W319/$K317,0)</f>
        <v>0</v>
      </c>
      <c r="Y319" s="204">
        <f>W319+Y318</f>
        <v>0</v>
      </c>
      <c r="Z319" s="290">
        <f>IFERROR(Y319/$K317,0)</f>
        <v>0</v>
      </c>
      <c r="AA319" s="307"/>
      <c r="AB319" s="308"/>
    </row>
    <row r="320" spans="1:28" ht="20.100000000000001" customHeight="1" outlineLevel="1">
      <c r="A320" s="406">
        <f>A317+1</f>
        <v>117</v>
      </c>
      <c r="B320" s="209" t="str">
        <f t="shared" si="11"/>
        <v>3.2</v>
      </c>
      <c r="C320" s="407" t="str">
        <f>VLOOKUP($A320,'VII - Planilha Orçamentária'!$A$9:$K$463,3)</f>
        <v>3.2.20</v>
      </c>
      <c r="D320" s="410" t="str">
        <f>VLOOKUP($A320,'VII - Planilha Orçamentária'!$A$9:$K$463,4)</f>
        <v>CPOS - B.166</v>
      </c>
      <c r="E320" s="410" t="str">
        <f>VLOOKUP(A320,'VII - Planilha Orçamentária'!$A$9:$K$463,5)</f>
        <v>422016</v>
      </c>
      <c r="F320" s="416" t="str">
        <f>VLOOKUP($A320,'VII - Planilha Orçamentária'!$A$9:$K$463,6)</f>
        <v>SOLDA EXOTÉRMICA CONEXÃO CABO-CABO HORIZONTAL EM T, BITOLA DO CABO
DE 50-50MM² A 95-50MM²</v>
      </c>
      <c r="G320" s="419" t="str">
        <f>VLOOKUP($A320,'VII - Planilha Orçamentária'!$A$9:$K$463,7)</f>
        <v xml:space="preserve">un </v>
      </c>
      <c r="I320" s="422">
        <f>VLOOKUP($A320,'VII - Planilha Orçamentária'!$A$9:$K$463,9)</f>
        <v>12</v>
      </c>
      <c r="J320" s="425">
        <f>VLOOKUP($A320,'VII - Planilha Orçamentária'!$A$9:$K$463,10)</f>
        <v>0</v>
      </c>
      <c r="K320" s="413">
        <f>ROUND(J320*I320,2)</f>
        <v>0</v>
      </c>
      <c r="M320" s="194" t="s">
        <v>104</v>
      </c>
      <c r="O320" s="200"/>
      <c r="P320" s="288"/>
      <c r="Q320" s="200"/>
      <c r="R320" s="288"/>
      <c r="S320" s="200"/>
      <c r="T320" s="288"/>
      <c r="U320" s="200"/>
      <c r="V320" s="288"/>
      <c r="W320" s="200"/>
      <c r="X320" s="288"/>
      <c r="Y320" s="200"/>
      <c r="Z320" s="288"/>
      <c r="AA320" s="303"/>
      <c r="AB320" s="304"/>
    </row>
    <row r="321" spans="1:28" ht="20.100000000000001" customHeight="1" outlineLevel="1">
      <c r="A321" s="406"/>
      <c r="B321" s="209" t="str">
        <f t="shared" si="11"/>
        <v>3.2</v>
      </c>
      <c r="C321" s="408"/>
      <c r="D321" s="411"/>
      <c r="E321" s="411"/>
      <c r="F321" s="417"/>
      <c r="G321" s="420"/>
      <c r="I321" s="423"/>
      <c r="J321" s="426"/>
      <c r="K321" s="414"/>
      <c r="M321" s="195" t="s">
        <v>105</v>
      </c>
      <c r="O321" s="202">
        <v>0</v>
      </c>
      <c r="P321" s="289">
        <f>IFERROR(O321/$K320,0)</f>
        <v>0</v>
      </c>
      <c r="Q321" s="202">
        <f>2*J320</f>
        <v>0</v>
      </c>
      <c r="R321" s="289">
        <f>IFERROR(Q321/$K320,0)</f>
        <v>0</v>
      </c>
      <c r="S321" s="202">
        <f>6*J320</f>
        <v>0</v>
      </c>
      <c r="T321" s="289">
        <f>IFERROR(S321/$K320,0)</f>
        <v>0</v>
      </c>
      <c r="U321" s="202">
        <f>4*J320</f>
        <v>0</v>
      </c>
      <c r="V321" s="289">
        <f>IFERROR(U321/$K320,0)</f>
        <v>0</v>
      </c>
      <c r="W321" s="202">
        <v>0</v>
      </c>
      <c r="X321" s="289">
        <f>IFERROR(W321/$K320,0)</f>
        <v>0</v>
      </c>
      <c r="Y321" s="202">
        <v>0</v>
      </c>
      <c r="Z321" s="289">
        <f>IFERROR(Y321/$K320,0)</f>
        <v>0</v>
      </c>
      <c r="AA321" s="305">
        <f>SUMIF($O$9:$Z$9,$AA$9,$O321:$Z321)</f>
        <v>0</v>
      </c>
      <c r="AB321" s="306">
        <f>IFERROR(AA321/$K320,0)</f>
        <v>0</v>
      </c>
    </row>
    <row r="322" spans="1:28" ht="20.100000000000001" customHeight="1" outlineLevel="1">
      <c r="A322" s="406"/>
      <c r="B322" s="209" t="str">
        <f t="shared" si="11"/>
        <v>3.2</v>
      </c>
      <c r="C322" s="409"/>
      <c r="D322" s="412"/>
      <c r="E322" s="412"/>
      <c r="F322" s="418"/>
      <c r="G322" s="421"/>
      <c r="I322" s="424"/>
      <c r="J322" s="427"/>
      <c r="K322" s="415"/>
      <c r="M322" s="196" t="s">
        <v>106</v>
      </c>
      <c r="O322" s="204">
        <f>O321</f>
        <v>0</v>
      </c>
      <c r="P322" s="290">
        <f>IFERROR(O322/$K320,0)</f>
        <v>0</v>
      </c>
      <c r="Q322" s="204">
        <f>O322+Q321</f>
        <v>0</v>
      </c>
      <c r="R322" s="290">
        <f>IFERROR(Q322/$K320,0)</f>
        <v>0</v>
      </c>
      <c r="S322" s="204">
        <f>Q322+S321</f>
        <v>0</v>
      </c>
      <c r="T322" s="290">
        <f>IFERROR(S322/$K320,0)</f>
        <v>0</v>
      </c>
      <c r="U322" s="204">
        <f>S322+U321</f>
        <v>0</v>
      </c>
      <c r="V322" s="290">
        <f>IFERROR(U322/$K320,0)</f>
        <v>0</v>
      </c>
      <c r="W322" s="204">
        <f>U322+W321</f>
        <v>0</v>
      </c>
      <c r="X322" s="290">
        <f>IFERROR(W322/$K320,0)</f>
        <v>0</v>
      </c>
      <c r="Y322" s="204">
        <f>W322+Y321</f>
        <v>0</v>
      </c>
      <c r="Z322" s="290">
        <f>IFERROR(Y322/$K320,0)</f>
        <v>0</v>
      </c>
      <c r="AA322" s="307"/>
      <c r="AB322" s="308"/>
    </row>
    <row r="323" spans="1:28" ht="20.100000000000001" customHeight="1" outlineLevel="1">
      <c r="A323" s="406">
        <f>A320+1</f>
        <v>118</v>
      </c>
      <c r="B323" s="209" t="str">
        <f t="shared" si="11"/>
        <v>3.2</v>
      </c>
      <c r="C323" s="407" t="str">
        <f>VLOOKUP($A323,'VII - Planilha Orçamentária'!$A$9:$K$463,3)</f>
        <v>3.2.21</v>
      </c>
      <c r="D323" s="410" t="str">
        <f>VLOOKUP($A323,'VII - Planilha Orçamentária'!$A$9:$K$463,4)</f>
        <v>CPOS - B.166</v>
      </c>
      <c r="E323" s="410" t="str">
        <f>VLOOKUP(A323,'VII - Planilha Orçamentária'!$A$9:$K$463,5)</f>
        <v>422017</v>
      </c>
      <c r="F323" s="416" t="str">
        <f>VLOOKUP($A323,'VII - Planilha Orçamentária'!$A$9:$K$463,6)</f>
        <v>SOLDA EXOTÉRMICA CONEXÃO CABO-CABO HORIZONTAL RETO, BITOLA DO CABO DE
16MM² A 70MM²</v>
      </c>
      <c r="G323" s="419" t="str">
        <f>VLOOKUP($A323,'VII - Planilha Orçamentária'!$A$9:$K$463,7)</f>
        <v xml:space="preserve">un </v>
      </c>
      <c r="I323" s="422">
        <f>VLOOKUP($A323,'VII - Planilha Orçamentária'!$A$9:$K$463,9)</f>
        <v>30</v>
      </c>
      <c r="J323" s="425">
        <f>VLOOKUP($A323,'VII - Planilha Orçamentária'!$A$9:$K$463,10)</f>
        <v>0</v>
      </c>
      <c r="K323" s="413">
        <f>ROUND(J323*I323,2)</f>
        <v>0</v>
      </c>
      <c r="M323" s="194" t="s">
        <v>104</v>
      </c>
      <c r="O323" s="200"/>
      <c r="P323" s="288"/>
      <c r="Q323" s="200"/>
      <c r="R323" s="288"/>
      <c r="S323" s="200"/>
      <c r="T323" s="288"/>
      <c r="U323" s="200"/>
      <c r="V323" s="288"/>
      <c r="W323" s="200"/>
      <c r="X323" s="288"/>
      <c r="Y323" s="200"/>
      <c r="Z323" s="288"/>
      <c r="AA323" s="303"/>
      <c r="AB323" s="304"/>
    </row>
    <row r="324" spans="1:28" ht="20.100000000000001" customHeight="1" outlineLevel="1">
      <c r="A324" s="406"/>
      <c r="B324" s="209" t="str">
        <f t="shared" si="11"/>
        <v>3.2</v>
      </c>
      <c r="C324" s="408"/>
      <c r="D324" s="411"/>
      <c r="E324" s="411"/>
      <c r="F324" s="417"/>
      <c r="G324" s="420"/>
      <c r="I324" s="423"/>
      <c r="J324" s="426"/>
      <c r="K324" s="414"/>
      <c r="M324" s="195" t="s">
        <v>105</v>
      </c>
      <c r="O324" s="202">
        <v>0</v>
      </c>
      <c r="P324" s="289">
        <f>IFERROR(O324/$K323,0)</f>
        <v>0</v>
      </c>
      <c r="Q324" s="202">
        <f>8*J323</f>
        <v>0</v>
      </c>
      <c r="R324" s="289">
        <f>IFERROR(Q324/$K323,0)</f>
        <v>0</v>
      </c>
      <c r="S324" s="202">
        <f>16*J323</f>
        <v>0</v>
      </c>
      <c r="T324" s="289">
        <f>IFERROR(S324/$K323,0)</f>
        <v>0</v>
      </c>
      <c r="U324" s="202">
        <f>6*J323</f>
        <v>0</v>
      </c>
      <c r="V324" s="289">
        <f>IFERROR(U324/$K323,0)</f>
        <v>0</v>
      </c>
      <c r="W324" s="202">
        <v>0</v>
      </c>
      <c r="X324" s="289">
        <f>IFERROR(W324/$K323,0)</f>
        <v>0</v>
      </c>
      <c r="Y324" s="202">
        <v>0</v>
      </c>
      <c r="Z324" s="289">
        <f>IFERROR(Y324/$K323,0)</f>
        <v>0</v>
      </c>
      <c r="AA324" s="305">
        <f>SUMIF($O$9:$Z$9,$AA$9,$O324:$Z324)</f>
        <v>0</v>
      </c>
      <c r="AB324" s="306">
        <f>IFERROR(AA324/$K323,0)</f>
        <v>0</v>
      </c>
    </row>
    <row r="325" spans="1:28" ht="20.100000000000001" customHeight="1" outlineLevel="1">
      <c r="A325" s="406"/>
      <c r="B325" s="209" t="str">
        <f t="shared" si="11"/>
        <v>3.2</v>
      </c>
      <c r="C325" s="409"/>
      <c r="D325" s="412"/>
      <c r="E325" s="412"/>
      <c r="F325" s="418"/>
      <c r="G325" s="421"/>
      <c r="I325" s="424"/>
      <c r="J325" s="427"/>
      <c r="K325" s="415"/>
      <c r="M325" s="196" t="s">
        <v>106</v>
      </c>
      <c r="O325" s="204">
        <f>O324</f>
        <v>0</v>
      </c>
      <c r="P325" s="290">
        <f>IFERROR(O325/$K323,0)</f>
        <v>0</v>
      </c>
      <c r="Q325" s="204">
        <f>O325+Q324</f>
        <v>0</v>
      </c>
      <c r="R325" s="290">
        <f>IFERROR(Q325/$K323,0)</f>
        <v>0</v>
      </c>
      <c r="S325" s="204">
        <f>Q325+S324</f>
        <v>0</v>
      </c>
      <c r="T325" s="290">
        <f>IFERROR(S325/$K323,0)</f>
        <v>0</v>
      </c>
      <c r="U325" s="204">
        <f>S325+U324</f>
        <v>0</v>
      </c>
      <c r="V325" s="290">
        <f>IFERROR(U325/$K323,0)</f>
        <v>0</v>
      </c>
      <c r="W325" s="204">
        <f>U325+W324</f>
        <v>0</v>
      </c>
      <c r="X325" s="290">
        <f>IFERROR(W325/$K323,0)</f>
        <v>0</v>
      </c>
      <c r="Y325" s="204">
        <f>W325+Y324</f>
        <v>0</v>
      </c>
      <c r="Z325" s="290">
        <f>IFERROR(Y325/$K323,0)</f>
        <v>0</v>
      </c>
      <c r="AA325" s="307"/>
      <c r="AB325" s="308"/>
    </row>
    <row r="326" spans="1:28" ht="20.100000000000001" customHeight="1" outlineLevel="1">
      <c r="A326" s="406">
        <f>A323+1</f>
        <v>119</v>
      </c>
      <c r="B326" s="209" t="str">
        <f t="shared" si="11"/>
        <v>3.2</v>
      </c>
      <c r="C326" s="407" t="str">
        <f>VLOOKUP($A326,'VII - Planilha Orçamentária'!$A$9:$K$463,3)</f>
        <v>3.2.22</v>
      </c>
      <c r="D326" s="410" t="str">
        <f>VLOOKUP($A326,'VII - Planilha Orçamentária'!$A$9:$K$463,4)</f>
        <v>CPOS - B.166</v>
      </c>
      <c r="E326" s="410" t="str">
        <f>VLOOKUP(A326,'VII - Planilha Orçamentária'!$A$9:$K$463,5)</f>
        <v>420512</v>
      </c>
      <c r="F326" s="416" t="str">
        <f>VLOOKUP($A326,'VII - Planilha Orçamentária'!$A$9:$K$463,6)</f>
        <v>CONECTOR DE EMENDA EM LATÃO PARA CABO DE ATÉ 50 MM² COM 4 PARAFUSOS</v>
      </c>
      <c r="G326" s="419" t="str">
        <f>VLOOKUP($A326,'VII - Planilha Orçamentária'!$A$9:$K$463,7)</f>
        <v xml:space="preserve">un </v>
      </c>
      <c r="I326" s="422">
        <f>VLOOKUP($A326,'VII - Planilha Orçamentária'!$A$9:$K$463,9)</f>
        <v>11</v>
      </c>
      <c r="J326" s="425">
        <f>VLOOKUP($A326,'VII - Planilha Orçamentária'!$A$9:$K$463,10)</f>
        <v>0</v>
      </c>
      <c r="K326" s="413">
        <f>ROUND(J326*I326,2)</f>
        <v>0</v>
      </c>
      <c r="M326" s="194" t="s">
        <v>104</v>
      </c>
      <c r="O326" s="200"/>
      <c r="P326" s="288"/>
      <c r="Q326" s="200"/>
      <c r="R326" s="288"/>
      <c r="S326" s="200"/>
      <c r="T326" s="288"/>
      <c r="U326" s="200"/>
      <c r="V326" s="288"/>
      <c r="W326" s="200"/>
      <c r="X326" s="288"/>
      <c r="Y326" s="200"/>
      <c r="Z326" s="288"/>
      <c r="AA326" s="303"/>
      <c r="AB326" s="304"/>
    </row>
    <row r="327" spans="1:28" ht="20.100000000000001" customHeight="1" outlineLevel="1">
      <c r="A327" s="406"/>
      <c r="B327" s="209" t="str">
        <f t="shared" ref="B327:B340" si="12">B326</f>
        <v>3.2</v>
      </c>
      <c r="C327" s="408"/>
      <c r="D327" s="411"/>
      <c r="E327" s="411"/>
      <c r="F327" s="417"/>
      <c r="G327" s="420"/>
      <c r="I327" s="423"/>
      <c r="J327" s="426"/>
      <c r="K327" s="414"/>
      <c r="M327" s="195" t="s">
        <v>105</v>
      </c>
      <c r="O327" s="202">
        <v>0</v>
      </c>
      <c r="P327" s="289">
        <f>IFERROR(O327/$K326,0)</f>
        <v>0</v>
      </c>
      <c r="Q327" s="202">
        <v>0</v>
      </c>
      <c r="R327" s="289">
        <f>IFERROR(Q327/$K326,0)</f>
        <v>0</v>
      </c>
      <c r="S327" s="202">
        <v>0</v>
      </c>
      <c r="T327" s="289">
        <f>IFERROR(S327/$K326,0)</f>
        <v>0</v>
      </c>
      <c r="U327" s="202">
        <f>K326</f>
        <v>0</v>
      </c>
      <c r="V327" s="289">
        <f>IFERROR(U327/$K326,0)</f>
        <v>0</v>
      </c>
      <c r="W327" s="202">
        <v>0</v>
      </c>
      <c r="X327" s="289">
        <f>IFERROR(W327/$K326,0)</f>
        <v>0</v>
      </c>
      <c r="Y327" s="202">
        <v>0</v>
      </c>
      <c r="Z327" s="289">
        <f>IFERROR(Y327/$K326,0)</f>
        <v>0</v>
      </c>
      <c r="AA327" s="305">
        <f>SUMIF($O$9:$Z$9,$AA$9,$O327:$Z327)</f>
        <v>0</v>
      </c>
      <c r="AB327" s="306">
        <f>IFERROR(AA327/$K326,0)</f>
        <v>0</v>
      </c>
    </row>
    <row r="328" spans="1:28" ht="20.100000000000001" customHeight="1" outlineLevel="1">
      <c r="A328" s="406"/>
      <c r="B328" s="209" t="str">
        <f t="shared" si="12"/>
        <v>3.2</v>
      </c>
      <c r="C328" s="409"/>
      <c r="D328" s="412"/>
      <c r="E328" s="412"/>
      <c r="F328" s="418"/>
      <c r="G328" s="421"/>
      <c r="I328" s="424"/>
      <c r="J328" s="427"/>
      <c r="K328" s="415"/>
      <c r="M328" s="196" t="s">
        <v>106</v>
      </c>
      <c r="O328" s="204">
        <f>O327</f>
        <v>0</v>
      </c>
      <c r="P328" s="290">
        <f>IFERROR(O328/$K326,0)</f>
        <v>0</v>
      </c>
      <c r="Q328" s="204">
        <f>O328+Q327</f>
        <v>0</v>
      </c>
      <c r="R328" s="290">
        <f>IFERROR(Q328/$K326,0)</f>
        <v>0</v>
      </c>
      <c r="S328" s="204">
        <f>Q328+S327</f>
        <v>0</v>
      </c>
      <c r="T328" s="290">
        <f>IFERROR(S328/$K326,0)</f>
        <v>0</v>
      </c>
      <c r="U328" s="204">
        <f>S328+U327</f>
        <v>0</v>
      </c>
      <c r="V328" s="290">
        <f>IFERROR(U328/$K326,0)</f>
        <v>0</v>
      </c>
      <c r="W328" s="204">
        <f>U328+W327</f>
        <v>0</v>
      </c>
      <c r="X328" s="290">
        <f>IFERROR(W328/$K326,0)</f>
        <v>0</v>
      </c>
      <c r="Y328" s="204">
        <f>W328+Y327</f>
        <v>0</v>
      </c>
      <c r="Z328" s="290">
        <f>IFERROR(Y328/$K326,0)</f>
        <v>0</v>
      </c>
      <c r="AA328" s="307"/>
      <c r="AB328" s="308"/>
    </row>
    <row r="329" spans="1:28" ht="20.100000000000001" customHeight="1" outlineLevel="1">
      <c r="A329" s="406">
        <f>A326+1</f>
        <v>120</v>
      </c>
      <c r="B329" s="209" t="str">
        <f t="shared" si="12"/>
        <v>3.2</v>
      </c>
      <c r="C329" s="407" t="str">
        <f>VLOOKUP($A329,'VII - Planilha Orçamentária'!$A$9:$K$463,3)</f>
        <v>3.2.23</v>
      </c>
      <c r="D329" s="410" t="str">
        <f>VLOOKUP($A329,'VII - Planilha Orçamentária'!$A$9:$K$463,4)</f>
        <v>CPOS - B.166</v>
      </c>
      <c r="E329" s="410" t="str">
        <f>VLOOKUP(A329,'VII - Planilha Orçamentária'!$A$9:$K$463,5)</f>
        <v>420510</v>
      </c>
      <c r="F329" s="416" t="str">
        <f>VLOOKUP($A329,'VII - Planilha Orçamentária'!$A$9:$K$463,6)</f>
        <v>CAIXA DE INSPEÇÃO SUSPENSA</v>
      </c>
      <c r="G329" s="419" t="str">
        <f>VLOOKUP($A329,'VII - Planilha Orçamentária'!$A$9:$K$463,7)</f>
        <v xml:space="preserve">un </v>
      </c>
      <c r="I329" s="422">
        <f>VLOOKUP($A329,'VII - Planilha Orçamentária'!$A$9:$K$463,9)</f>
        <v>11</v>
      </c>
      <c r="J329" s="425">
        <f>VLOOKUP($A329,'VII - Planilha Orçamentária'!$A$9:$K$463,10)</f>
        <v>0</v>
      </c>
      <c r="K329" s="413">
        <f>ROUND(J329*I329,2)</f>
        <v>0</v>
      </c>
      <c r="M329" s="194" t="s">
        <v>104</v>
      </c>
      <c r="O329" s="200"/>
      <c r="P329" s="288"/>
      <c r="Q329" s="200"/>
      <c r="R329" s="288"/>
      <c r="S329" s="200"/>
      <c r="T329" s="288"/>
      <c r="U329" s="200"/>
      <c r="V329" s="288"/>
      <c r="W329" s="200"/>
      <c r="X329" s="288"/>
      <c r="Y329" s="200"/>
      <c r="Z329" s="288"/>
      <c r="AA329" s="303"/>
      <c r="AB329" s="304"/>
    </row>
    <row r="330" spans="1:28" ht="20.100000000000001" customHeight="1" outlineLevel="1">
      <c r="A330" s="406"/>
      <c r="B330" s="209" t="str">
        <f t="shared" si="12"/>
        <v>3.2</v>
      </c>
      <c r="C330" s="408"/>
      <c r="D330" s="411"/>
      <c r="E330" s="411"/>
      <c r="F330" s="417"/>
      <c r="G330" s="420"/>
      <c r="I330" s="423"/>
      <c r="J330" s="426"/>
      <c r="K330" s="414"/>
      <c r="M330" s="195" t="s">
        <v>105</v>
      </c>
      <c r="O330" s="202">
        <v>0</v>
      </c>
      <c r="P330" s="289">
        <f>IFERROR(O330/$K329,0)</f>
        <v>0</v>
      </c>
      <c r="Q330" s="202">
        <v>0</v>
      </c>
      <c r="R330" s="289">
        <f>IFERROR(Q330/$K329,0)</f>
        <v>0</v>
      </c>
      <c r="S330" s="202">
        <v>0</v>
      </c>
      <c r="T330" s="289">
        <f>IFERROR(S330/$K329,0)</f>
        <v>0</v>
      </c>
      <c r="U330" s="202">
        <f>K329</f>
        <v>0</v>
      </c>
      <c r="V330" s="289">
        <f>IFERROR(U330/$K329,0)</f>
        <v>0</v>
      </c>
      <c r="W330" s="202">
        <v>0</v>
      </c>
      <c r="X330" s="289">
        <f>IFERROR(W330/$K329,0)</f>
        <v>0</v>
      </c>
      <c r="Y330" s="202">
        <v>0</v>
      </c>
      <c r="Z330" s="289">
        <f>IFERROR(Y330/$K329,0)</f>
        <v>0</v>
      </c>
      <c r="AA330" s="305">
        <f>SUMIF($O$9:$Z$9,$AA$9,$O330:$Z330)</f>
        <v>0</v>
      </c>
      <c r="AB330" s="306">
        <f>IFERROR(AA330/$K329,0)</f>
        <v>0</v>
      </c>
    </row>
    <row r="331" spans="1:28" ht="20.100000000000001" customHeight="1" outlineLevel="1">
      <c r="A331" s="406"/>
      <c r="B331" s="209" t="str">
        <f t="shared" si="12"/>
        <v>3.2</v>
      </c>
      <c r="C331" s="409"/>
      <c r="D331" s="412"/>
      <c r="E331" s="412"/>
      <c r="F331" s="418"/>
      <c r="G331" s="421"/>
      <c r="I331" s="424"/>
      <c r="J331" s="427"/>
      <c r="K331" s="415"/>
      <c r="M331" s="196" t="s">
        <v>106</v>
      </c>
      <c r="O331" s="204">
        <f>O330</f>
        <v>0</v>
      </c>
      <c r="P331" s="290">
        <f>IFERROR(O331/$K329,0)</f>
        <v>0</v>
      </c>
      <c r="Q331" s="204">
        <f>O331+Q330</f>
        <v>0</v>
      </c>
      <c r="R331" s="290">
        <f>IFERROR(Q331/$K329,0)</f>
        <v>0</v>
      </c>
      <c r="S331" s="204">
        <f>Q331+S330</f>
        <v>0</v>
      </c>
      <c r="T331" s="290">
        <f>IFERROR(S331/$K329,0)</f>
        <v>0</v>
      </c>
      <c r="U331" s="204">
        <f>S331+U330</f>
        <v>0</v>
      </c>
      <c r="V331" s="290">
        <f>IFERROR(U331/$K329,0)</f>
        <v>0</v>
      </c>
      <c r="W331" s="204">
        <f>U331+W330</f>
        <v>0</v>
      </c>
      <c r="X331" s="290">
        <f>IFERROR(W331/$K329,0)</f>
        <v>0</v>
      </c>
      <c r="Y331" s="204">
        <f>W331+Y330</f>
        <v>0</v>
      </c>
      <c r="Z331" s="290">
        <f>IFERROR(Y331/$K329,0)</f>
        <v>0</v>
      </c>
      <c r="AA331" s="307"/>
      <c r="AB331" s="308"/>
    </row>
    <row r="332" spans="1:28" ht="20.100000000000001" hidden="1" customHeight="1" outlineLevel="1">
      <c r="A332" s="406">
        <f>A329+1</f>
        <v>121</v>
      </c>
      <c r="B332" s="209" t="str">
        <f t="shared" si="12"/>
        <v>3.2</v>
      </c>
      <c r="C332" s="407" t="str">
        <f>VLOOKUP($A332,'VII - Planilha Orçamentária'!$A$9:$K$463,3)</f>
        <v>3.2.24</v>
      </c>
      <c r="D332" s="410" t="str">
        <f>VLOOKUP($A332,'VII - Planilha Orçamentária'!$A$9:$K$463,4)</f>
        <v>CPOS - B.166</v>
      </c>
      <c r="E332" s="410" t="str">
        <f>VLOOKUP(A332,'VII - Planilha Orçamentária'!$A$9:$K$463,5)</f>
        <v>420531</v>
      </c>
      <c r="F332" s="416" t="str">
        <f>VLOOKUP($A332,'VII - Planilha Orçamentária'!$A$9:$K$463,6)</f>
        <v>CAIXA DE INSPEÇÃO DO TERRA CILÍNDRICA EM PVC RÍGIDO, DIÂMETRO DE 300
MM - H= 250 MM</v>
      </c>
      <c r="G332" s="419" t="str">
        <f>VLOOKUP($A332,'VII - Planilha Orçamentária'!$A$9:$K$463,7)</f>
        <v xml:space="preserve">un </v>
      </c>
      <c r="H332" s="5" t="s">
        <v>135</v>
      </c>
      <c r="I332" s="422">
        <f>VLOOKUP($A332,'VII - Planilha Orçamentária'!$A$9:$K$463,9)</f>
        <v>0</v>
      </c>
      <c r="J332" s="425">
        <f>VLOOKUP($A332,'VII - Planilha Orçamentária'!$A$9:$K$463,10)</f>
        <v>0</v>
      </c>
      <c r="K332" s="413">
        <f>ROUND(J332*I332,2)</f>
        <v>0</v>
      </c>
      <c r="M332" s="194" t="s">
        <v>104</v>
      </c>
      <c r="O332" s="200"/>
      <c r="P332" s="288"/>
      <c r="Q332" s="200"/>
      <c r="R332" s="288"/>
      <c r="S332" s="200"/>
      <c r="T332" s="288"/>
      <c r="U332" s="200"/>
      <c r="V332" s="288"/>
      <c r="W332" s="200"/>
      <c r="X332" s="288"/>
      <c r="Y332" s="200"/>
      <c r="Z332" s="288"/>
      <c r="AA332" s="303"/>
      <c r="AB332" s="304"/>
    </row>
    <row r="333" spans="1:28" ht="20.100000000000001" hidden="1" customHeight="1" outlineLevel="1">
      <c r="A333" s="406"/>
      <c r="B333" s="209" t="str">
        <f t="shared" si="12"/>
        <v>3.2</v>
      </c>
      <c r="C333" s="408"/>
      <c r="D333" s="411"/>
      <c r="E333" s="411"/>
      <c r="F333" s="417"/>
      <c r="G333" s="420"/>
      <c r="H333" s="5" t="s">
        <v>135</v>
      </c>
      <c r="I333" s="423"/>
      <c r="J333" s="426"/>
      <c r="K333" s="414"/>
      <c r="M333" s="195" t="s">
        <v>105</v>
      </c>
      <c r="O333" s="202">
        <v>0</v>
      </c>
      <c r="P333" s="289">
        <f>IFERROR(O333/$K332,0)</f>
        <v>0</v>
      </c>
      <c r="Q333" s="202">
        <v>0</v>
      </c>
      <c r="R333" s="289">
        <f>IFERROR(Q333/$K332,0)</f>
        <v>0</v>
      </c>
      <c r="S333" s="202">
        <v>0</v>
      </c>
      <c r="T333" s="289">
        <f>IFERROR(S333/$K332,0)</f>
        <v>0</v>
      </c>
      <c r="U333" s="202">
        <f>K332</f>
        <v>0</v>
      </c>
      <c r="V333" s="289">
        <f>IFERROR(U333/$K332,0)</f>
        <v>0</v>
      </c>
      <c r="W333" s="202">
        <v>0</v>
      </c>
      <c r="X333" s="289">
        <f>IFERROR(W333/$K332,0)</f>
        <v>0</v>
      </c>
      <c r="Y333" s="202">
        <v>0</v>
      </c>
      <c r="Z333" s="289">
        <f>IFERROR(Y333/$K332,0)</f>
        <v>0</v>
      </c>
      <c r="AA333" s="305">
        <f>SUMIF($O$9:$Z$9,$AA$9,$O333:$Z333)</f>
        <v>0</v>
      </c>
      <c r="AB333" s="306">
        <f>IFERROR(AA333/$K332,0)</f>
        <v>0</v>
      </c>
    </row>
    <row r="334" spans="1:28" ht="20.100000000000001" hidden="1" customHeight="1" outlineLevel="1">
      <c r="A334" s="406"/>
      <c r="B334" s="209" t="str">
        <f t="shared" si="12"/>
        <v>3.2</v>
      </c>
      <c r="C334" s="409"/>
      <c r="D334" s="412"/>
      <c r="E334" s="412"/>
      <c r="F334" s="418"/>
      <c r="G334" s="421"/>
      <c r="H334" s="5" t="s">
        <v>135</v>
      </c>
      <c r="I334" s="424"/>
      <c r="J334" s="427"/>
      <c r="K334" s="415"/>
      <c r="M334" s="196" t="s">
        <v>106</v>
      </c>
      <c r="O334" s="204">
        <f>O333</f>
        <v>0</v>
      </c>
      <c r="P334" s="290">
        <f>IFERROR(O334/$K332,0)</f>
        <v>0</v>
      </c>
      <c r="Q334" s="204">
        <f>O334+Q333</f>
        <v>0</v>
      </c>
      <c r="R334" s="290">
        <f>IFERROR(Q334/$K332,0)</f>
        <v>0</v>
      </c>
      <c r="S334" s="204">
        <f>Q334+S333</f>
        <v>0</v>
      </c>
      <c r="T334" s="290">
        <f>IFERROR(S334/$K332,0)</f>
        <v>0</v>
      </c>
      <c r="U334" s="204">
        <f>S334+U333</f>
        <v>0</v>
      </c>
      <c r="V334" s="290">
        <f>IFERROR(U334/$K332,0)</f>
        <v>0</v>
      </c>
      <c r="W334" s="204">
        <f>U334+W333</f>
        <v>0</v>
      </c>
      <c r="X334" s="290">
        <f>IFERROR(W334/$K332,0)</f>
        <v>0</v>
      </c>
      <c r="Y334" s="204">
        <f>W334+Y333</f>
        <v>0</v>
      </c>
      <c r="Z334" s="290">
        <f>IFERROR(Y334/$K332,0)</f>
        <v>0</v>
      </c>
      <c r="AA334" s="307"/>
      <c r="AB334" s="308"/>
    </row>
    <row r="335" spans="1:28" ht="20.100000000000001" customHeight="1" outlineLevel="1">
      <c r="A335" s="406">
        <f>A332+1</f>
        <v>122</v>
      </c>
      <c r="B335" s="209" t="str">
        <f t="shared" si="12"/>
        <v>3.2</v>
      </c>
      <c r="C335" s="407" t="str">
        <f>VLOOKUP($A335,'VII - Planilha Orçamentária'!$A$9:$K$463,3)</f>
        <v>3.2.25</v>
      </c>
      <c r="D335" s="410" t="str">
        <f>VLOOKUP($A335,'VII - Planilha Orçamentária'!$A$9:$K$463,4)</f>
        <v>CPOS - B.166</v>
      </c>
      <c r="E335" s="410" t="str">
        <f>VLOOKUP(A335,'VII - Planilha Orçamentária'!$A$9:$K$463,5)</f>
        <v>420530</v>
      </c>
      <c r="F335" s="416" t="str">
        <f>VLOOKUP($A335,'VII - Planilha Orçamentária'!$A$9:$K$463,6)</f>
        <v>TAMPA PARA CAIXA DE INSPEÇÃO CILÍNDRICA, AÇO GALVANIZADO</v>
      </c>
      <c r="G335" s="419" t="str">
        <f>VLOOKUP($A335,'VII - Planilha Orçamentária'!$A$9:$K$463,7)</f>
        <v xml:space="preserve">un </v>
      </c>
      <c r="I335" s="422">
        <f>VLOOKUP($A335,'VII - Planilha Orçamentária'!$A$9:$K$463,9)</f>
        <v>11</v>
      </c>
      <c r="J335" s="425">
        <f>VLOOKUP($A335,'VII - Planilha Orçamentária'!$A$9:$K$463,10)</f>
        <v>0</v>
      </c>
      <c r="K335" s="413">
        <f>ROUND(J335*I335,2)</f>
        <v>0</v>
      </c>
      <c r="M335" s="194" t="s">
        <v>104</v>
      </c>
      <c r="O335" s="200"/>
      <c r="P335" s="288"/>
      <c r="Q335" s="200"/>
      <c r="R335" s="288"/>
      <c r="S335" s="200"/>
      <c r="T335" s="288"/>
      <c r="U335" s="200"/>
      <c r="V335" s="288"/>
      <c r="W335" s="200"/>
      <c r="X335" s="288"/>
      <c r="Y335" s="200"/>
      <c r="Z335" s="288"/>
      <c r="AA335" s="303"/>
      <c r="AB335" s="304"/>
    </row>
    <row r="336" spans="1:28" ht="20.100000000000001" customHeight="1" outlineLevel="1">
      <c r="A336" s="406"/>
      <c r="B336" s="209" t="str">
        <f t="shared" si="12"/>
        <v>3.2</v>
      </c>
      <c r="C336" s="408"/>
      <c r="D336" s="411"/>
      <c r="E336" s="411"/>
      <c r="F336" s="417"/>
      <c r="G336" s="420"/>
      <c r="I336" s="423"/>
      <c r="J336" s="426"/>
      <c r="K336" s="414"/>
      <c r="M336" s="195" t="s">
        <v>105</v>
      </c>
      <c r="O336" s="202">
        <v>0</v>
      </c>
      <c r="P336" s="289">
        <f>IFERROR(O336/$K335,0)</f>
        <v>0</v>
      </c>
      <c r="Q336" s="202">
        <f>3*J335</f>
        <v>0</v>
      </c>
      <c r="R336" s="289">
        <f>IFERROR(Q336/$K335,0)</f>
        <v>0</v>
      </c>
      <c r="S336" s="202">
        <f>3*J335</f>
        <v>0</v>
      </c>
      <c r="T336" s="289">
        <f>IFERROR(S336/$K335,0)</f>
        <v>0</v>
      </c>
      <c r="U336" s="202">
        <f>5*J335</f>
        <v>0</v>
      </c>
      <c r="V336" s="289">
        <f>IFERROR(U336/$K335,0)</f>
        <v>0</v>
      </c>
      <c r="W336" s="202">
        <v>0</v>
      </c>
      <c r="X336" s="289">
        <f>IFERROR(W336/$K335,0)</f>
        <v>0</v>
      </c>
      <c r="Y336" s="202">
        <v>0</v>
      </c>
      <c r="Z336" s="289">
        <f>IFERROR(Y336/$K335,0)</f>
        <v>0</v>
      </c>
      <c r="AA336" s="305">
        <f>SUMIF($O$9:$Z$9,$AA$9,$O336:$Z336)</f>
        <v>0</v>
      </c>
      <c r="AB336" s="306">
        <f>IFERROR(AA336/$K335,0)</f>
        <v>0</v>
      </c>
    </row>
    <row r="337" spans="1:28" ht="20.100000000000001" customHeight="1" outlineLevel="1">
      <c r="A337" s="406"/>
      <c r="B337" s="209" t="str">
        <f t="shared" si="12"/>
        <v>3.2</v>
      </c>
      <c r="C337" s="409"/>
      <c r="D337" s="412"/>
      <c r="E337" s="412"/>
      <c r="F337" s="418"/>
      <c r="G337" s="421"/>
      <c r="I337" s="424"/>
      <c r="J337" s="427"/>
      <c r="K337" s="415"/>
      <c r="M337" s="196" t="s">
        <v>106</v>
      </c>
      <c r="O337" s="204">
        <f>O336</f>
        <v>0</v>
      </c>
      <c r="P337" s="290">
        <f>IFERROR(O337/$K335,0)</f>
        <v>0</v>
      </c>
      <c r="Q337" s="204">
        <f>O337+Q336</f>
        <v>0</v>
      </c>
      <c r="R337" s="290">
        <f>IFERROR(Q337/$K335,0)</f>
        <v>0</v>
      </c>
      <c r="S337" s="204">
        <f>Q337+S336</f>
        <v>0</v>
      </c>
      <c r="T337" s="290">
        <f>IFERROR(S337/$K335,0)</f>
        <v>0</v>
      </c>
      <c r="U337" s="204">
        <f>S337+U336</f>
        <v>0</v>
      </c>
      <c r="V337" s="290">
        <f>IFERROR(U337/$K335,0)</f>
        <v>0</v>
      </c>
      <c r="W337" s="204">
        <f>U337+W336</f>
        <v>0</v>
      </c>
      <c r="X337" s="290">
        <f>IFERROR(W337/$K335,0)</f>
        <v>0</v>
      </c>
      <c r="Y337" s="204">
        <f>W337+Y336</f>
        <v>0</v>
      </c>
      <c r="Z337" s="290">
        <f>IFERROR(Y337/$K335,0)</f>
        <v>0</v>
      </c>
      <c r="AA337" s="307"/>
      <c r="AB337" s="308"/>
    </row>
    <row r="338" spans="1:28" ht="20.100000000000001" customHeight="1" outlineLevel="1">
      <c r="A338" s="406">
        <f>A335+1</f>
        <v>123</v>
      </c>
      <c r="B338" s="209" t="str">
        <f t="shared" si="12"/>
        <v>3.2</v>
      </c>
      <c r="C338" s="407" t="str">
        <f>VLOOKUP($A338,'VII - Planilha Orçamentária'!$A$9:$K$463,3)</f>
        <v>3.2.26</v>
      </c>
      <c r="D338" s="410" t="str">
        <f>VLOOKUP($A338,'VII - Planilha Orçamentária'!$A$9:$K$463,4)</f>
        <v>CPU</v>
      </c>
      <c r="E338" s="410" t="str">
        <f>VLOOKUP(A338,'VII - Planilha Orçamentária'!$A$9:$K$463,5)</f>
        <v>002</v>
      </c>
      <c r="F338" s="416" t="str">
        <f>VLOOKUP($A338,'VII - Planilha Orçamentária'!$A$9:$K$463,6)</f>
        <v>TESTE DE VERIFICACAO DA MALHA DE TERRA DOS PARA-RAIOS COM MEDICOES E LAUDO TECNICO</v>
      </c>
      <c r="G338" s="419" t="str">
        <f>VLOOKUP($A338,'VII - Planilha Orçamentária'!$A$9:$K$463,7)</f>
        <v>bloco</v>
      </c>
      <c r="I338" s="422">
        <f>VLOOKUP($A338,'VII - Planilha Orçamentária'!$A$9:$K$463,9)</f>
        <v>1</v>
      </c>
      <c r="J338" s="425">
        <f>VLOOKUP($A338,'VII - Planilha Orçamentária'!$A$9:$K$463,10)</f>
        <v>0</v>
      </c>
      <c r="K338" s="413">
        <f>ROUND(J338*I338,2)</f>
        <v>0</v>
      </c>
      <c r="M338" s="194" t="s">
        <v>104</v>
      </c>
      <c r="O338" s="200"/>
      <c r="P338" s="288"/>
      <c r="Q338" s="200"/>
      <c r="R338" s="288"/>
      <c r="S338" s="200"/>
      <c r="T338" s="288"/>
      <c r="U338" s="200"/>
      <c r="V338" s="288"/>
      <c r="W338" s="200"/>
      <c r="X338" s="288"/>
      <c r="Y338" s="200"/>
      <c r="Z338" s="288"/>
      <c r="AA338" s="303"/>
      <c r="AB338" s="304"/>
    </row>
    <row r="339" spans="1:28" ht="20.100000000000001" customHeight="1" outlineLevel="1">
      <c r="A339" s="406"/>
      <c r="B339" s="209" t="str">
        <f t="shared" si="12"/>
        <v>3.2</v>
      </c>
      <c r="C339" s="408"/>
      <c r="D339" s="411"/>
      <c r="E339" s="411"/>
      <c r="F339" s="417"/>
      <c r="G339" s="420"/>
      <c r="I339" s="423"/>
      <c r="J339" s="426"/>
      <c r="K339" s="414"/>
      <c r="M339" s="195" t="s">
        <v>105</v>
      </c>
      <c r="O339" s="202">
        <v>0</v>
      </c>
      <c r="P339" s="289">
        <f>IFERROR(O339/$K338,0)</f>
        <v>0</v>
      </c>
      <c r="Q339" s="202">
        <v>0</v>
      </c>
      <c r="R339" s="289">
        <f>IFERROR(Q339/$K338,0)</f>
        <v>0</v>
      </c>
      <c r="S339" s="202">
        <v>0</v>
      </c>
      <c r="T339" s="289">
        <f>IFERROR(S339/$K338,0)</f>
        <v>0</v>
      </c>
      <c r="U339" s="202">
        <v>0</v>
      </c>
      <c r="V339" s="289">
        <f>IFERROR(U339/$K338,0)</f>
        <v>0</v>
      </c>
      <c r="W339" s="202">
        <f>K338</f>
        <v>0</v>
      </c>
      <c r="X339" s="289">
        <f>IFERROR(W339/$K338,0)</f>
        <v>0</v>
      </c>
      <c r="Y339" s="202">
        <v>0</v>
      </c>
      <c r="Z339" s="289">
        <f>IFERROR(Y339/$K338,0)</f>
        <v>0</v>
      </c>
      <c r="AA339" s="305">
        <f>SUMIF($O$9:$Z$9,$AA$9,$O339:$Z339)</f>
        <v>0</v>
      </c>
      <c r="AB339" s="306">
        <f>IFERROR(AA339/$K338,0)</f>
        <v>0</v>
      </c>
    </row>
    <row r="340" spans="1:28" ht="20.100000000000001" customHeight="1" outlineLevel="1">
      <c r="A340" s="406"/>
      <c r="B340" s="209" t="str">
        <f t="shared" si="12"/>
        <v>3.2</v>
      </c>
      <c r="C340" s="409"/>
      <c r="D340" s="412"/>
      <c r="E340" s="412"/>
      <c r="F340" s="418"/>
      <c r="G340" s="421"/>
      <c r="I340" s="424"/>
      <c r="J340" s="427"/>
      <c r="K340" s="415"/>
      <c r="M340" s="196" t="s">
        <v>106</v>
      </c>
      <c r="O340" s="204">
        <f>O339</f>
        <v>0</v>
      </c>
      <c r="P340" s="290">
        <f>IFERROR(O340/$K338,0)</f>
        <v>0</v>
      </c>
      <c r="Q340" s="204">
        <f>O340+Q339</f>
        <v>0</v>
      </c>
      <c r="R340" s="290">
        <f>IFERROR(Q340/$K338,0)</f>
        <v>0</v>
      </c>
      <c r="S340" s="204">
        <f>Q340+S339</f>
        <v>0</v>
      </c>
      <c r="T340" s="290">
        <f>IFERROR(S340/$K338,0)</f>
        <v>0</v>
      </c>
      <c r="U340" s="204">
        <f>S340+U339</f>
        <v>0</v>
      </c>
      <c r="V340" s="290">
        <f>IFERROR(U340/$K338,0)</f>
        <v>0</v>
      </c>
      <c r="W340" s="204">
        <f>U340+W339</f>
        <v>0</v>
      </c>
      <c r="X340" s="290">
        <f>IFERROR(W340/$K338,0)</f>
        <v>0</v>
      </c>
      <c r="Y340" s="204">
        <f>W340+Y339</f>
        <v>0</v>
      </c>
      <c r="Z340" s="290">
        <f>IFERROR(Y340/$K338,0)</f>
        <v>0</v>
      </c>
      <c r="AA340" s="307"/>
      <c r="AB340" s="308"/>
    </row>
    <row r="341" spans="1:28" ht="30" customHeight="1">
      <c r="B341" s="181" t="str">
        <f>B340</f>
        <v>3.2</v>
      </c>
      <c r="C341" s="348"/>
      <c r="D341" s="349">
        <f>C$181</f>
        <v>3</v>
      </c>
      <c r="E341" s="349" t="s">
        <v>726</v>
      </c>
      <c r="F341" s="346" t="s">
        <v>725</v>
      </c>
      <c r="G341" s="350"/>
      <c r="H341" s="44"/>
      <c r="I341" s="351" t="s">
        <v>74</v>
      </c>
      <c r="J341" s="352"/>
      <c r="K341" s="347">
        <f>SUMIF(B$9:B340,B341,K$9:K340)</f>
        <v>0</v>
      </c>
      <c r="L341" s="42"/>
      <c r="M341" s="353"/>
      <c r="O341" s="206">
        <f>SUMIFS(O$9:O340,$B$9:$B340,$B341,$M$9:$M340,$M339)</f>
        <v>0</v>
      </c>
      <c r="P341" s="291" t="e">
        <f>O341/$K341</f>
        <v>#DIV/0!</v>
      </c>
      <c r="Q341" s="206">
        <f>SUMIFS(Q$9:Q340,$B$9:$B340,$B341,$M$9:$M340,$M339)</f>
        <v>0</v>
      </c>
      <c r="R341" s="291" t="e">
        <f>Q341/$K341</f>
        <v>#DIV/0!</v>
      </c>
      <c r="S341" s="206">
        <f>SUMIFS(S$9:S340,$B$9:$B340,$B341,$M$9:$M340,$M339)</f>
        <v>0</v>
      </c>
      <c r="T341" s="291" t="e">
        <f>S341/$K341</f>
        <v>#DIV/0!</v>
      </c>
      <c r="U341" s="206">
        <f>SUMIFS(U$9:U340,$B$9:$B340,$B341,$M$9:$M340,$M339)</f>
        <v>0</v>
      </c>
      <c r="V341" s="291" t="e">
        <f>U341/$K341</f>
        <v>#DIV/0!</v>
      </c>
      <c r="W341" s="206">
        <f>SUMIFS(W$9:W340,$B$9:$B340,$B341,$M$9:$M340,$M339)</f>
        <v>0</v>
      </c>
      <c r="X341" s="291" t="e">
        <f>W341/$K341</f>
        <v>#DIV/0!</v>
      </c>
      <c r="Y341" s="206">
        <f>SUMIFS(Y$9:Y340,$B$9:$B340,$B341,$M$9:$M340,$M339)</f>
        <v>0</v>
      </c>
      <c r="Z341" s="291" t="e">
        <f>Y341/$K341</f>
        <v>#DIV/0!</v>
      </c>
      <c r="AA341" s="206">
        <f>SUMIFS(AA$9:AA340,$B$9:$B340,$B341,$M$9:$M340,$M339)</f>
        <v>0</v>
      </c>
      <c r="AB341" s="291" t="e">
        <f>AA341/$K341</f>
        <v>#DIV/0!</v>
      </c>
    </row>
    <row r="342" spans="1:28" s="63" customFormat="1" ht="30" customHeight="1">
      <c r="A342" s="1"/>
      <c r="B342" s="183" t="str">
        <f>C342</f>
        <v>3.3</v>
      </c>
      <c r="C342" s="326" t="s">
        <v>199</v>
      </c>
      <c r="D342" s="342" t="s">
        <v>74</v>
      </c>
      <c r="E342" s="342"/>
      <c r="F342" s="343" t="s">
        <v>587</v>
      </c>
      <c r="G342" s="344"/>
      <c r="H342" s="3"/>
      <c r="I342" s="331" t="s">
        <v>74</v>
      </c>
      <c r="J342" s="332"/>
      <c r="K342" s="333"/>
      <c r="L342" s="3"/>
      <c r="M342" s="345"/>
      <c r="O342" s="356"/>
      <c r="P342" s="357"/>
      <c r="Q342" s="356"/>
      <c r="R342" s="357"/>
      <c r="S342" s="356"/>
      <c r="T342" s="357"/>
      <c r="U342" s="356"/>
      <c r="V342" s="357"/>
      <c r="W342" s="356"/>
      <c r="X342" s="357"/>
      <c r="Y342" s="356"/>
      <c r="Z342" s="357"/>
      <c r="AA342" s="356"/>
      <c r="AB342" s="357"/>
    </row>
    <row r="343" spans="1:28" ht="20.100000000000001" customHeight="1" outlineLevel="1">
      <c r="A343" s="406">
        <f>A338+3</f>
        <v>126</v>
      </c>
      <c r="B343" s="209" t="str">
        <f t="shared" ref="B343:B406" si="13">B342</f>
        <v>3.3</v>
      </c>
      <c r="C343" s="407" t="str">
        <f>VLOOKUP($A343,'VII - Planilha Orçamentária'!$A$9:$K$463,3)</f>
        <v>3.3.1</v>
      </c>
      <c r="D343" s="410" t="str">
        <f>VLOOKUP($A343,'VII - Planilha Orçamentária'!$A$9:$K$463,4)</f>
        <v>SINAPI - 01/2016</v>
      </c>
      <c r="E343" s="410" t="str">
        <f>VLOOKUP(A343,'VII - Planilha Orçamentária'!$A$9:$K$463,5)</f>
        <v>68069</v>
      </c>
      <c r="F343" s="416" t="str">
        <f>VLOOKUP($A343,'VII - Planilha Orçamentária'!$A$9:$K$463,6)</f>
        <v>HASTE COPPERWELD 5/8 X 3,0M COM CONECTOR</v>
      </c>
      <c r="G343" s="419" t="str">
        <f>VLOOKUP($A343,'VII - Planilha Orçamentária'!$A$9:$K$463,7)</f>
        <v xml:space="preserve">un </v>
      </c>
      <c r="I343" s="422">
        <f>VLOOKUP($A343,'VII - Planilha Orçamentária'!$A$9:$K$463,9)</f>
        <v>13</v>
      </c>
      <c r="J343" s="425">
        <f>VLOOKUP($A343,'VII - Planilha Orçamentária'!$A$9:$K$463,10)</f>
        <v>0</v>
      </c>
      <c r="K343" s="413">
        <f>ROUND(J343*I343,2)</f>
        <v>0</v>
      </c>
      <c r="M343" s="194" t="s">
        <v>104</v>
      </c>
      <c r="O343" s="200"/>
      <c r="P343" s="288"/>
      <c r="Q343" s="200"/>
      <c r="R343" s="288"/>
      <c r="S343" s="200"/>
      <c r="T343" s="288"/>
      <c r="U343" s="200"/>
      <c r="V343" s="288"/>
      <c r="W343" s="200"/>
      <c r="X343" s="288"/>
      <c r="Y343" s="200"/>
      <c r="Z343" s="288"/>
      <c r="AA343" s="303"/>
      <c r="AB343" s="304"/>
    </row>
    <row r="344" spans="1:28" ht="20.100000000000001" customHeight="1" outlineLevel="1">
      <c r="A344" s="406"/>
      <c r="B344" s="209" t="str">
        <f t="shared" si="13"/>
        <v>3.3</v>
      </c>
      <c r="C344" s="408"/>
      <c r="D344" s="411"/>
      <c r="E344" s="411"/>
      <c r="F344" s="417"/>
      <c r="G344" s="420"/>
      <c r="I344" s="423"/>
      <c r="J344" s="426"/>
      <c r="K344" s="414"/>
      <c r="M344" s="195" t="s">
        <v>105</v>
      </c>
      <c r="O344" s="202">
        <v>0</v>
      </c>
      <c r="P344" s="289">
        <f>IFERROR(O344/$K343,0)</f>
        <v>0</v>
      </c>
      <c r="Q344" s="202">
        <f>8*J343</f>
        <v>0</v>
      </c>
      <c r="R344" s="289">
        <f>IFERROR(Q344/$K343,0)</f>
        <v>0</v>
      </c>
      <c r="S344" s="202">
        <f>5*J343</f>
        <v>0</v>
      </c>
      <c r="T344" s="289">
        <f>IFERROR(S344/$K343,0)</f>
        <v>0</v>
      </c>
      <c r="U344" s="202">
        <v>0</v>
      </c>
      <c r="V344" s="289">
        <f>IFERROR(U344/$K343,0)</f>
        <v>0</v>
      </c>
      <c r="W344" s="202">
        <v>0</v>
      </c>
      <c r="X344" s="289">
        <f>IFERROR(W344/$K343,0)</f>
        <v>0</v>
      </c>
      <c r="Y344" s="202">
        <v>0</v>
      </c>
      <c r="Z344" s="289">
        <f>IFERROR(Y344/$K343,0)</f>
        <v>0</v>
      </c>
      <c r="AA344" s="305">
        <f>SUMIF($O$9:$Z$9,$AA$9,$O344:$Z344)</f>
        <v>0</v>
      </c>
      <c r="AB344" s="306">
        <f>IFERROR(AA344/$K343,0)</f>
        <v>0</v>
      </c>
    </row>
    <row r="345" spans="1:28" ht="20.100000000000001" customHeight="1" outlineLevel="1">
      <c r="A345" s="406"/>
      <c r="B345" s="209" t="str">
        <f t="shared" si="13"/>
        <v>3.3</v>
      </c>
      <c r="C345" s="409"/>
      <c r="D345" s="412"/>
      <c r="E345" s="412"/>
      <c r="F345" s="418"/>
      <c r="G345" s="421"/>
      <c r="I345" s="424"/>
      <c r="J345" s="427"/>
      <c r="K345" s="415"/>
      <c r="M345" s="196" t="s">
        <v>106</v>
      </c>
      <c r="O345" s="204">
        <f>O344</f>
        <v>0</v>
      </c>
      <c r="P345" s="290">
        <f>IFERROR(O345/$K343,0)</f>
        <v>0</v>
      </c>
      <c r="Q345" s="204">
        <f>O345+Q344</f>
        <v>0</v>
      </c>
      <c r="R345" s="290">
        <f>IFERROR(Q345/$K343,0)</f>
        <v>0</v>
      </c>
      <c r="S345" s="204">
        <f>Q345+S344</f>
        <v>0</v>
      </c>
      <c r="T345" s="290">
        <f>IFERROR(S345/$K343,0)</f>
        <v>0</v>
      </c>
      <c r="U345" s="204">
        <f>S345+U344</f>
        <v>0</v>
      </c>
      <c r="V345" s="290">
        <f>IFERROR(U345/$K343,0)</f>
        <v>0</v>
      </c>
      <c r="W345" s="204">
        <f>U345+W344</f>
        <v>0</v>
      </c>
      <c r="X345" s="290">
        <f>IFERROR(W345/$K343,0)</f>
        <v>0</v>
      </c>
      <c r="Y345" s="204">
        <f>W345+Y344</f>
        <v>0</v>
      </c>
      <c r="Z345" s="290">
        <f>IFERROR(Y345/$K343,0)</f>
        <v>0</v>
      </c>
      <c r="AA345" s="307"/>
      <c r="AB345" s="308"/>
    </row>
    <row r="346" spans="1:28" ht="20.100000000000001" hidden="1" customHeight="1" outlineLevel="1">
      <c r="A346" s="406">
        <f>A343+1</f>
        <v>127</v>
      </c>
      <c r="B346" s="209" t="str">
        <f t="shared" si="13"/>
        <v>3.3</v>
      </c>
      <c r="C346" s="407" t="str">
        <f>VLOOKUP($A346,'VII - Planilha Orçamentária'!$A$9:$K$463,3)</f>
        <v>3.3.2</v>
      </c>
      <c r="D346" s="410" t="str">
        <f>VLOOKUP($A346,'VII - Planilha Orçamentária'!$A$9:$K$463,4)</f>
        <v>CPOS - B.164</v>
      </c>
      <c r="E346" s="410" t="str">
        <f>VLOOKUP(A346,'VII - Planilha Orçamentária'!$A$9:$K$463,5)</f>
        <v>420104</v>
      </c>
      <c r="F346" s="416" t="str">
        <f>VLOOKUP($A346,'VII - Planilha Orçamentária'!$A$9:$K$463,6)</f>
        <v>CAPTOR TIPO FRANKLIN, H= 300 MM, 4 PONTOS, 2 DESCIDAS, ACABAMENTO CROMADO</v>
      </c>
      <c r="G346" s="419" t="str">
        <f>VLOOKUP($A346,'VII - Planilha Orçamentária'!$A$9:$K$463,7)</f>
        <v>m</v>
      </c>
      <c r="H346" s="5" t="s">
        <v>135</v>
      </c>
      <c r="I346" s="422">
        <f>VLOOKUP($A346,'VII - Planilha Orçamentária'!$A$9:$K$463,9)</f>
        <v>0</v>
      </c>
      <c r="J346" s="425">
        <f>VLOOKUP($A346,'VII - Planilha Orçamentária'!$A$9:$K$463,10)</f>
        <v>46.56</v>
      </c>
      <c r="K346" s="413">
        <f>ROUND(J346*I346,2)</f>
        <v>0</v>
      </c>
      <c r="M346" s="194" t="s">
        <v>104</v>
      </c>
      <c r="O346" s="200"/>
      <c r="P346" s="201"/>
      <c r="Q346" s="200"/>
      <c r="R346" s="288"/>
      <c r="S346" s="200"/>
      <c r="T346" s="288"/>
      <c r="U346" s="200"/>
      <c r="V346" s="288"/>
      <c r="W346" s="200"/>
      <c r="X346" s="288"/>
      <c r="Y346" s="200"/>
      <c r="Z346" s="201"/>
      <c r="AA346" s="200"/>
      <c r="AB346" s="201"/>
    </row>
    <row r="347" spans="1:28" ht="20.100000000000001" hidden="1" customHeight="1" outlineLevel="1">
      <c r="A347" s="406"/>
      <c r="B347" s="209" t="str">
        <f t="shared" si="13"/>
        <v>3.3</v>
      </c>
      <c r="C347" s="408"/>
      <c r="D347" s="411"/>
      <c r="E347" s="411"/>
      <c r="F347" s="417"/>
      <c r="G347" s="420"/>
      <c r="H347" s="5" t="s">
        <v>135</v>
      </c>
      <c r="I347" s="423"/>
      <c r="J347" s="426"/>
      <c r="K347" s="414"/>
      <c r="M347" s="195" t="s">
        <v>105</v>
      </c>
      <c r="O347" s="202">
        <v>0</v>
      </c>
      <c r="P347" s="203">
        <f>IFERROR(O347/$K346,0)</f>
        <v>0</v>
      </c>
      <c r="Q347" s="202">
        <v>0</v>
      </c>
      <c r="R347" s="289">
        <f>IFERROR(Q347/$K346,0)</f>
        <v>0</v>
      </c>
      <c r="S347" s="202">
        <f>K346</f>
        <v>0</v>
      </c>
      <c r="T347" s="289">
        <f>IFERROR(S347/$K346,0)</f>
        <v>0</v>
      </c>
      <c r="U347" s="202">
        <v>0</v>
      </c>
      <c r="V347" s="289">
        <f>IFERROR(U347/$K346,0)</f>
        <v>0</v>
      </c>
      <c r="W347" s="202">
        <v>0</v>
      </c>
      <c r="X347" s="289">
        <f>IFERROR(W347/$K346,0)</f>
        <v>0</v>
      </c>
      <c r="Y347" s="202">
        <v>0</v>
      </c>
      <c r="Z347" s="203">
        <f>IFERROR(Y347/$K346,0)</f>
        <v>0</v>
      </c>
      <c r="AA347" s="202">
        <f>SUMIF($O$9:$Z$9,$AA$9,$O347:$Z347)</f>
        <v>0</v>
      </c>
      <c r="AB347" s="203">
        <f>IFERROR(AA347/$K346,0)</f>
        <v>0</v>
      </c>
    </row>
    <row r="348" spans="1:28" ht="20.100000000000001" hidden="1" customHeight="1" outlineLevel="1">
      <c r="A348" s="406"/>
      <c r="B348" s="209" t="str">
        <f t="shared" si="13"/>
        <v>3.3</v>
      </c>
      <c r="C348" s="409"/>
      <c r="D348" s="412"/>
      <c r="E348" s="412"/>
      <c r="F348" s="418"/>
      <c r="G348" s="421"/>
      <c r="H348" s="5" t="s">
        <v>135</v>
      </c>
      <c r="I348" s="424"/>
      <c r="J348" s="427"/>
      <c r="K348" s="415"/>
      <c r="M348" s="196" t="s">
        <v>106</v>
      </c>
      <c r="O348" s="204">
        <f>O347</f>
        <v>0</v>
      </c>
      <c r="P348" s="205">
        <f>IFERROR(O348/$K346,0)</f>
        <v>0</v>
      </c>
      <c r="Q348" s="204">
        <f>O348+Q347</f>
        <v>0</v>
      </c>
      <c r="R348" s="290">
        <f>IFERROR(Q348/$K346,0)</f>
        <v>0</v>
      </c>
      <c r="S348" s="204">
        <f>Q348+S347</f>
        <v>0</v>
      </c>
      <c r="T348" s="290">
        <f>IFERROR(S348/$K346,0)</f>
        <v>0</v>
      </c>
      <c r="U348" s="204">
        <f>S348+U347</f>
        <v>0</v>
      </c>
      <c r="V348" s="290">
        <f>IFERROR(U348/$K346,0)</f>
        <v>0</v>
      </c>
      <c r="W348" s="204">
        <f>U348+W347</f>
        <v>0</v>
      </c>
      <c r="X348" s="290">
        <f>IFERROR(W348/$K346,0)</f>
        <v>0</v>
      </c>
      <c r="Y348" s="204">
        <f>W348+Y347</f>
        <v>0</v>
      </c>
      <c r="Z348" s="205">
        <f>IFERROR(Y348/$K346,0)</f>
        <v>0</v>
      </c>
      <c r="AA348" s="204"/>
      <c r="AB348" s="205"/>
    </row>
    <row r="349" spans="1:28" ht="20.100000000000001" hidden="1" customHeight="1" outlineLevel="1">
      <c r="A349" s="406">
        <f>A346+1</f>
        <v>128</v>
      </c>
      <c r="B349" s="209" t="str">
        <f t="shared" si="13"/>
        <v>3.3</v>
      </c>
      <c r="C349" s="407" t="str">
        <f>VLOOKUP($A349,'VII - Planilha Orçamentária'!$A$9:$K$463,3)</f>
        <v>3.3.3</v>
      </c>
      <c r="D349" s="410" t="str">
        <f>VLOOKUP($A349,'VII - Planilha Orçamentária'!$A$9:$K$463,4)</f>
        <v>SINAPI - 05/2015</v>
      </c>
      <c r="E349" s="410" t="str">
        <f>VLOOKUP(A349,'VII - Planilha Orçamentária'!$A$9:$K$463,5)</f>
        <v>72929</v>
      </c>
      <c r="F349" s="416" t="str">
        <f>VLOOKUP($A349,'VII - Planilha Orçamentária'!$A$9:$K$463,6)</f>
        <v>CORDOALHA DE COBRE NU, INCLUSIVE ISOLADORES - 35,00 MM2 - FORNECIMENTO E INSTALACAO</v>
      </c>
      <c r="G349" s="419" t="str">
        <f>VLOOKUP($A349,'VII - Planilha Orçamentária'!$A$9:$K$463,7)</f>
        <v>m</v>
      </c>
      <c r="H349" s="5" t="s">
        <v>135</v>
      </c>
      <c r="I349" s="422">
        <f>VLOOKUP($A349,'VII - Planilha Orçamentária'!$A$9:$K$463,9)</f>
        <v>0</v>
      </c>
      <c r="J349" s="425">
        <f>VLOOKUP($A349,'VII - Planilha Orçamentária'!$A$9:$K$463,10)</f>
        <v>37.14</v>
      </c>
      <c r="K349" s="413">
        <f>ROUND(J349*I349,2)</f>
        <v>0</v>
      </c>
      <c r="M349" s="194" t="s">
        <v>104</v>
      </c>
      <c r="O349" s="200"/>
      <c r="P349" s="201"/>
      <c r="Q349" s="200"/>
      <c r="R349" s="288"/>
      <c r="S349" s="200"/>
      <c r="T349" s="288"/>
      <c r="U349" s="200"/>
      <c r="V349" s="288"/>
      <c r="W349" s="200"/>
      <c r="X349" s="288"/>
      <c r="Y349" s="200"/>
      <c r="Z349" s="201"/>
      <c r="AA349" s="200"/>
      <c r="AB349" s="201"/>
    </row>
    <row r="350" spans="1:28" ht="20.100000000000001" hidden="1" customHeight="1" outlineLevel="1">
      <c r="A350" s="406"/>
      <c r="B350" s="209" t="str">
        <f t="shared" si="13"/>
        <v>3.3</v>
      </c>
      <c r="C350" s="408"/>
      <c r="D350" s="411"/>
      <c r="E350" s="411"/>
      <c r="F350" s="417"/>
      <c r="G350" s="420"/>
      <c r="H350" s="5" t="s">
        <v>135</v>
      </c>
      <c r="I350" s="423"/>
      <c r="J350" s="426"/>
      <c r="K350" s="414"/>
      <c r="M350" s="195" t="s">
        <v>105</v>
      </c>
      <c r="O350" s="202">
        <v>0</v>
      </c>
      <c r="P350" s="203">
        <f>IFERROR(O350/$K349,0)</f>
        <v>0</v>
      </c>
      <c r="Q350" s="202">
        <v>0</v>
      </c>
      <c r="R350" s="289">
        <f>IFERROR(Q350/$K349,0)</f>
        <v>0</v>
      </c>
      <c r="S350" s="202">
        <v>0</v>
      </c>
      <c r="T350" s="289">
        <f>IFERROR(S350/$K349,0)</f>
        <v>0</v>
      </c>
      <c r="U350" s="202">
        <v>0</v>
      </c>
      <c r="V350" s="289">
        <f>IFERROR(U350/$K349,0)</f>
        <v>0</v>
      </c>
      <c r="W350" s="202">
        <v>0</v>
      </c>
      <c r="X350" s="289">
        <f>IFERROR(W350/$K349,0)</f>
        <v>0</v>
      </c>
      <c r="Y350" s="202">
        <v>0</v>
      </c>
      <c r="Z350" s="203">
        <f>IFERROR(Y350/$K349,0)</f>
        <v>0</v>
      </c>
      <c r="AA350" s="202">
        <f>SUMIF($O$9:$Z$9,$AA$9,$O350:$Z350)</f>
        <v>0</v>
      </c>
      <c r="AB350" s="203">
        <f>IFERROR(AA350/$K349,0)</f>
        <v>0</v>
      </c>
    </row>
    <row r="351" spans="1:28" ht="20.100000000000001" hidden="1" customHeight="1" outlineLevel="1">
      <c r="A351" s="406"/>
      <c r="B351" s="209" t="str">
        <f t="shared" si="13"/>
        <v>3.3</v>
      </c>
      <c r="C351" s="409"/>
      <c r="D351" s="412"/>
      <c r="E351" s="412"/>
      <c r="F351" s="418"/>
      <c r="G351" s="421"/>
      <c r="H351" s="5" t="s">
        <v>135</v>
      </c>
      <c r="I351" s="424"/>
      <c r="J351" s="427"/>
      <c r="K351" s="415"/>
      <c r="M351" s="196" t="s">
        <v>106</v>
      </c>
      <c r="O351" s="204">
        <f>O350</f>
        <v>0</v>
      </c>
      <c r="P351" s="205">
        <f>IFERROR(O351/$K349,0)</f>
        <v>0</v>
      </c>
      <c r="Q351" s="204">
        <f>O351+Q350</f>
        <v>0</v>
      </c>
      <c r="R351" s="290">
        <f>IFERROR(Q351/$K349,0)</f>
        <v>0</v>
      </c>
      <c r="S351" s="204">
        <f>Q351+S350</f>
        <v>0</v>
      </c>
      <c r="T351" s="290">
        <f>IFERROR(S351/$K349,0)</f>
        <v>0</v>
      </c>
      <c r="U351" s="204">
        <f>S351+U350</f>
        <v>0</v>
      </c>
      <c r="V351" s="290">
        <f>IFERROR(U351/$K349,0)</f>
        <v>0</v>
      </c>
      <c r="W351" s="204">
        <f>U351+W350</f>
        <v>0</v>
      </c>
      <c r="X351" s="290">
        <f>IFERROR(W351/$K349,0)</f>
        <v>0</v>
      </c>
      <c r="Y351" s="204">
        <f>W351+Y350</f>
        <v>0</v>
      </c>
      <c r="Z351" s="205">
        <f>IFERROR(Y351/$K349,0)</f>
        <v>0</v>
      </c>
      <c r="AA351" s="204"/>
      <c r="AB351" s="205"/>
    </row>
    <row r="352" spans="1:28" ht="20.100000000000001" customHeight="1" outlineLevel="1">
      <c r="A352" s="406">
        <f>A349+1</f>
        <v>129</v>
      </c>
      <c r="B352" s="209" t="str">
        <f t="shared" si="13"/>
        <v>3.3</v>
      </c>
      <c r="C352" s="407" t="str">
        <f>VLOOKUP($A352,'VII - Planilha Orçamentária'!$A$9:$K$463,3)</f>
        <v>3.3.4</v>
      </c>
      <c r="D352" s="410" t="str">
        <f>VLOOKUP($A352,'VII - Planilha Orçamentária'!$A$9:$K$463,4)</f>
        <v>SINAPI - 01/2016</v>
      </c>
      <c r="E352" s="410" t="str">
        <f>VLOOKUP(A352,'VII - Planilha Orçamentária'!$A$9:$K$463,5)</f>
        <v>72930</v>
      </c>
      <c r="F352" s="416" t="str">
        <f>VLOOKUP($A352,'VII - Planilha Orçamentária'!$A$9:$K$463,6)</f>
        <v>CORDOALHA DE COBRE NU, INCLUSIVE ISOLADORES - 50,00 MM2 - FORNECIMENTO E INSTALACAO</v>
      </c>
      <c r="G352" s="419" t="str">
        <f>VLOOKUP($A352,'VII - Planilha Orçamentária'!$A$9:$K$463,7)</f>
        <v>m</v>
      </c>
      <c r="I352" s="422">
        <f>VLOOKUP($A352,'VII - Planilha Orçamentária'!$A$9:$K$463,9)</f>
        <v>160</v>
      </c>
      <c r="J352" s="425">
        <f>VLOOKUP($A352,'VII - Planilha Orçamentária'!$A$9:$K$463,10)</f>
        <v>0</v>
      </c>
      <c r="K352" s="413">
        <f>ROUND(J352*I352,2)</f>
        <v>0</v>
      </c>
      <c r="M352" s="194" t="s">
        <v>104</v>
      </c>
      <c r="O352" s="200"/>
      <c r="P352" s="288"/>
      <c r="Q352" s="200"/>
      <c r="R352" s="288"/>
      <c r="S352" s="200"/>
      <c r="T352" s="288"/>
      <c r="U352" s="200"/>
      <c r="V352" s="288"/>
      <c r="W352" s="200"/>
      <c r="X352" s="288"/>
      <c r="Y352" s="200"/>
      <c r="Z352" s="288"/>
      <c r="AA352" s="303"/>
      <c r="AB352" s="304"/>
    </row>
    <row r="353" spans="1:28" ht="20.100000000000001" customHeight="1" outlineLevel="1">
      <c r="A353" s="406"/>
      <c r="B353" s="209" t="str">
        <f t="shared" si="13"/>
        <v>3.3</v>
      </c>
      <c r="C353" s="408"/>
      <c r="D353" s="411"/>
      <c r="E353" s="411"/>
      <c r="F353" s="417"/>
      <c r="G353" s="420"/>
      <c r="I353" s="423"/>
      <c r="J353" s="426"/>
      <c r="K353" s="414"/>
      <c r="M353" s="195" t="s">
        <v>105</v>
      </c>
      <c r="O353" s="202">
        <v>0</v>
      </c>
      <c r="P353" s="289">
        <f>IFERROR(O353/$K352,0)</f>
        <v>0</v>
      </c>
      <c r="Q353" s="202">
        <f>0.8*K352</f>
        <v>0</v>
      </c>
      <c r="R353" s="289">
        <f>IFERROR(Q353/$K352,0)</f>
        <v>0</v>
      </c>
      <c r="S353" s="202">
        <f>0.2*K352</f>
        <v>0</v>
      </c>
      <c r="T353" s="289">
        <f>IFERROR(S353/$K352,0)</f>
        <v>0</v>
      </c>
      <c r="U353" s="202">
        <v>0</v>
      </c>
      <c r="V353" s="289">
        <f>IFERROR(U353/$K352,0)</f>
        <v>0</v>
      </c>
      <c r="W353" s="202">
        <v>0</v>
      </c>
      <c r="X353" s="289">
        <f>IFERROR(W353/$K352,0)</f>
        <v>0</v>
      </c>
      <c r="Y353" s="202">
        <v>0</v>
      </c>
      <c r="Z353" s="289">
        <f>IFERROR(Y353/$K352,0)</f>
        <v>0</v>
      </c>
      <c r="AA353" s="305">
        <f>SUMIF($O$9:$Z$9,$AA$9,$O353:$Z353)</f>
        <v>0</v>
      </c>
      <c r="AB353" s="306">
        <f>IFERROR(AA353/$K352,0)</f>
        <v>0</v>
      </c>
    </row>
    <row r="354" spans="1:28" ht="20.100000000000001" customHeight="1" outlineLevel="1">
      <c r="A354" s="406"/>
      <c r="B354" s="209" t="str">
        <f t="shared" si="13"/>
        <v>3.3</v>
      </c>
      <c r="C354" s="409"/>
      <c r="D354" s="412"/>
      <c r="E354" s="412"/>
      <c r="F354" s="418"/>
      <c r="G354" s="421"/>
      <c r="I354" s="424"/>
      <c r="J354" s="427"/>
      <c r="K354" s="415"/>
      <c r="M354" s="196" t="s">
        <v>106</v>
      </c>
      <c r="O354" s="204">
        <f>O353</f>
        <v>0</v>
      </c>
      <c r="P354" s="290">
        <f>IFERROR(O354/$K352,0)</f>
        <v>0</v>
      </c>
      <c r="Q354" s="204">
        <f>O354+Q353</f>
        <v>0</v>
      </c>
      <c r="R354" s="290">
        <f>IFERROR(Q354/$K352,0)</f>
        <v>0</v>
      </c>
      <c r="S354" s="204">
        <f>Q354+S353</f>
        <v>0</v>
      </c>
      <c r="T354" s="290">
        <f>IFERROR(S354/$K352,0)</f>
        <v>0</v>
      </c>
      <c r="U354" s="204">
        <f>S354+U353</f>
        <v>0</v>
      </c>
      <c r="V354" s="290">
        <f>IFERROR(U354/$K352,0)</f>
        <v>0</v>
      </c>
      <c r="W354" s="204">
        <f>U354+W353</f>
        <v>0</v>
      </c>
      <c r="X354" s="290">
        <f>IFERROR(W354/$K352,0)</f>
        <v>0</v>
      </c>
      <c r="Y354" s="204">
        <f>W354+Y353</f>
        <v>0</v>
      </c>
      <c r="Z354" s="290">
        <f>IFERROR(Y354/$K352,0)</f>
        <v>0</v>
      </c>
      <c r="AA354" s="307"/>
      <c r="AB354" s="308"/>
    </row>
    <row r="355" spans="1:28" ht="20.100000000000001" hidden="1" customHeight="1" outlineLevel="1">
      <c r="A355" s="406">
        <f>A352+1</f>
        <v>130</v>
      </c>
      <c r="B355" s="209" t="str">
        <f t="shared" si="13"/>
        <v>3.3</v>
      </c>
      <c r="C355" s="407" t="str">
        <f>VLOOKUP($A355,'VII - Planilha Orçamentária'!$A$9:$K$463,3)</f>
        <v>3.3.5</v>
      </c>
      <c r="D355" s="410" t="str">
        <f>VLOOKUP($A355,'VII - Planilha Orçamentária'!$A$9:$K$463,4)</f>
        <v>SINAPI - 05/2015</v>
      </c>
      <c r="E355" s="410" t="str">
        <f>VLOOKUP(A355,'VII - Planilha Orçamentária'!$A$9:$K$463,5)</f>
        <v>72931</v>
      </c>
      <c r="F355" s="416" t="str">
        <f>VLOOKUP($A355,'VII - Planilha Orçamentária'!$A$9:$K$463,6)</f>
        <v>CORDOALHA DE COBRE NU, INCLUSIVE ISOLADORES - 70,00 MM2 - FORNECIMENTO E INSTALACAO</v>
      </c>
      <c r="G355" s="419" t="str">
        <f>VLOOKUP($A355,'VII - Planilha Orçamentária'!$A$9:$K$463,7)</f>
        <v>m</v>
      </c>
      <c r="H355" s="5" t="s">
        <v>135</v>
      </c>
      <c r="I355" s="422">
        <f>VLOOKUP($A355,'VII - Planilha Orçamentária'!$A$9:$K$463,9)</f>
        <v>0</v>
      </c>
      <c r="J355" s="425">
        <f>VLOOKUP($A355,'VII - Planilha Orçamentária'!$A$9:$K$463,10)</f>
        <v>53.37</v>
      </c>
      <c r="K355" s="413">
        <f>ROUND(J355*I355,2)</f>
        <v>0</v>
      </c>
      <c r="M355" s="194" t="s">
        <v>104</v>
      </c>
      <c r="O355" s="200"/>
      <c r="P355" s="201"/>
      <c r="Q355" s="200"/>
      <c r="R355" s="288"/>
      <c r="S355" s="200"/>
      <c r="T355" s="288"/>
      <c r="U355" s="200"/>
      <c r="V355" s="288"/>
      <c r="W355" s="200"/>
      <c r="X355" s="288"/>
      <c r="Y355" s="200"/>
      <c r="Z355" s="201"/>
      <c r="AA355" s="200"/>
      <c r="AB355" s="201"/>
    </row>
    <row r="356" spans="1:28" ht="20.100000000000001" hidden="1" customHeight="1" outlineLevel="1">
      <c r="A356" s="406"/>
      <c r="B356" s="209" t="str">
        <f t="shared" si="13"/>
        <v>3.3</v>
      </c>
      <c r="C356" s="408"/>
      <c r="D356" s="411"/>
      <c r="E356" s="411"/>
      <c r="F356" s="417"/>
      <c r="G356" s="420"/>
      <c r="H356" s="5" t="s">
        <v>135</v>
      </c>
      <c r="I356" s="423"/>
      <c r="J356" s="426"/>
      <c r="K356" s="414"/>
      <c r="M356" s="195" t="s">
        <v>105</v>
      </c>
      <c r="O356" s="202">
        <v>0</v>
      </c>
      <c r="P356" s="203">
        <f>IFERROR(O356/$K355,0)</f>
        <v>0</v>
      </c>
      <c r="Q356" s="202">
        <v>0</v>
      </c>
      <c r="R356" s="289">
        <f>IFERROR(Q356/$K355,0)</f>
        <v>0</v>
      </c>
      <c r="S356" s="202">
        <v>0</v>
      </c>
      <c r="T356" s="289">
        <f>IFERROR(S356/$K355,0)</f>
        <v>0</v>
      </c>
      <c r="U356" s="202">
        <v>0</v>
      </c>
      <c r="V356" s="289">
        <f>IFERROR(U356/$K355,0)</f>
        <v>0</v>
      </c>
      <c r="W356" s="202">
        <v>0</v>
      </c>
      <c r="X356" s="289">
        <f>IFERROR(W356/$K355,0)</f>
        <v>0</v>
      </c>
      <c r="Y356" s="202">
        <v>0</v>
      </c>
      <c r="Z356" s="203">
        <f>IFERROR(Y356/$K355,0)</f>
        <v>0</v>
      </c>
      <c r="AA356" s="202">
        <f>SUMIF($O$9:$Z$9,$AA$9,$O356:$Z356)</f>
        <v>0</v>
      </c>
      <c r="AB356" s="203">
        <f>IFERROR(AA356/$K355,0)</f>
        <v>0</v>
      </c>
    </row>
    <row r="357" spans="1:28" ht="20.100000000000001" hidden="1" customHeight="1" outlineLevel="1">
      <c r="A357" s="406"/>
      <c r="B357" s="209" t="str">
        <f t="shared" si="13"/>
        <v>3.3</v>
      </c>
      <c r="C357" s="409"/>
      <c r="D357" s="412"/>
      <c r="E357" s="412"/>
      <c r="F357" s="418"/>
      <c r="G357" s="421"/>
      <c r="H357" s="5" t="s">
        <v>135</v>
      </c>
      <c r="I357" s="424"/>
      <c r="J357" s="427"/>
      <c r="K357" s="415"/>
      <c r="M357" s="196" t="s">
        <v>106</v>
      </c>
      <c r="O357" s="204">
        <f>O356</f>
        <v>0</v>
      </c>
      <c r="P357" s="205">
        <f>IFERROR(O357/$K355,0)</f>
        <v>0</v>
      </c>
      <c r="Q357" s="204">
        <f>O357+Q356</f>
        <v>0</v>
      </c>
      <c r="R357" s="290">
        <f>IFERROR(Q357/$K355,0)</f>
        <v>0</v>
      </c>
      <c r="S357" s="204">
        <f>Q357+S356</f>
        <v>0</v>
      </c>
      <c r="T357" s="290">
        <f>IFERROR(S357/$K355,0)</f>
        <v>0</v>
      </c>
      <c r="U357" s="204">
        <f>S357+U356</f>
        <v>0</v>
      </c>
      <c r="V357" s="290">
        <f>IFERROR(U357/$K355,0)</f>
        <v>0</v>
      </c>
      <c r="W357" s="204">
        <f>U357+W356</f>
        <v>0</v>
      </c>
      <c r="X357" s="290">
        <f>IFERROR(W357/$K355,0)</f>
        <v>0</v>
      </c>
      <c r="Y357" s="204">
        <f>W357+Y356</f>
        <v>0</v>
      </c>
      <c r="Z357" s="205">
        <f>IFERROR(Y357/$K355,0)</f>
        <v>0</v>
      </c>
      <c r="AA357" s="204"/>
      <c r="AB357" s="205"/>
    </row>
    <row r="358" spans="1:28" ht="20.100000000000001" hidden="1" customHeight="1" outlineLevel="1">
      <c r="A358" s="406">
        <f>A355+1</f>
        <v>131</v>
      </c>
      <c r="B358" s="209" t="str">
        <f t="shared" si="13"/>
        <v>3.3</v>
      </c>
      <c r="C358" s="407" t="str">
        <f>VLOOKUP($A358,'VII - Planilha Orçamentária'!$A$9:$K$463,3)</f>
        <v>3.3.6</v>
      </c>
      <c r="D358" s="410" t="str">
        <f>VLOOKUP($A358,'VII - Planilha Orçamentária'!$A$9:$K$463,4)</f>
        <v>SINAPI - 05/2015</v>
      </c>
      <c r="E358" s="410" t="str">
        <f>VLOOKUP(A358,'VII - Planilha Orçamentária'!$A$9:$K$463,5)</f>
        <v>72932</v>
      </c>
      <c r="F358" s="416" t="str">
        <f>VLOOKUP($A358,'VII - Planilha Orçamentária'!$A$9:$K$463,6)</f>
        <v>CORDOALHA DE COBRE NU, INCLUSIVE ISOLADORES - 95,00 MM2 - FORNECIMENTO E INSTALACAO</v>
      </c>
      <c r="G358" s="419" t="str">
        <f>VLOOKUP($A358,'VII - Planilha Orçamentária'!$A$9:$K$463,7)</f>
        <v>m</v>
      </c>
      <c r="H358" s="5" t="s">
        <v>135</v>
      </c>
      <c r="I358" s="422">
        <f>VLOOKUP($A358,'VII - Planilha Orçamentária'!$A$9:$K$463,9)</f>
        <v>0</v>
      </c>
      <c r="J358" s="425">
        <f>VLOOKUP($A358,'VII - Planilha Orçamentária'!$A$9:$K$463,10)</f>
        <v>64.069999999999993</v>
      </c>
      <c r="K358" s="413">
        <f>ROUND(J358*I358,2)</f>
        <v>0</v>
      </c>
      <c r="M358" s="194" t="s">
        <v>104</v>
      </c>
      <c r="O358" s="200"/>
      <c r="P358" s="201"/>
      <c r="Q358" s="200"/>
      <c r="R358" s="288"/>
      <c r="S358" s="200"/>
      <c r="T358" s="288"/>
      <c r="U358" s="200"/>
      <c r="V358" s="288"/>
      <c r="W358" s="200"/>
      <c r="X358" s="288"/>
      <c r="Y358" s="200"/>
      <c r="Z358" s="201"/>
      <c r="AA358" s="200"/>
      <c r="AB358" s="201"/>
    </row>
    <row r="359" spans="1:28" ht="20.100000000000001" hidden="1" customHeight="1" outlineLevel="1">
      <c r="A359" s="406"/>
      <c r="B359" s="209" t="str">
        <f t="shared" si="13"/>
        <v>3.3</v>
      </c>
      <c r="C359" s="408"/>
      <c r="D359" s="411"/>
      <c r="E359" s="411"/>
      <c r="F359" s="417"/>
      <c r="G359" s="420"/>
      <c r="H359" s="5" t="s">
        <v>135</v>
      </c>
      <c r="I359" s="423"/>
      <c r="J359" s="426"/>
      <c r="K359" s="414"/>
      <c r="M359" s="195" t="s">
        <v>105</v>
      </c>
      <c r="O359" s="202">
        <v>0</v>
      </c>
      <c r="P359" s="203">
        <f>IFERROR(O359/$K358,0)</f>
        <v>0</v>
      </c>
      <c r="Q359" s="202">
        <v>0</v>
      </c>
      <c r="R359" s="289">
        <f>IFERROR(Q359/$K358,0)</f>
        <v>0</v>
      </c>
      <c r="S359" s="202">
        <v>0</v>
      </c>
      <c r="T359" s="289">
        <f>IFERROR(S359/$K358,0)</f>
        <v>0</v>
      </c>
      <c r="U359" s="202">
        <v>0</v>
      </c>
      <c r="V359" s="289">
        <f>IFERROR(U359/$K358,0)</f>
        <v>0</v>
      </c>
      <c r="W359" s="202">
        <v>0</v>
      </c>
      <c r="X359" s="289">
        <f>IFERROR(W359/$K358,0)</f>
        <v>0</v>
      </c>
      <c r="Y359" s="202">
        <v>0</v>
      </c>
      <c r="Z359" s="203">
        <f>IFERROR(Y359/$K358,0)</f>
        <v>0</v>
      </c>
      <c r="AA359" s="202">
        <f>SUMIF($O$9:$Z$9,$AA$9,$O359:$Z359)</f>
        <v>0</v>
      </c>
      <c r="AB359" s="203">
        <f>IFERROR(AA359/$K358,0)</f>
        <v>0</v>
      </c>
    </row>
    <row r="360" spans="1:28" ht="20.100000000000001" hidden="1" customHeight="1" outlineLevel="1">
      <c r="A360" s="406"/>
      <c r="B360" s="209" t="str">
        <f t="shared" si="13"/>
        <v>3.3</v>
      </c>
      <c r="C360" s="409"/>
      <c r="D360" s="412"/>
      <c r="E360" s="412"/>
      <c r="F360" s="418"/>
      <c r="G360" s="421"/>
      <c r="H360" s="5" t="s">
        <v>135</v>
      </c>
      <c r="I360" s="424"/>
      <c r="J360" s="427"/>
      <c r="K360" s="415"/>
      <c r="M360" s="196" t="s">
        <v>106</v>
      </c>
      <c r="O360" s="204">
        <f>O359</f>
        <v>0</v>
      </c>
      <c r="P360" s="205">
        <f>IFERROR(O360/$K358,0)</f>
        <v>0</v>
      </c>
      <c r="Q360" s="204">
        <f>O360+Q359</f>
        <v>0</v>
      </c>
      <c r="R360" s="290">
        <f>IFERROR(Q360/$K358,0)</f>
        <v>0</v>
      </c>
      <c r="S360" s="204">
        <f>Q360+S359</f>
        <v>0</v>
      </c>
      <c r="T360" s="290">
        <f>IFERROR(S360/$K358,0)</f>
        <v>0</v>
      </c>
      <c r="U360" s="204">
        <f>S360+U359</f>
        <v>0</v>
      </c>
      <c r="V360" s="290">
        <f>IFERROR(U360/$K358,0)</f>
        <v>0</v>
      </c>
      <c r="W360" s="204">
        <f>U360+W359</f>
        <v>0</v>
      </c>
      <c r="X360" s="290">
        <f>IFERROR(W360/$K358,0)</f>
        <v>0</v>
      </c>
      <c r="Y360" s="204">
        <f>W360+Y359</f>
        <v>0</v>
      </c>
      <c r="Z360" s="205">
        <f>IFERROR(Y360/$K358,0)</f>
        <v>0</v>
      </c>
      <c r="AA360" s="204"/>
      <c r="AB360" s="205"/>
    </row>
    <row r="361" spans="1:28" ht="20.100000000000001" hidden="1" customHeight="1" outlineLevel="1">
      <c r="A361" s="406">
        <f>A358+1</f>
        <v>132</v>
      </c>
      <c r="B361" s="209" t="str">
        <f t="shared" si="13"/>
        <v>3.3</v>
      </c>
      <c r="C361" s="407" t="str">
        <f>VLOOKUP($A361,'VII - Planilha Orçamentária'!$A$9:$K$463,3)</f>
        <v>3.3.7</v>
      </c>
      <c r="D361" s="410" t="str">
        <f>VLOOKUP($A361,'VII - Planilha Orçamentária'!$A$9:$K$463,4)</f>
        <v>SINAPI - 05/2015</v>
      </c>
      <c r="E361" s="410" t="str">
        <f>VLOOKUP(A361,'VII - Planilha Orçamentária'!$A$9:$K$463,5)</f>
        <v>83484</v>
      </c>
      <c r="F361" s="416" t="str">
        <f>VLOOKUP($A361,'VII - Planilha Orçamentária'!$A$9:$K$463,6)</f>
        <v>HASTE COPERWELD 3/4" X 3,00M COM CONECTOR</v>
      </c>
      <c r="G361" s="419" t="str">
        <f>VLOOKUP($A361,'VII - Planilha Orçamentária'!$A$9:$K$463,7)</f>
        <v xml:space="preserve">un </v>
      </c>
      <c r="H361" s="5" t="s">
        <v>135</v>
      </c>
      <c r="I361" s="422">
        <f>VLOOKUP($A361,'VII - Planilha Orçamentária'!$A$9:$K$463,9)</f>
        <v>0</v>
      </c>
      <c r="J361" s="425">
        <f>VLOOKUP($A361,'VII - Planilha Orçamentária'!$A$9:$K$463,10)</f>
        <v>51.81</v>
      </c>
      <c r="K361" s="413">
        <f>ROUND(J361*I361,2)</f>
        <v>0</v>
      </c>
      <c r="M361" s="194" t="s">
        <v>104</v>
      </c>
      <c r="O361" s="200"/>
      <c r="P361" s="201"/>
      <c r="Q361" s="200"/>
      <c r="R361" s="288"/>
      <c r="S361" s="200"/>
      <c r="T361" s="288"/>
      <c r="U361" s="200"/>
      <c r="V361" s="288"/>
      <c r="W361" s="200"/>
      <c r="X361" s="288"/>
      <c r="Y361" s="200"/>
      <c r="Z361" s="201"/>
      <c r="AA361" s="200"/>
      <c r="AB361" s="201"/>
    </row>
    <row r="362" spans="1:28" ht="20.100000000000001" hidden="1" customHeight="1" outlineLevel="1">
      <c r="A362" s="406"/>
      <c r="B362" s="209" t="str">
        <f t="shared" si="13"/>
        <v>3.3</v>
      </c>
      <c r="C362" s="408"/>
      <c r="D362" s="411"/>
      <c r="E362" s="411"/>
      <c r="F362" s="417"/>
      <c r="G362" s="420"/>
      <c r="H362" s="5" t="s">
        <v>135</v>
      </c>
      <c r="I362" s="423"/>
      <c r="J362" s="426"/>
      <c r="K362" s="414"/>
      <c r="M362" s="195" t="s">
        <v>105</v>
      </c>
      <c r="O362" s="202">
        <v>0</v>
      </c>
      <c r="P362" s="203">
        <f>IFERROR(O362/$K361,0)</f>
        <v>0</v>
      </c>
      <c r="Q362" s="202">
        <v>0</v>
      </c>
      <c r="R362" s="289">
        <f>IFERROR(Q362/$K361,0)</f>
        <v>0</v>
      </c>
      <c r="S362" s="202">
        <v>0</v>
      </c>
      <c r="T362" s="289">
        <f>IFERROR(S362/$K361,0)</f>
        <v>0</v>
      </c>
      <c r="U362" s="202">
        <v>0</v>
      </c>
      <c r="V362" s="289">
        <f>IFERROR(U362/$K361,0)</f>
        <v>0</v>
      </c>
      <c r="W362" s="202">
        <v>0</v>
      </c>
      <c r="X362" s="289">
        <f>IFERROR(W362/$K361,0)</f>
        <v>0</v>
      </c>
      <c r="Y362" s="202">
        <v>0</v>
      </c>
      <c r="Z362" s="203">
        <f>IFERROR(Y362/$K361,0)</f>
        <v>0</v>
      </c>
      <c r="AA362" s="202">
        <f>SUMIF($O$9:$Z$9,$AA$9,$O362:$Z362)</f>
        <v>0</v>
      </c>
      <c r="AB362" s="203">
        <f>IFERROR(AA362/$K361,0)</f>
        <v>0</v>
      </c>
    </row>
    <row r="363" spans="1:28" ht="20.100000000000001" hidden="1" customHeight="1" outlineLevel="1">
      <c r="A363" s="406"/>
      <c r="B363" s="209" t="str">
        <f t="shared" si="13"/>
        <v>3.3</v>
      </c>
      <c r="C363" s="409"/>
      <c r="D363" s="412"/>
      <c r="E363" s="412"/>
      <c r="F363" s="418"/>
      <c r="G363" s="421"/>
      <c r="H363" s="5" t="s">
        <v>135</v>
      </c>
      <c r="I363" s="424"/>
      <c r="J363" s="427"/>
      <c r="K363" s="415"/>
      <c r="M363" s="196" t="s">
        <v>106</v>
      </c>
      <c r="O363" s="204">
        <f>O362</f>
        <v>0</v>
      </c>
      <c r="P363" s="205">
        <f>IFERROR(O363/$K361,0)</f>
        <v>0</v>
      </c>
      <c r="Q363" s="204">
        <f>O363+Q362</f>
        <v>0</v>
      </c>
      <c r="R363" s="290">
        <f>IFERROR(Q363/$K361,0)</f>
        <v>0</v>
      </c>
      <c r="S363" s="204">
        <f>Q363+S362</f>
        <v>0</v>
      </c>
      <c r="T363" s="290">
        <f>IFERROR(S363/$K361,0)</f>
        <v>0</v>
      </c>
      <c r="U363" s="204">
        <f>S363+U362</f>
        <v>0</v>
      </c>
      <c r="V363" s="290">
        <f>IFERROR(U363/$K361,0)</f>
        <v>0</v>
      </c>
      <c r="W363" s="204">
        <f>U363+W362</f>
        <v>0</v>
      </c>
      <c r="X363" s="290">
        <f>IFERROR(W363/$K361,0)</f>
        <v>0</v>
      </c>
      <c r="Y363" s="204">
        <f>W363+Y362</f>
        <v>0</v>
      </c>
      <c r="Z363" s="205">
        <f>IFERROR(Y363/$K361,0)</f>
        <v>0</v>
      </c>
      <c r="AA363" s="204"/>
      <c r="AB363" s="205"/>
    </row>
    <row r="364" spans="1:28" ht="20.100000000000001" hidden="1" customHeight="1" outlineLevel="1">
      <c r="A364" s="406">
        <f>A361+1</f>
        <v>133</v>
      </c>
      <c r="B364" s="209" t="str">
        <f t="shared" si="13"/>
        <v>3.3</v>
      </c>
      <c r="C364" s="407" t="str">
        <f>VLOOKUP($A364,'VII - Planilha Orçamentária'!$A$9:$K$463,3)</f>
        <v>3.3.8</v>
      </c>
      <c r="D364" s="410" t="str">
        <f>VLOOKUP($A364,'VII - Planilha Orçamentária'!$A$9:$K$463,4)</f>
        <v>SINAPI - 05/2015</v>
      </c>
      <c r="E364" s="410" t="str">
        <f>VLOOKUP(A364,'VII - Planilha Orçamentária'!$A$9:$K$463,5)</f>
        <v>83485</v>
      </c>
      <c r="F364" s="416" t="str">
        <f>VLOOKUP($A364,'VII - Planilha Orçamentária'!$A$9:$K$463,6)</f>
        <v>HASTE COPERWELD 3/8" X 3,00M COM CONECTOR</v>
      </c>
      <c r="G364" s="419" t="str">
        <f>VLOOKUP($A364,'VII - Planilha Orçamentária'!$A$9:$K$463,7)</f>
        <v xml:space="preserve">un </v>
      </c>
      <c r="H364" s="5" t="s">
        <v>135</v>
      </c>
      <c r="I364" s="422">
        <f>VLOOKUP($A364,'VII - Planilha Orçamentária'!$A$9:$K$463,9)</f>
        <v>0</v>
      </c>
      <c r="J364" s="425">
        <f>VLOOKUP($A364,'VII - Planilha Orçamentária'!$A$9:$K$463,10)</f>
        <v>35.020000000000003</v>
      </c>
      <c r="K364" s="413">
        <f>ROUND(J364*I364,2)</f>
        <v>0</v>
      </c>
      <c r="M364" s="194" t="s">
        <v>104</v>
      </c>
      <c r="O364" s="200"/>
      <c r="P364" s="201"/>
      <c r="Q364" s="200"/>
      <c r="R364" s="288"/>
      <c r="S364" s="200"/>
      <c r="T364" s="288"/>
      <c r="U364" s="200"/>
      <c r="V364" s="288"/>
      <c r="W364" s="200"/>
      <c r="X364" s="288"/>
      <c r="Y364" s="200"/>
      <c r="Z364" s="201"/>
      <c r="AA364" s="200"/>
      <c r="AB364" s="201"/>
    </row>
    <row r="365" spans="1:28" ht="20.100000000000001" hidden="1" customHeight="1" outlineLevel="1">
      <c r="A365" s="406"/>
      <c r="B365" s="209" t="str">
        <f t="shared" si="13"/>
        <v>3.3</v>
      </c>
      <c r="C365" s="408"/>
      <c r="D365" s="411"/>
      <c r="E365" s="411"/>
      <c r="F365" s="417"/>
      <c r="G365" s="420"/>
      <c r="H365" s="5" t="s">
        <v>135</v>
      </c>
      <c r="I365" s="423"/>
      <c r="J365" s="426"/>
      <c r="K365" s="414"/>
      <c r="M365" s="195" t="s">
        <v>105</v>
      </c>
      <c r="O365" s="202">
        <v>0</v>
      </c>
      <c r="P365" s="203">
        <f>IFERROR(O365/$K364,0)</f>
        <v>0</v>
      </c>
      <c r="Q365" s="202">
        <v>0</v>
      </c>
      <c r="R365" s="289">
        <f>IFERROR(Q365/$K364,0)</f>
        <v>0</v>
      </c>
      <c r="S365" s="202">
        <v>0</v>
      </c>
      <c r="T365" s="289">
        <f>IFERROR(S365/$K364,0)</f>
        <v>0</v>
      </c>
      <c r="U365" s="202">
        <v>0</v>
      </c>
      <c r="V365" s="289">
        <f>IFERROR(U365/$K364,0)</f>
        <v>0</v>
      </c>
      <c r="W365" s="202">
        <v>0</v>
      </c>
      <c r="X365" s="289">
        <f>IFERROR(W365/$K364,0)</f>
        <v>0</v>
      </c>
      <c r="Y365" s="202">
        <v>0</v>
      </c>
      <c r="Z365" s="203">
        <f>IFERROR(Y365/$K364,0)</f>
        <v>0</v>
      </c>
      <c r="AA365" s="202">
        <f>SUMIF($O$9:$Z$9,$AA$9,$O365:$Z365)</f>
        <v>0</v>
      </c>
      <c r="AB365" s="203">
        <f>IFERROR(AA365/$K364,0)</f>
        <v>0</v>
      </c>
    </row>
    <row r="366" spans="1:28" ht="20.100000000000001" hidden="1" customHeight="1" outlineLevel="1">
      <c r="A366" s="406"/>
      <c r="B366" s="209" t="str">
        <f t="shared" si="13"/>
        <v>3.3</v>
      </c>
      <c r="C366" s="409"/>
      <c r="D366" s="412"/>
      <c r="E366" s="412"/>
      <c r="F366" s="418"/>
      <c r="G366" s="421"/>
      <c r="H366" s="5" t="s">
        <v>135</v>
      </c>
      <c r="I366" s="424"/>
      <c r="J366" s="427"/>
      <c r="K366" s="415"/>
      <c r="M366" s="196" t="s">
        <v>106</v>
      </c>
      <c r="O366" s="204">
        <f>O365</f>
        <v>0</v>
      </c>
      <c r="P366" s="205">
        <f>IFERROR(O366/$K364,0)</f>
        <v>0</v>
      </c>
      <c r="Q366" s="204">
        <f>O366+Q365</f>
        <v>0</v>
      </c>
      <c r="R366" s="290">
        <f>IFERROR(Q366/$K364,0)</f>
        <v>0</v>
      </c>
      <c r="S366" s="204">
        <f>Q366+S365</f>
        <v>0</v>
      </c>
      <c r="T366" s="290">
        <f>IFERROR(S366/$K364,0)</f>
        <v>0</v>
      </c>
      <c r="U366" s="204">
        <f>S366+U365</f>
        <v>0</v>
      </c>
      <c r="V366" s="290">
        <f>IFERROR(U366/$K364,0)</f>
        <v>0</v>
      </c>
      <c r="W366" s="204">
        <f>U366+W365</f>
        <v>0</v>
      </c>
      <c r="X366" s="290">
        <f>IFERROR(W366/$K364,0)</f>
        <v>0</v>
      </c>
      <c r="Y366" s="204">
        <f>W366+Y365</f>
        <v>0</v>
      </c>
      <c r="Z366" s="205">
        <f>IFERROR(Y366/$K364,0)</f>
        <v>0</v>
      </c>
      <c r="AA366" s="204"/>
      <c r="AB366" s="205"/>
    </row>
    <row r="367" spans="1:28" ht="20.100000000000001" hidden="1" customHeight="1" outlineLevel="1">
      <c r="A367" s="406">
        <f>A364+1</f>
        <v>134</v>
      </c>
      <c r="B367" s="209" t="str">
        <f t="shared" si="13"/>
        <v>3.3</v>
      </c>
      <c r="C367" s="407" t="str">
        <f>VLOOKUP($A367,'VII - Planilha Orçamentária'!$A$9:$K$463,3)</f>
        <v>3.3.9</v>
      </c>
      <c r="D367" s="410" t="str">
        <f>VLOOKUP($A367,'VII - Planilha Orçamentária'!$A$9:$K$463,4)</f>
        <v>SINAPI - 05/2015</v>
      </c>
      <c r="E367" s="410" t="str">
        <f>VLOOKUP(A367,'VII - Planilha Orçamentária'!$A$9:$K$463,5)</f>
        <v>83638</v>
      </c>
      <c r="F367" s="416" t="str">
        <f>VLOOKUP($A367,'VII - Planilha Orçamentária'!$A$9:$K$463,6)</f>
        <v>MASTRO SIMPLES DE FERRO GALVANIZADO P/ PARA-RAIOS H=3,00M INCLUINDO BA SE - FORNECIMENTO E INSTALACAO</v>
      </c>
      <c r="G367" s="419" t="str">
        <f>VLOOKUP($A367,'VII - Planilha Orçamentária'!$A$9:$K$463,7)</f>
        <v xml:space="preserve">un </v>
      </c>
      <c r="H367" s="5" t="s">
        <v>135</v>
      </c>
      <c r="I367" s="422">
        <f>VLOOKUP($A367,'VII - Planilha Orçamentária'!$A$9:$K$463,9)</f>
        <v>0</v>
      </c>
      <c r="J367" s="425">
        <f>VLOOKUP($A367,'VII - Planilha Orçamentária'!$A$9:$K$463,10)</f>
        <v>325.38</v>
      </c>
      <c r="K367" s="413">
        <f>ROUND(J367*I367,2)</f>
        <v>0</v>
      </c>
      <c r="M367" s="194" t="s">
        <v>104</v>
      </c>
      <c r="O367" s="200"/>
      <c r="P367" s="201"/>
      <c r="Q367" s="200"/>
      <c r="R367" s="288"/>
      <c r="S367" s="200"/>
      <c r="T367" s="288"/>
      <c r="U367" s="200"/>
      <c r="V367" s="288"/>
      <c r="W367" s="200"/>
      <c r="X367" s="288"/>
      <c r="Y367" s="200"/>
      <c r="Z367" s="201"/>
      <c r="AA367" s="200"/>
      <c r="AB367" s="201"/>
    </row>
    <row r="368" spans="1:28" ht="20.100000000000001" hidden="1" customHeight="1" outlineLevel="1">
      <c r="A368" s="406"/>
      <c r="B368" s="209" t="str">
        <f t="shared" si="13"/>
        <v>3.3</v>
      </c>
      <c r="C368" s="408"/>
      <c r="D368" s="411"/>
      <c r="E368" s="411"/>
      <c r="F368" s="417"/>
      <c r="G368" s="420"/>
      <c r="H368" s="5" t="s">
        <v>135</v>
      </c>
      <c r="I368" s="423"/>
      <c r="J368" s="426"/>
      <c r="K368" s="414"/>
      <c r="M368" s="195" t="s">
        <v>105</v>
      </c>
      <c r="O368" s="202">
        <v>0</v>
      </c>
      <c r="P368" s="203">
        <f>IFERROR(O368/$K367,0)</f>
        <v>0</v>
      </c>
      <c r="Q368" s="202">
        <v>0</v>
      </c>
      <c r="R368" s="289">
        <f>IFERROR(Q368/$K367,0)</f>
        <v>0</v>
      </c>
      <c r="S368" s="202">
        <f>K367</f>
        <v>0</v>
      </c>
      <c r="T368" s="289">
        <f>IFERROR(S368/$K367,0)</f>
        <v>0</v>
      </c>
      <c r="U368" s="202">
        <v>0</v>
      </c>
      <c r="V368" s="289">
        <f>IFERROR(U368/$K367,0)</f>
        <v>0</v>
      </c>
      <c r="W368" s="202">
        <v>0</v>
      </c>
      <c r="X368" s="289">
        <f>IFERROR(W368/$K367,0)</f>
        <v>0</v>
      </c>
      <c r="Y368" s="202">
        <v>0</v>
      </c>
      <c r="Z368" s="203">
        <f>IFERROR(Y368/$K367,0)</f>
        <v>0</v>
      </c>
      <c r="AA368" s="202">
        <f>SUMIF($O$9:$Z$9,$AA$9,$O368:$Z368)</f>
        <v>0</v>
      </c>
      <c r="AB368" s="203">
        <f>IFERROR(AA368/$K367,0)</f>
        <v>0</v>
      </c>
    </row>
    <row r="369" spans="1:28" ht="20.100000000000001" hidden="1" customHeight="1" outlineLevel="1">
      <c r="A369" s="406"/>
      <c r="B369" s="209" t="str">
        <f t="shared" si="13"/>
        <v>3.3</v>
      </c>
      <c r="C369" s="409"/>
      <c r="D369" s="412"/>
      <c r="E369" s="412"/>
      <c r="F369" s="418"/>
      <c r="G369" s="421"/>
      <c r="H369" s="5" t="s">
        <v>135</v>
      </c>
      <c r="I369" s="424"/>
      <c r="J369" s="427"/>
      <c r="K369" s="415"/>
      <c r="M369" s="196" t="s">
        <v>106</v>
      </c>
      <c r="O369" s="204">
        <f>O368</f>
        <v>0</v>
      </c>
      <c r="P369" s="205">
        <f>IFERROR(O369/$K367,0)</f>
        <v>0</v>
      </c>
      <c r="Q369" s="204">
        <f>O369+Q368</f>
        <v>0</v>
      </c>
      <c r="R369" s="290">
        <f>IFERROR(Q369/$K367,0)</f>
        <v>0</v>
      </c>
      <c r="S369" s="204">
        <f>Q369+S368</f>
        <v>0</v>
      </c>
      <c r="T369" s="290">
        <f>IFERROR(S369/$K367,0)</f>
        <v>0</v>
      </c>
      <c r="U369" s="204">
        <f>S369+U368</f>
        <v>0</v>
      </c>
      <c r="V369" s="290">
        <f>IFERROR(U369/$K367,0)</f>
        <v>0</v>
      </c>
      <c r="W369" s="204">
        <f>U369+W368</f>
        <v>0</v>
      </c>
      <c r="X369" s="290">
        <f>IFERROR(W369/$K367,0)</f>
        <v>0</v>
      </c>
      <c r="Y369" s="204">
        <f>W369+Y368</f>
        <v>0</v>
      </c>
      <c r="Z369" s="205">
        <f>IFERROR(Y369/$K367,0)</f>
        <v>0</v>
      </c>
      <c r="AA369" s="204"/>
      <c r="AB369" s="205"/>
    </row>
    <row r="370" spans="1:28" ht="20.100000000000001" hidden="1" customHeight="1" outlineLevel="1">
      <c r="A370" s="406">
        <f>A367+1</f>
        <v>135</v>
      </c>
      <c r="B370" s="209" t="str">
        <f t="shared" si="13"/>
        <v>3.3</v>
      </c>
      <c r="C370" s="407" t="str">
        <f>VLOOKUP($A370,'VII - Planilha Orçamentária'!$A$9:$K$463,3)</f>
        <v>3.3.10</v>
      </c>
      <c r="D370" s="410" t="str">
        <f>VLOOKUP($A370,'VII - Planilha Orçamentária'!$A$9:$K$463,4)</f>
        <v>SINAPI - 05/2015</v>
      </c>
      <c r="E370" s="410" t="str">
        <f>VLOOKUP(A370,'VII - Planilha Orçamentária'!$A$9:$K$463,5)</f>
        <v>83641</v>
      </c>
      <c r="F370" s="416" t="str">
        <f>VLOOKUP($A370,'VII - Planilha Orçamentária'!$A$9:$K$463,6)</f>
        <v>PARA-RAIO TP VALVULA 15KV/5KA - FORNECIMENTO E INSTALACAO</v>
      </c>
      <c r="G370" s="419" t="str">
        <f>VLOOKUP($A370,'VII - Planilha Orçamentária'!$A$9:$K$463,7)</f>
        <v xml:space="preserve">un </v>
      </c>
      <c r="H370" s="5" t="s">
        <v>135</v>
      </c>
      <c r="I370" s="422">
        <f>VLOOKUP($A370,'VII - Planilha Orçamentária'!$A$9:$K$463,9)</f>
        <v>0</v>
      </c>
      <c r="J370" s="425">
        <f>VLOOKUP($A370,'VII - Planilha Orçamentária'!$A$9:$K$463,10)</f>
        <v>379.72</v>
      </c>
      <c r="K370" s="413">
        <f>ROUND(J370*I370,2)</f>
        <v>0</v>
      </c>
      <c r="M370" s="194" t="s">
        <v>104</v>
      </c>
      <c r="O370" s="200"/>
      <c r="P370" s="201"/>
      <c r="Q370" s="200"/>
      <c r="R370" s="288"/>
      <c r="S370" s="200"/>
      <c r="T370" s="288"/>
      <c r="U370" s="200"/>
      <c r="V370" s="288"/>
      <c r="W370" s="200"/>
      <c r="X370" s="288"/>
      <c r="Y370" s="200"/>
      <c r="Z370" s="201"/>
      <c r="AA370" s="200"/>
      <c r="AB370" s="201"/>
    </row>
    <row r="371" spans="1:28" ht="20.100000000000001" hidden="1" customHeight="1" outlineLevel="1">
      <c r="A371" s="406"/>
      <c r="B371" s="209" t="str">
        <f t="shared" si="13"/>
        <v>3.3</v>
      </c>
      <c r="C371" s="408"/>
      <c r="D371" s="411"/>
      <c r="E371" s="411"/>
      <c r="F371" s="417"/>
      <c r="G371" s="420"/>
      <c r="H371" s="5" t="s">
        <v>135</v>
      </c>
      <c r="I371" s="423"/>
      <c r="J371" s="426"/>
      <c r="K371" s="414"/>
      <c r="M371" s="195" t="s">
        <v>105</v>
      </c>
      <c r="O371" s="202">
        <v>0</v>
      </c>
      <c r="P371" s="203">
        <f>IFERROR(O371/$K370,0)</f>
        <v>0</v>
      </c>
      <c r="Q371" s="202">
        <v>0</v>
      </c>
      <c r="R371" s="289">
        <f>IFERROR(Q371/$K370,0)</f>
        <v>0</v>
      </c>
      <c r="S371" s="202">
        <v>0</v>
      </c>
      <c r="T371" s="289">
        <f>IFERROR(S371/$K370,0)</f>
        <v>0</v>
      </c>
      <c r="U371" s="202">
        <v>0</v>
      </c>
      <c r="V371" s="289">
        <f>IFERROR(U371/$K370,0)</f>
        <v>0</v>
      </c>
      <c r="W371" s="202">
        <v>0</v>
      </c>
      <c r="X371" s="289">
        <f>IFERROR(W371/$K370,0)</f>
        <v>0</v>
      </c>
      <c r="Y371" s="202">
        <v>0</v>
      </c>
      <c r="Z371" s="203">
        <f>IFERROR(Y371/$K370,0)</f>
        <v>0</v>
      </c>
      <c r="AA371" s="202">
        <f>SUMIF($O$9:$Z$9,$AA$9,$O371:$Z371)</f>
        <v>0</v>
      </c>
      <c r="AB371" s="203">
        <f>IFERROR(AA371/$K370,0)</f>
        <v>0</v>
      </c>
    </row>
    <row r="372" spans="1:28" ht="20.100000000000001" hidden="1" customHeight="1" outlineLevel="1">
      <c r="A372" s="406"/>
      <c r="B372" s="209" t="str">
        <f t="shared" si="13"/>
        <v>3.3</v>
      </c>
      <c r="C372" s="409"/>
      <c r="D372" s="412"/>
      <c r="E372" s="412"/>
      <c r="F372" s="418"/>
      <c r="G372" s="421"/>
      <c r="H372" s="5" t="s">
        <v>135</v>
      </c>
      <c r="I372" s="424"/>
      <c r="J372" s="427"/>
      <c r="K372" s="415"/>
      <c r="M372" s="196" t="s">
        <v>106</v>
      </c>
      <c r="O372" s="204">
        <f>O371</f>
        <v>0</v>
      </c>
      <c r="P372" s="205">
        <f>IFERROR(O372/$K370,0)</f>
        <v>0</v>
      </c>
      <c r="Q372" s="204">
        <f>O372+Q371</f>
        <v>0</v>
      </c>
      <c r="R372" s="290">
        <f>IFERROR(Q372/$K370,0)</f>
        <v>0</v>
      </c>
      <c r="S372" s="204">
        <f>Q372+S371</f>
        <v>0</v>
      </c>
      <c r="T372" s="290">
        <f>IFERROR(S372/$K370,0)</f>
        <v>0</v>
      </c>
      <c r="U372" s="204">
        <f>S372+U371</f>
        <v>0</v>
      </c>
      <c r="V372" s="290">
        <f>IFERROR(U372/$K370,0)</f>
        <v>0</v>
      </c>
      <c r="W372" s="204">
        <f>U372+W371</f>
        <v>0</v>
      </c>
      <c r="X372" s="290">
        <f>IFERROR(W372/$K370,0)</f>
        <v>0</v>
      </c>
      <c r="Y372" s="204">
        <f>W372+Y371</f>
        <v>0</v>
      </c>
      <c r="Z372" s="205">
        <f>IFERROR(Y372/$K370,0)</f>
        <v>0</v>
      </c>
      <c r="AA372" s="204"/>
      <c r="AB372" s="205"/>
    </row>
    <row r="373" spans="1:28" ht="20.100000000000001" hidden="1" customHeight="1" outlineLevel="1">
      <c r="A373" s="406">
        <f>A370+1</f>
        <v>136</v>
      </c>
      <c r="B373" s="209" t="str">
        <f t="shared" si="13"/>
        <v>3.3</v>
      </c>
      <c r="C373" s="407" t="str">
        <f>VLOOKUP($A373,'VII - Planilha Orçamentária'!$A$9:$K$463,3)</f>
        <v>3.3.11</v>
      </c>
      <c r="D373" s="410">
        <f>VLOOKUP($A373,'VII - Planilha Orçamentária'!$A$9:$K$463,4)</f>
        <v>0</v>
      </c>
      <c r="E373" s="410">
        <f>VLOOKUP(A373,'VII - Planilha Orçamentária'!$A$9:$K$463,5)</f>
        <v>0</v>
      </c>
      <c r="F373" s="416" t="str">
        <f>VLOOKUP($A373,'VII - Planilha Orçamentária'!$A$9:$K$463,6)</f>
        <v>PARA-RAIO DE BAIXA TENSÃO 280V - 10kA</v>
      </c>
      <c r="G373" s="419" t="str">
        <f>VLOOKUP($A373,'VII - Planilha Orçamentária'!$A$9:$K$463,7)</f>
        <v xml:space="preserve">un </v>
      </c>
      <c r="H373" s="5" t="s">
        <v>135</v>
      </c>
      <c r="I373" s="422">
        <f>VLOOKUP($A373,'VII - Planilha Orçamentária'!$A$9:$K$463,9)</f>
        <v>0</v>
      </c>
      <c r="J373" s="425">
        <f>VLOOKUP($A373,'VII - Planilha Orçamentária'!$A$9:$K$463,10)</f>
        <v>0</v>
      </c>
      <c r="K373" s="413">
        <f>ROUND(J373*I373,2)</f>
        <v>0</v>
      </c>
      <c r="M373" s="194" t="s">
        <v>104</v>
      </c>
      <c r="O373" s="200"/>
      <c r="P373" s="201"/>
      <c r="Q373" s="200"/>
      <c r="R373" s="288"/>
      <c r="S373" s="200"/>
      <c r="T373" s="288"/>
      <c r="U373" s="200"/>
      <c r="V373" s="288"/>
      <c r="W373" s="200"/>
      <c r="X373" s="288"/>
      <c r="Y373" s="200"/>
      <c r="Z373" s="201"/>
      <c r="AA373" s="200"/>
      <c r="AB373" s="201"/>
    </row>
    <row r="374" spans="1:28" ht="20.100000000000001" hidden="1" customHeight="1" outlineLevel="1">
      <c r="A374" s="406"/>
      <c r="B374" s="209" t="str">
        <f t="shared" si="13"/>
        <v>3.3</v>
      </c>
      <c r="C374" s="408"/>
      <c r="D374" s="411"/>
      <c r="E374" s="411"/>
      <c r="F374" s="417"/>
      <c r="G374" s="420"/>
      <c r="H374" s="5" t="s">
        <v>135</v>
      </c>
      <c r="I374" s="423"/>
      <c r="J374" s="426"/>
      <c r="K374" s="414"/>
      <c r="M374" s="195" t="s">
        <v>105</v>
      </c>
      <c r="O374" s="202">
        <v>0</v>
      </c>
      <c r="P374" s="203">
        <f>IFERROR(O374/$K373,0)</f>
        <v>0</v>
      </c>
      <c r="Q374" s="202">
        <v>0</v>
      </c>
      <c r="R374" s="289">
        <f>IFERROR(Q374/$K373,0)</f>
        <v>0</v>
      </c>
      <c r="S374" s="202">
        <v>0</v>
      </c>
      <c r="T374" s="289">
        <f>IFERROR(S374/$K373,0)</f>
        <v>0</v>
      </c>
      <c r="U374" s="202">
        <v>0</v>
      </c>
      <c r="V374" s="289">
        <f>IFERROR(U374/$K373,0)</f>
        <v>0</v>
      </c>
      <c r="W374" s="202">
        <v>0</v>
      </c>
      <c r="X374" s="289">
        <f>IFERROR(W374/$K373,0)</f>
        <v>0</v>
      </c>
      <c r="Y374" s="202">
        <v>0</v>
      </c>
      <c r="Z374" s="203">
        <f>IFERROR(Y374/$K373,0)</f>
        <v>0</v>
      </c>
      <c r="AA374" s="202">
        <f>SUMIF($O$9:$Z$9,$AA$9,$O374:$Z374)</f>
        <v>0</v>
      </c>
      <c r="AB374" s="203">
        <f>IFERROR(AA374/$K373,0)</f>
        <v>0</v>
      </c>
    </row>
    <row r="375" spans="1:28" ht="20.100000000000001" hidden="1" customHeight="1" outlineLevel="1">
      <c r="A375" s="406"/>
      <c r="B375" s="209" t="str">
        <f t="shared" si="13"/>
        <v>3.3</v>
      </c>
      <c r="C375" s="409"/>
      <c r="D375" s="412"/>
      <c r="E375" s="412"/>
      <c r="F375" s="418"/>
      <c r="G375" s="421"/>
      <c r="H375" s="5" t="s">
        <v>135</v>
      </c>
      <c r="I375" s="424"/>
      <c r="J375" s="427"/>
      <c r="K375" s="415"/>
      <c r="M375" s="196" t="s">
        <v>106</v>
      </c>
      <c r="O375" s="204">
        <f>O374</f>
        <v>0</v>
      </c>
      <c r="P375" s="205">
        <f>IFERROR(O375/$K373,0)</f>
        <v>0</v>
      </c>
      <c r="Q375" s="204">
        <f>O375+Q374</f>
        <v>0</v>
      </c>
      <c r="R375" s="290">
        <f>IFERROR(Q375/$K373,0)</f>
        <v>0</v>
      </c>
      <c r="S375" s="204">
        <f>Q375+S374</f>
        <v>0</v>
      </c>
      <c r="T375" s="290">
        <f>IFERROR(S375/$K373,0)</f>
        <v>0</v>
      </c>
      <c r="U375" s="204">
        <f>S375+U374</f>
        <v>0</v>
      </c>
      <c r="V375" s="290">
        <f>IFERROR(U375/$K373,0)</f>
        <v>0</v>
      </c>
      <c r="W375" s="204">
        <f>U375+W374</f>
        <v>0</v>
      </c>
      <c r="X375" s="290">
        <f>IFERROR(W375/$K373,0)</f>
        <v>0</v>
      </c>
      <c r="Y375" s="204">
        <f>W375+Y374</f>
        <v>0</v>
      </c>
      <c r="Z375" s="205">
        <f>IFERROR(Y375/$K373,0)</f>
        <v>0</v>
      </c>
      <c r="AA375" s="204"/>
      <c r="AB375" s="205"/>
    </row>
    <row r="376" spans="1:28" ht="20.100000000000001" hidden="1" customHeight="1" outlineLevel="1">
      <c r="A376" s="406">
        <f>A373+1</f>
        <v>137</v>
      </c>
      <c r="B376" s="209" t="str">
        <f t="shared" si="13"/>
        <v>3.3</v>
      </c>
      <c r="C376" s="407" t="str">
        <f>VLOOKUP($A376,'VII - Planilha Orçamentária'!$A$9:$K$463,3)</f>
        <v>3.3.12</v>
      </c>
      <c r="D376" s="410">
        <f>VLOOKUP($A376,'VII - Planilha Orçamentária'!$A$9:$K$463,4)</f>
        <v>0</v>
      </c>
      <c r="E376" s="410">
        <f>VLOOKUP(A376,'VII - Planilha Orçamentária'!$A$9:$K$463,5)</f>
        <v>0</v>
      </c>
      <c r="F376" s="416" t="str">
        <f>VLOOKUP($A376,'VII - Planilha Orçamentária'!$A$9:$K$463,6)</f>
        <v>PARA-RAIO DE BAIXA TENSÃO 280V - 40kA</v>
      </c>
      <c r="G376" s="419" t="str">
        <f>VLOOKUP($A376,'VII - Planilha Orçamentária'!$A$9:$K$463,7)</f>
        <v xml:space="preserve">un </v>
      </c>
      <c r="H376" s="5" t="s">
        <v>135</v>
      </c>
      <c r="I376" s="422">
        <f>VLOOKUP($A376,'VII - Planilha Orçamentária'!$A$9:$K$463,9)</f>
        <v>0</v>
      </c>
      <c r="J376" s="425">
        <f>VLOOKUP($A376,'VII - Planilha Orçamentária'!$A$9:$K$463,10)</f>
        <v>0</v>
      </c>
      <c r="K376" s="413">
        <f>ROUND(J376*I376,2)</f>
        <v>0</v>
      </c>
      <c r="M376" s="194" t="s">
        <v>104</v>
      </c>
      <c r="O376" s="200"/>
      <c r="P376" s="201"/>
      <c r="Q376" s="200"/>
      <c r="R376" s="288"/>
      <c r="S376" s="200"/>
      <c r="T376" s="288"/>
      <c r="U376" s="200"/>
      <c r="V376" s="288"/>
      <c r="W376" s="200"/>
      <c r="X376" s="288"/>
      <c r="Y376" s="200"/>
      <c r="Z376" s="201"/>
      <c r="AA376" s="200"/>
      <c r="AB376" s="201"/>
    </row>
    <row r="377" spans="1:28" ht="20.100000000000001" hidden="1" customHeight="1" outlineLevel="1">
      <c r="A377" s="406"/>
      <c r="B377" s="209" t="str">
        <f t="shared" si="13"/>
        <v>3.3</v>
      </c>
      <c r="C377" s="408"/>
      <c r="D377" s="411"/>
      <c r="E377" s="411"/>
      <c r="F377" s="417"/>
      <c r="G377" s="420"/>
      <c r="H377" s="5" t="s">
        <v>135</v>
      </c>
      <c r="I377" s="423"/>
      <c r="J377" s="426"/>
      <c r="K377" s="414"/>
      <c r="M377" s="195" t="s">
        <v>105</v>
      </c>
      <c r="O377" s="202">
        <v>0</v>
      </c>
      <c r="P377" s="203">
        <f>IFERROR(O377/$K376,0)</f>
        <v>0</v>
      </c>
      <c r="Q377" s="202">
        <v>0</v>
      </c>
      <c r="R377" s="289">
        <f>IFERROR(Q377/$K376,0)</f>
        <v>0</v>
      </c>
      <c r="S377" s="202">
        <v>0</v>
      </c>
      <c r="T377" s="289">
        <f>IFERROR(S377/$K376,0)</f>
        <v>0</v>
      </c>
      <c r="U377" s="202">
        <v>0</v>
      </c>
      <c r="V377" s="289">
        <f>IFERROR(U377/$K376,0)</f>
        <v>0</v>
      </c>
      <c r="W377" s="202">
        <v>0</v>
      </c>
      <c r="X377" s="289">
        <f>IFERROR(W377/$K376,0)</f>
        <v>0</v>
      </c>
      <c r="Y377" s="202">
        <v>0</v>
      </c>
      <c r="Z377" s="203">
        <f>IFERROR(Y377/$K376,0)</f>
        <v>0</v>
      </c>
      <c r="AA377" s="202">
        <f>SUMIF($O$9:$Z$9,$AA$9,$O377:$Z377)</f>
        <v>0</v>
      </c>
      <c r="AB377" s="203">
        <f>IFERROR(AA377/$K376,0)</f>
        <v>0</v>
      </c>
    </row>
    <row r="378" spans="1:28" ht="20.100000000000001" hidden="1" customHeight="1" outlineLevel="1">
      <c r="A378" s="406"/>
      <c r="B378" s="209" t="str">
        <f t="shared" si="13"/>
        <v>3.3</v>
      </c>
      <c r="C378" s="409"/>
      <c r="D378" s="412"/>
      <c r="E378" s="412"/>
      <c r="F378" s="418"/>
      <c r="G378" s="421"/>
      <c r="H378" s="5" t="s">
        <v>135</v>
      </c>
      <c r="I378" s="424"/>
      <c r="J378" s="427"/>
      <c r="K378" s="415"/>
      <c r="M378" s="196" t="s">
        <v>106</v>
      </c>
      <c r="O378" s="204">
        <f>O377</f>
        <v>0</v>
      </c>
      <c r="P378" s="205">
        <f>IFERROR(O378/$K376,0)</f>
        <v>0</v>
      </c>
      <c r="Q378" s="204">
        <f>O378+Q377</f>
        <v>0</v>
      </c>
      <c r="R378" s="290">
        <f>IFERROR(Q378/$K376,0)</f>
        <v>0</v>
      </c>
      <c r="S378" s="204">
        <f>Q378+S377</f>
        <v>0</v>
      </c>
      <c r="T378" s="290">
        <f>IFERROR(S378/$K376,0)</f>
        <v>0</v>
      </c>
      <c r="U378" s="204">
        <f>S378+U377</f>
        <v>0</v>
      </c>
      <c r="V378" s="290">
        <f>IFERROR(U378/$K376,0)</f>
        <v>0</v>
      </c>
      <c r="W378" s="204">
        <f>U378+W377</f>
        <v>0</v>
      </c>
      <c r="X378" s="290">
        <f>IFERROR(W378/$K376,0)</f>
        <v>0</v>
      </c>
      <c r="Y378" s="204">
        <f>W378+Y377</f>
        <v>0</v>
      </c>
      <c r="Z378" s="205">
        <f>IFERROR(Y378/$K376,0)</f>
        <v>0</v>
      </c>
      <c r="AA378" s="204"/>
      <c r="AB378" s="205"/>
    </row>
    <row r="379" spans="1:28" ht="20.100000000000001" customHeight="1" outlineLevel="1">
      <c r="A379" s="406">
        <f>A376+1</f>
        <v>138</v>
      </c>
      <c r="B379" s="209" t="str">
        <f t="shared" si="13"/>
        <v>3.3</v>
      </c>
      <c r="C379" s="407" t="str">
        <f>VLOOKUP($A379,'VII - Planilha Orçamentária'!$A$9:$K$463,3)</f>
        <v>3.3.13</v>
      </c>
      <c r="D379" s="410" t="str">
        <f>VLOOKUP($A379,'VII - Planilha Orçamentária'!$A$9:$K$463,4)</f>
        <v>CPOS - B.166</v>
      </c>
      <c r="E379" s="410" t="str">
        <f>VLOOKUP(A379,'VII - Planilha Orçamentária'!$A$9:$K$463,5)</f>
        <v>420525</v>
      </c>
      <c r="F379" s="416" t="str">
        <f>VLOOKUP($A379,'VII - Planilha Orçamentária'!$A$9:$K$463,6)</f>
        <v>BARRA CONDUTORA CHATA DE ALUMÍNIO, 3/4´ X 1/4´ - INCLUSIVE ACESSÓRIOS DE FIXAÇÃO</v>
      </c>
      <c r="G379" s="419" t="str">
        <f>VLOOKUP($A379,'VII - Planilha Orçamentária'!$A$9:$K$463,7)</f>
        <v>m</v>
      </c>
      <c r="I379" s="422">
        <f>VLOOKUP($A379,'VII - Planilha Orçamentária'!$A$9:$K$463,9)</f>
        <v>216</v>
      </c>
      <c r="J379" s="425">
        <f>VLOOKUP($A379,'VII - Planilha Orçamentária'!$A$9:$K$463,10)</f>
        <v>0</v>
      </c>
      <c r="K379" s="413">
        <f>ROUND(J379*I379,2)</f>
        <v>0</v>
      </c>
      <c r="M379" s="194" t="s">
        <v>104</v>
      </c>
      <c r="O379" s="200"/>
      <c r="P379" s="288"/>
      <c r="Q379" s="200"/>
      <c r="R379" s="288"/>
      <c r="S379" s="200"/>
      <c r="T379" s="288"/>
      <c r="U379" s="200"/>
      <c r="V379" s="288"/>
      <c r="W379" s="200"/>
      <c r="X379" s="288"/>
      <c r="Y379" s="200"/>
      <c r="Z379" s="288"/>
      <c r="AA379" s="303"/>
      <c r="AB379" s="304"/>
    </row>
    <row r="380" spans="1:28" ht="20.100000000000001" customHeight="1" outlineLevel="1">
      <c r="A380" s="406"/>
      <c r="B380" s="209" t="str">
        <f t="shared" si="13"/>
        <v>3.3</v>
      </c>
      <c r="C380" s="408"/>
      <c r="D380" s="411"/>
      <c r="E380" s="411"/>
      <c r="F380" s="417"/>
      <c r="G380" s="420"/>
      <c r="I380" s="423"/>
      <c r="J380" s="426"/>
      <c r="K380" s="414"/>
      <c r="M380" s="195" t="s">
        <v>105</v>
      </c>
      <c r="O380" s="202">
        <v>0</v>
      </c>
      <c r="P380" s="289">
        <f>IFERROR(O380/$K379,0)</f>
        <v>0</v>
      </c>
      <c r="Q380" s="202">
        <f>0.5*K379</f>
        <v>0</v>
      </c>
      <c r="R380" s="289">
        <f>IFERROR(Q380/$K379,0)</f>
        <v>0</v>
      </c>
      <c r="S380" s="202">
        <f>0.5*K379</f>
        <v>0</v>
      </c>
      <c r="T380" s="289">
        <f>IFERROR(S380/$K379,0)</f>
        <v>0</v>
      </c>
      <c r="U380" s="202">
        <v>0</v>
      </c>
      <c r="V380" s="289">
        <f>IFERROR(U380/$K379,0)</f>
        <v>0</v>
      </c>
      <c r="W380" s="202">
        <v>0</v>
      </c>
      <c r="X380" s="289">
        <f>IFERROR(W380/$K379,0)</f>
        <v>0</v>
      </c>
      <c r="Y380" s="202">
        <v>0</v>
      </c>
      <c r="Z380" s="289">
        <f>IFERROR(Y380/$K379,0)</f>
        <v>0</v>
      </c>
      <c r="AA380" s="305">
        <f>SUMIF($O$9:$Z$9,$AA$9,$O380:$Z380)</f>
        <v>0</v>
      </c>
      <c r="AB380" s="306">
        <f>IFERROR(AA380/$K379,0)</f>
        <v>0</v>
      </c>
    </row>
    <row r="381" spans="1:28" ht="20.100000000000001" customHeight="1" outlineLevel="1">
      <c r="A381" s="406"/>
      <c r="B381" s="209" t="str">
        <f t="shared" si="13"/>
        <v>3.3</v>
      </c>
      <c r="C381" s="409"/>
      <c r="D381" s="412"/>
      <c r="E381" s="412"/>
      <c r="F381" s="418"/>
      <c r="G381" s="421"/>
      <c r="I381" s="424"/>
      <c r="J381" s="427"/>
      <c r="K381" s="415"/>
      <c r="M381" s="196" t="s">
        <v>106</v>
      </c>
      <c r="O381" s="204">
        <f>O380</f>
        <v>0</v>
      </c>
      <c r="P381" s="290">
        <f>IFERROR(O381/$K379,0)</f>
        <v>0</v>
      </c>
      <c r="Q381" s="204">
        <f>O381+Q380</f>
        <v>0</v>
      </c>
      <c r="R381" s="290">
        <f>IFERROR(Q381/$K379,0)</f>
        <v>0</v>
      </c>
      <c r="S381" s="204">
        <f>Q381+S380</f>
        <v>0</v>
      </c>
      <c r="T381" s="290">
        <f>IFERROR(S381/$K379,0)</f>
        <v>0</v>
      </c>
      <c r="U381" s="204">
        <f>S381+U380</f>
        <v>0</v>
      </c>
      <c r="V381" s="290">
        <f>IFERROR(U381/$K379,0)</f>
        <v>0</v>
      </c>
      <c r="W381" s="204">
        <f>U381+W380</f>
        <v>0</v>
      </c>
      <c r="X381" s="290">
        <f>IFERROR(W381/$K379,0)</f>
        <v>0</v>
      </c>
      <c r="Y381" s="204">
        <f>W381+Y380</f>
        <v>0</v>
      </c>
      <c r="Z381" s="290">
        <f>IFERROR(Y381/$K379,0)</f>
        <v>0</v>
      </c>
      <c r="AA381" s="307"/>
      <c r="AB381" s="308"/>
    </row>
    <row r="382" spans="1:28" ht="20.100000000000001" hidden="1" customHeight="1" outlineLevel="1">
      <c r="A382" s="406">
        <f>A379+1</f>
        <v>139</v>
      </c>
      <c r="B382" s="209" t="str">
        <f t="shared" si="13"/>
        <v>3.3</v>
      </c>
      <c r="C382" s="407" t="str">
        <f>VLOOKUP($A382,'VII - Planilha Orçamentária'!$A$9:$K$463,3)</f>
        <v>3.3.14</v>
      </c>
      <c r="D382" s="410" t="str">
        <f>VLOOKUP($A382,'VII - Planilha Orçamentária'!$A$9:$K$463,4)</f>
        <v>SINAPI - 05/2015</v>
      </c>
      <c r="E382" s="410" t="str">
        <f>VLOOKUP(A382,'VII - Planilha Orçamentária'!$A$9:$K$463,5)</f>
        <v>72262</v>
      </c>
      <c r="F382" s="416" t="str">
        <f>VLOOKUP($A382,'VII - Planilha Orçamentária'!$A$9:$K$463,6)</f>
        <v>TERMINAL OU CONECTOR DE PRESSAO - PARA CABO 35MM2 - FORNECIMENTO E INSTALACAO</v>
      </c>
      <c r="G382" s="419" t="str">
        <f>VLOOKUP($A382,'VII - Planilha Orçamentária'!$A$9:$K$463,7)</f>
        <v xml:space="preserve">un </v>
      </c>
      <c r="H382" s="5" t="s">
        <v>135</v>
      </c>
      <c r="I382" s="422">
        <f>VLOOKUP($A382,'VII - Planilha Orçamentária'!$A$9:$K$463,9)</f>
        <v>0</v>
      </c>
      <c r="J382" s="425">
        <f>VLOOKUP($A382,'VII - Planilha Orçamentária'!$A$9:$K$463,10)</f>
        <v>13.43</v>
      </c>
      <c r="K382" s="413">
        <f>ROUND(J382*I382,2)</f>
        <v>0</v>
      </c>
      <c r="M382" s="194" t="s">
        <v>104</v>
      </c>
      <c r="O382" s="200"/>
      <c r="P382" s="201"/>
      <c r="Q382" s="200"/>
      <c r="R382" s="288"/>
      <c r="S382" s="200"/>
      <c r="T382" s="288"/>
      <c r="U382" s="200"/>
      <c r="V382" s="288"/>
      <c r="W382" s="200"/>
      <c r="X382" s="288"/>
      <c r="Y382" s="200"/>
      <c r="Z382" s="201"/>
      <c r="AA382" s="200"/>
      <c r="AB382" s="201"/>
    </row>
    <row r="383" spans="1:28" ht="20.100000000000001" hidden="1" customHeight="1" outlineLevel="1">
      <c r="A383" s="406"/>
      <c r="B383" s="209" t="str">
        <f t="shared" si="13"/>
        <v>3.3</v>
      </c>
      <c r="C383" s="408"/>
      <c r="D383" s="411"/>
      <c r="E383" s="411"/>
      <c r="F383" s="417"/>
      <c r="G383" s="420"/>
      <c r="H383" s="5" t="s">
        <v>135</v>
      </c>
      <c r="I383" s="423"/>
      <c r="J383" s="426"/>
      <c r="K383" s="414"/>
      <c r="M383" s="195" t="s">
        <v>105</v>
      </c>
      <c r="O383" s="202">
        <v>0</v>
      </c>
      <c r="P383" s="203">
        <f>IFERROR(O383/$K382,0)</f>
        <v>0</v>
      </c>
      <c r="Q383" s="202">
        <v>0</v>
      </c>
      <c r="R383" s="289">
        <f>IFERROR(Q383/$K382,0)</f>
        <v>0</v>
      </c>
      <c r="S383" s="202">
        <v>0</v>
      </c>
      <c r="T383" s="289">
        <f>IFERROR(S383/$K382,0)</f>
        <v>0</v>
      </c>
      <c r="U383" s="202">
        <v>0</v>
      </c>
      <c r="V383" s="289">
        <f>IFERROR(U383/$K382,0)</f>
        <v>0</v>
      </c>
      <c r="W383" s="202">
        <v>0</v>
      </c>
      <c r="X383" s="289">
        <f>IFERROR(W383/$K382,0)</f>
        <v>0</v>
      </c>
      <c r="Y383" s="202">
        <v>0</v>
      </c>
      <c r="Z383" s="203">
        <f>IFERROR(Y383/$K382,0)</f>
        <v>0</v>
      </c>
      <c r="AA383" s="202">
        <f>SUMIF($O$9:$Z$9,$AA$9,$O383:$Z383)</f>
        <v>0</v>
      </c>
      <c r="AB383" s="203">
        <f>IFERROR(AA383/$K382,0)</f>
        <v>0</v>
      </c>
    </row>
    <row r="384" spans="1:28" ht="20.100000000000001" hidden="1" customHeight="1" outlineLevel="1">
      <c r="A384" s="406"/>
      <c r="B384" s="209" t="str">
        <f t="shared" si="13"/>
        <v>3.3</v>
      </c>
      <c r="C384" s="409"/>
      <c r="D384" s="412"/>
      <c r="E384" s="412"/>
      <c r="F384" s="418"/>
      <c r="G384" s="421"/>
      <c r="H384" s="5" t="s">
        <v>135</v>
      </c>
      <c r="I384" s="424"/>
      <c r="J384" s="427"/>
      <c r="K384" s="415"/>
      <c r="M384" s="196" t="s">
        <v>106</v>
      </c>
      <c r="O384" s="204">
        <f>O383</f>
        <v>0</v>
      </c>
      <c r="P384" s="205">
        <f>IFERROR(O384/$K382,0)</f>
        <v>0</v>
      </c>
      <c r="Q384" s="204">
        <f>O384+Q383</f>
        <v>0</v>
      </c>
      <c r="R384" s="290">
        <f>IFERROR(Q384/$K382,0)</f>
        <v>0</v>
      </c>
      <c r="S384" s="204">
        <f>Q384+S383</f>
        <v>0</v>
      </c>
      <c r="T384" s="290">
        <f>IFERROR(S384/$K382,0)</f>
        <v>0</v>
      </c>
      <c r="U384" s="204">
        <f>S384+U383</f>
        <v>0</v>
      </c>
      <c r="V384" s="290">
        <f>IFERROR(U384/$K382,0)</f>
        <v>0</v>
      </c>
      <c r="W384" s="204">
        <f>U384+W383</f>
        <v>0</v>
      </c>
      <c r="X384" s="290">
        <f>IFERROR(W384/$K382,0)</f>
        <v>0</v>
      </c>
      <c r="Y384" s="204">
        <f>W384+Y383</f>
        <v>0</v>
      </c>
      <c r="Z384" s="205">
        <f>IFERROR(Y384/$K382,0)</f>
        <v>0</v>
      </c>
      <c r="AA384" s="204"/>
      <c r="AB384" s="205"/>
    </row>
    <row r="385" spans="1:28" ht="20.100000000000001" customHeight="1" outlineLevel="1">
      <c r="A385" s="406">
        <f>A382+1</f>
        <v>140</v>
      </c>
      <c r="B385" s="209" t="str">
        <f t="shared" si="13"/>
        <v>3.3</v>
      </c>
      <c r="C385" s="407" t="str">
        <f>VLOOKUP($A385,'VII - Planilha Orçamentária'!$A$9:$K$463,3)</f>
        <v>3.3.15</v>
      </c>
      <c r="D385" s="410" t="str">
        <f>VLOOKUP($A385,'VII - Planilha Orçamentária'!$A$9:$K$463,4)</f>
        <v>SINAPI - 01/2016</v>
      </c>
      <c r="E385" s="410" t="str">
        <f>VLOOKUP(A385,'VII - Planilha Orçamentária'!$A$9:$K$463,5)</f>
        <v>72263</v>
      </c>
      <c r="F385" s="416" t="str">
        <f>VLOOKUP($A385,'VII - Planilha Orçamentária'!$A$9:$K$463,6)</f>
        <v>TERMINAL OU CONECTOR DE PRESSAO - PARA CABO 50MM2 - FORNECIMENTO E INSTALACAO</v>
      </c>
      <c r="G385" s="419" t="str">
        <f>VLOOKUP($A385,'VII - Planilha Orçamentária'!$A$9:$K$463,7)</f>
        <v xml:space="preserve">un </v>
      </c>
      <c r="I385" s="422">
        <f>VLOOKUP($A385,'VII - Planilha Orçamentária'!$A$9:$K$463,9)</f>
        <v>45</v>
      </c>
      <c r="J385" s="425">
        <f>VLOOKUP($A385,'VII - Planilha Orçamentária'!$A$9:$K$463,10)</f>
        <v>0</v>
      </c>
      <c r="K385" s="413">
        <f>ROUND(J385*I385,2)</f>
        <v>0</v>
      </c>
      <c r="M385" s="194" t="s">
        <v>104</v>
      </c>
      <c r="O385" s="200"/>
      <c r="P385" s="288"/>
      <c r="Q385" s="200"/>
      <c r="R385" s="288"/>
      <c r="S385" s="200"/>
      <c r="T385" s="288"/>
      <c r="U385" s="200"/>
      <c r="V385" s="288"/>
      <c r="W385" s="200"/>
      <c r="X385" s="288"/>
      <c r="Y385" s="200"/>
      <c r="Z385" s="288"/>
      <c r="AA385" s="303"/>
      <c r="AB385" s="304"/>
    </row>
    <row r="386" spans="1:28" ht="20.100000000000001" customHeight="1" outlineLevel="1">
      <c r="A386" s="406"/>
      <c r="B386" s="209" t="str">
        <f t="shared" si="13"/>
        <v>3.3</v>
      </c>
      <c r="C386" s="408"/>
      <c r="D386" s="411"/>
      <c r="E386" s="411"/>
      <c r="F386" s="417"/>
      <c r="G386" s="420"/>
      <c r="I386" s="423"/>
      <c r="J386" s="426"/>
      <c r="K386" s="414"/>
      <c r="M386" s="195" t="s">
        <v>105</v>
      </c>
      <c r="O386" s="202">
        <v>0</v>
      </c>
      <c r="P386" s="289">
        <f>IFERROR(O386/$K385,0)</f>
        <v>0</v>
      </c>
      <c r="Q386" s="202">
        <v>0</v>
      </c>
      <c r="R386" s="289">
        <f>IFERROR(Q386/$K385,0)</f>
        <v>0</v>
      </c>
      <c r="S386" s="202">
        <f>K385</f>
        <v>0</v>
      </c>
      <c r="T386" s="289">
        <f>IFERROR(S386/$K385,0)</f>
        <v>0</v>
      </c>
      <c r="U386" s="202">
        <v>0</v>
      </c>
      <c r="V386" s="289">
        <f>IFERROR(U386/$K385,0)</f>
        <v>0</v>
      </c>
      <c r="W386" s="202">
        <v>0</v>
      </c>
      <c r="X386" s="289">
        <f>IFERROR(W386/$K385,0)</f>
        <v>0</v>
      </c>
      <c r="Y386" s="202">
        <v>0</v>
      </c>
      <c r="Z386" s="289">
        <f>IFERROR(Y386/$K385,0)</f>
        <v>0</v>
      </c>
      <c r="AA386" s="305">
        <f>SUMIF($O$9:$Z$9,$AA$9,$O386:$Z386)</f>
        <v>0</v>
      </c>
      <c r="AB386" s="306">
        <f>IFERROR(AA386/$K385,0)</f>
        <v>0</v>
      </c>
    </row>
    <row r="387" spans="1:28" ht="20.100000000000001" customHeight="1" outlineLevel="1">
      <c r="A387" s="406"/>
      <c r="B387" s="209" t="str">
        <f t="shared" si="13"/>
        <v>3.3</v>
      </c>
      <c r="C387" s="409"/>
      <c r="D387" s="412"/>
      <c r="E387" s="412"/>
      <c r="F387" s="418"/>
      <c r="G387" s="421"/>
      <c r="I387" s="424"/>
      <c r="J387" s="427"/>
      <c r="K387" s="415"/>
      <c r="M387" s="196" t="s">
        <v>106</v>
      </c>
      <c r="O387" s="204">
        <f>O386</f>
        <v>0</v>
      </c>
      <c r="P387" s="290">
        <f>IFERROR(O387/$K385,0)</f>
        <v>0</v>
      </c>
      <c r="Q387" s="204">
        <f>O387+Q386</f>
        <v>0</v>
      </c>
      <c r="R387" s="290">
        <f>IFERROR(Q387/$K385,0)</f>
        <v>0</v>
      </c>
      <c r="S387" s="204">
        <f>Q387+S386</f>
        <v>0</v>
      </c>
      <c r="T387" s="290">
        <f>IFERROR(S387/$K385,0)</f>
        <v>0</v>
      </c>
      <c r="U387" s="204">
        <f>S387+U386</f>
        <v>0</v>
      </c>
      <c r="V387" s="290">
        <f>IFERROR(U387/$K385,0)</f>
        <v>0</v>
      </c>
      <c r="W387" s="204">
        <f>U387+W386</f>
        <v>0</v>
      </c>
      <c r="X387" s="290">
        <f>IFERROR(W387/$K385,0)</f>
        <v>0</v>
      </c>
      <c r="Y387" s="204">
        <f>W387+Y386</f>
        <v>0</v>
      </c>
      <c r="Z387" s="290">
        <f>IFERROR(Y387/$K385,0)</f>
        <v>0</v>
      </c>
      <c r="AA387" s="307"/>
      <c r="AB387" s="308"/>
    </row>
    <row r="388" spans="1:28" ht="20.100000000000001" hidden="1" customHeight="1" outlineLevel="1">
      <c r="A388" s="406">
        <f>A385+1</f>
        <v>141</v>
      </c>
      <c r="B388" s="209" t="str">
        <f t="shared" si="13"/>
        <v>3.3</v>
      </c>
      <c r="C388" s="407" t="str">
        <f>VLOOKUP($A388,'VII - Planilha Orçamentária'!$A$9:$K$463,3)</f>
        <v>3.3.16</v>
      </c>
      <c r="D388" s="410" t="str">
        <f>VLOOKUP($A388,'VII - Planilha Orçamentária'!$A$9:$K$463,4)</f>
        <v>SINAPI - 05/2015</v>
      </c>
      <c r="E388" s="410" t="str">
        <f>VLOOKUP(A388,'VII - Planilha Orçamentária'!$A$9:$K$463,5)</f>
        <v>72264</v>
      </c>
      <c r="F388" s="416" t="str">
        <f>VLOOKUP($A388,'VII - Planilha Orçamentária'!$A$9:$K$463,6)</f>
        <v>TERMINAL OU CONECTOR DE PRESSAO - PARA CABO 70MM2 - FORNECIMENTO E INSTALACAO</v>
      </c>
      <c r="G388" s="419" t="str">
        <f>VLOOKUP($A388,'VII - Planilha Orçamentária'!$A$9:$K$463,7)</f>
        <v xml:space="preserve">un </v>
      </c>
      <c r="H388" s="5" t="s">
        <v>135</v>
      </c>
      <c r="I388" s="422">
        <f>VLOOKUP($A388,'VII - Planilha Orçamentária'!$A$9:$K$463,9)</f>
        <v>0</v>
      </c>
      <c r="J388" s="425">
        <f>VLOOKUP($A388,'VII - Planilha Orçamentária'!$A$9:$K$463,10)</f>
        <v>17.78</v>
      </c>
      <c r="K388" s="413">
        <f>ROUND(J388*I388,2)</f>
        <v>0</v>
      </c>
      <c r="M388" s="194" t="s">
        <v>104</v>
      </c>
      <c r="O388" s="200"/>
      <c r="P388" s="201"/>
      <c r="Q388" s="200"/>
      <c r="R388" s="288"/>
      <c r="S388" s="200"/>
      <c r="T388" s="288"/>
      <c r="U388" s="200"/>
      <c r="V388" s="288"/>
      <c r="W388" s="200"/>
      <c r="X388" s="288"/>
      <c r="Y388" s="200"/>
      <c r="Z388" s="201"/>
      <c r="AA388" s="200"/>
      <c r="AB388" s="201"/>
    </row>
    <row r="389" spans="1:28" ht="20.100000000000001" hidden="1" customHeight="1" outlineLevel="1">
      <c r="A389" s="406"/>
      <c r="B389" s="209" t="str">
        <f t="shared" si="13"/>
        <v>3.3</v>
      </c>
      <c r="C389" s="408"/>
      <c r="D389" s="411"/>
      <c r="E389" s="411"/>
      <c r="F389" s="417"/>
      <c r="G389" s="420"/>
      <c r="H389" s="5" t="s">
        <v>135</v>
      </c>
      <c r="I389" s="423"/>
      <c r="J389" s="426"/>
      <c r="K389" s="414"/>
      <c r="M389" s="195" t="s">
        <v>105</v>
      </c>
      <c r="O389" s="202">
        <v>0</v>
      </c>
      <c r="P389" s="203">
        <f>IFERROR(O389/$K388,0)</f>
        <v>0</v>
      </c>
      <c r="Q389" s="202">
        <v>0</v>
      </c>
      <c r="R389" s="289">
        <f>IFERROR(Q389/$K388,0)</f>
        <v>0</v>
      </c>
      <c r="S389" s="202">
        <v>0</v>
      </c>
      <c r="T389" s="289">
        <f>IFERROR(S389/$K388,0)</f>
        <v>0</v>
      </c>
      <c r="U389" s="202">
        <v>0</v>
      </c>
      <c r="V389" s="289">
        <f>IFERROR(U389/$K388,0)</f>
        <v>0</v>
      </c>
      <c r="W389" s="202">
        <v>0</v>
      </c>
      <c r="X389" s="289">
        <f>IFERROR(W389/$K388,0)</f>
        <v>0</v>
      </c>
      <c r="Y389" s="202">
        <v>0</v>
      </c>
      <c r="Z389" s="203">
        <f>IFERROR(Y389/$K388,0)</f>
        <v>0</v>
      </c>
      <c r="AA389" s="202">
        <f>SUMIF($O$9:$Z$9,$AA$9,$O389:$Z389)</f>
        <v>0</v>
      </c>
      <c r="AB389" s="203">
        <f>IFERROR(AA389/$K388,0)</f>
        <v>0</v>
      </c>
    </row>
    <row r="390" spans="1:28" ht="20.100000000000001" hidden="1" customHeight="1" outlineLevel="1">
      <c r="A390" s="406"/>
      <c r="B390" s="209" t="str">
        <f t="shared" si="13"/>
        <v>3.3</v>
      </c>
      <c r="C390" s="409"/>
      <c r="D390" s="412"/>
      <c r="E390" s="412"/>
      <c r="F390" s="418"/>
      <c r="G390" s="421"/>
      <c r="H390" s="5" t="s">
        <v>135</v>
      </c>
      <c r="I390" s="424"/>
      <c r="J390" s="427"/>
      <c r="K390" s="415"/>
      <c r="M390" s="196" t="s">
        <v>106</v>
      </c>
      <c r="O390" s="204">
        <f>O389</f>
        <v>0</v>
      </c>
      <c r="P390" s="205">
        <f>IFERROR(O390/$K388,0)</f>
        <v>0</v>
      </c>
      <c r="Q390" s="204">
        <f>O390+Q389</f>
        <v>0</v>
      </c>
      <c r="R390" s="290">
        <f>IFERROR(Q390/$K388,0)</f>
        <v>0</v>
      </c>
      <c r="S390" s="204">
        <f>Q390+S389</f>
        <v>0</v>
      </c>
      <c r="T390" s="290">
        <f>IFERROR(S390/$K388,0)</f>
        <v>0</v>
      </c>
      <c r="U390" s="204">
        <f>S390+U389</f>
        <v>0</v>
      </c>
      <c r="V390" s="290">
        <f>IFERROR(U390/$K388,0)</f>
        <v>0</v>
      </c>
      <c r="W390" s="204">
        <f>U390+W389</f>
        <v>0</v>
      </c>
      <c r="X390" s="290">
        <f>IFERROR(W390/$K388,0)</f>
        <v>0</v>
      </c>
      <c r="Y390" s="204">
        <f>W390+Y389</f>
        <v>0</v>
      </c>
      <c r="Z390" s="205">
        <f>IFERROR(Y390/$K388,0)</f>
        <v>0</v>
      </c>
      <c r="AA390" s="204"/>
      <c r="AB390" s="205"/>
    </row>
    <row r="391" spans="1:28" ht="20.100000000000001" hidden="1" customHeight="1" outlineLevel="1">
      <c r="A391" s="406">
        <f>A388+1</f>
        <v>142</v>
      </c>
      <c r="B391" s="209" t="str">
        <f t="shared" si="13"/>
        <v>3.3</v>
      </c>
      <c r="C391" s="407" t="str">
        <f>VLOOKUP($A391,'VII - Planilha Orçamentária'!$A$9:$K$463,3)</f>
        <v>3.3.17</v>
      </c>
      <c r="D391" s="410" t="str">
        <f>VLOOKUP($A391,'VII - Planilha Orçamentária'!$A$9:$K$463,4)</f>
        <v>SINAPI - 05/2015</v>
      </c>
      <c r="E391" s="410" t="str">
        <f>VLOOKUP(A391,'VII - Planilha Orçamentária'!$A$9:$K$463,5)</f>
        <v>72265</v>
      </c>
      <c r="F391" s="416" t="str">
        <f>VLOOKUP($A391,'VII - Planilha Orçamentária'!$A$9:$K$463,6)</f>
        <v>TERMINAL OU CONECTOR DE PRESSAO - PARA CABO 95MM2 - FORNECIMENTO E INSTALACAO</v>
      </c>
      <c r="G391" s="419" t="str">
        <f>VLOOKUP($A391,'VII - Planilha Orçamentária'!$A$9:$K$463,7)</f>
        <v xml:space="preserve">un </v>
      </c>
      <c r="H391" s="5" t="s">
        <v>135</v>
      </c>
      <c r="I391" s="422">
        <f>VLOOKUP($A391,'VII - Planilha Orçamentária'!$A$9:$K$463,9)</f>
        <v>0</v>
      </c>
      <c r="J391" s="425">
        <f>VLOOKUP($A391,'VII - Planilha Orçamentária'!$A$9:$K$463,10)</f>
        <v>19.7</v>
      </c>
      <c r="K391" s="413">
        <f>ROUND(J391*I391,2)</f>
        <v>0</v>
      </c>
      <c r="M391" s="194" t="s">
        <v>104</v>
      </c>
      <c r="O391" s="200"/>
      <c r="P391" s="201"/>
      <c r="Q391" s="200"/>
      <c r="R391" s="288"/>
      <c r="S391" s="200"/>
      <c r="T391" s="288"/>
      <c r="U391" s="200"/>
      <c r="V391" s="288"/>
      <c r="W391" s="200"/>
      <c r="X391" s="288"/>
      <c r="Y391" s="200"/>
      <c r="Z391" s="201"/>
      <c r="AA391" s="200"/>
      <c r="AB391" s="201"/>
    </row>
    <row r="392" spans="1:28" ht="20.100000000000001" hidden="1" customHeight="1" outlineLevel="1">
      <c r="A392" s="406"/>
      <c r="B392" s="209" t="str">
        <f t="shared" si="13"/>
        <v>3.3</v>
      </c>
      <c r="C392" s="408"/>
      <c r="D392" s="411"/>
      <c r="E392" s="411"/>
      <c r="F392" s="417"/>
      <c r="G392" s="420"/>
      <c r="H392" s="5" t="s">
        <v>135</v>
      </c>
      <c r="I392" s="423"/>
      <c r="J392" s="426"/>
      <c r="K392" s="414"/>
      <c r="M392" s="195" t="s">
        <v>105</v>
      </c>
      <c r="O392" s="202">
        <v>0</v>
      </c>
      <c r="P392" s="203">
        <f>IFERROR(O392/$K391,0)</f>
        <v>0</v>
      </c>
      <c r="Q392" s="202">
        <v>0</v>
      </c>
      <c r="R392" s="289">
        <f>IFERROR(Q392/$K391,0)</f>
        <v>0</v>
      </c>
      <c r="S392" s="202">
        <v>0</v>
      </c>
      <c r="T392" s="289">
        <f>IFERROR(S392/$K391,0)</f>
        <v>0</v>
      </c>
      <c r="U392" s="202">
        <v>0</v>
      </c>
      <c r="V392" s="289">
        <f>IFERROR(U392/$K391,0)</f>
        <v>0</v>
      </c>
      <c r="W392" s="202">
        <v>0</v>
      </c>
      <c r="X392" s="289">
        <f>IFERROR(W392/$K391,0)</f>
        <v>0</v>
      </c>
      <c r="Y392" s="202">
        <v>0</v>
      </c>
      <c r="Z392" s="203">
        <f>IFERROR(Y392/$K391,0)</f>
        <v>0</v>
      </c>
      <c r="AA392" s="202">
        <f>SUMIF($O$9:$Z$9,$AA$9,$O392:$Z392)</f>
        <v>0</v>
      </c>
      <c r="AB392" s="203">
        <f>IFERROR(AA392/$K391,0)</f>
        <v>0</v>
      </c>
    </row>
    <row r="393" spans="1:28" ht="20.100000000000001" hidden="1" customHeight="1" outlineLevel="1">
      <c r="A393" s="406"/>
      <c r="B393" s="209" t="str">
        <f t="shared" si="13"/>
        <v>3.3</v>
      </c>
      <c r="C393" s="409"/>
      <c r="D393" s="412"/>
      <c r="E393" s="412"/>
      <c r="F393" s="418"/>
      <c r="G393" s="421"/>
      <c r="H393" s="5" t="s">
        <v>135</v>
      </c>
      <c r="I393" s="424"/>
      <c r="J393" s="427"/>
      <c r="K393" s="415"/>
      <c r="M393" s="196" t="s">
        <v>106</v>
      </c>
      <c r="O393" s="204">
        <f>O392</f>
        <v>0</v>
      </c>
      <c r="P393" s="205">
        <f>IFERROR(O393/$K391,0)</f>
        <v>0</v>
      </c>
      <c r="Q393" s="204">
        <f>O393+Q392</f>
        <v>0</v>
      </c>
      <c r="R393" s="290">
        <f>IFERROR(Q393/$K391,0)</f>
        <v>0</v>
      </c>
      <c r="S393" s="204">
        <f>Q393+S392</f>
        <v>0</v>
      </c>
      <c r="T393" s="290">
        <f>IFERROR(S393/$K391,0)</f>
        <v>0</v>
      </c>
      <c r="U393" s="204">
        <f>S393+U392</f>
        <v>0</v>
      </c>
      <c r="V393" s="290">
        <f>IFERROR(U393/$K391,0)</f>
        <v>0</v>
      </c>
      <c r="W393" s="204">
        <f>U393+W392</f>
        <v>0</v>
      </c>
      <c r="X393" s="290">
        <f>IFERROR(W393/$K391,0)</f>
        <v>0</v>
      </c>
      <c r="Y393" s="204">
        <f>W393+Y392</f>
        <v>0</v>
      </c>
      <c r="Z393" s="205">
        <f>IFERROR(Y393/$K391,0)</f>
        <v>0</v>
      </c>
      <c r="AA393" s="204"/>
      <c r="AB393" s="205"/>
    </row>
    <row r="394" spans="1:28" ht="20.100000000000001" customHeight="1" outlineLevel="1">
      <c r="A394" s="406">
        <f>A391+1</f>
        <v>143</v>
      </c>
      <c r="B394" s="209" t="str">
        <f t="shared" si="13"/>
        <v>3.3</v>
      </c>
      <c r="C394" s="407" t="str">
        <f>VLOOKUP($A394,'VII - Planilha Orçamentária'!$A$9:$K$463,3)</f>
        <v>3.3.18</v>
      </c>
      <c r="D394" s="410" t="str">
        <f>VLOOKUP($A394,'VII - Planilha Orçamentária'!$A$9:$K$463,4)</f>
        <v>CPOS - B.166</v>
      </c>
      <c r="E394" s="410" t="str">
        <f>VLOOKUP(A394,'VII - Planilha Orçamentária'!$A$9:$K$463,5)</f>
        <v>420531</v>
      </c>
      <c r="F394" s="416" t="str">
        <f>VLOOKUP($A394,'VII - Planilha Orçamentária'!$A$9:$K$463,6)</f>
        <v>CAIXA DE INSPEÇÃO DO TERRA CILÍNDRICA EM PVC RÍGIDO, DIÂMETRO DE 300 
MM - H= 250 MM</v>
      </c>
      <c r="G394" s="419" t="str">
        <f>VLOOKUP($A394,'VII - Planilha Orçamentária'!$A$9:$K$463,7)</f>
        <v xml:space="preserve">un </v>
      </c>
      <c r="I394" s="422">
        <f>VLOOKUP($A394,'VII - Planilha Orçamentária'!$A$9:$K$463,9)</f>
        <v>13</v>
      </c>
      <c r="J394" s="425">
        <f>VLOOKUP($A394,'VII - Planilha Orçamentária'!$A$9:$K$463,10)</f>
        <v>0</v>
      </c>
      <c r="K394" s="413">
        <f>ROUND(J394*I394,2)</f>
        <v>0</v>
      </c>
      <c r="M394" s="194" t="s">
        <v>104</v>
      </c>
      <c r="O394" s="200"/>
      <c r="P394" s="288"/>
      <c r="Q394" s="200"/>
      <c r="R394" s="288"/>
      <c r="S394" s="200"/>
      <c r="T394" s="288"/>
      <c r="U394" s="200"/>
      <c r="V394" s="288"/>
      <c r="W394" s="200"/>
      <c r="X394" s="288"/>
      <c r="Y394" s="200"/>
      <c r="Z394" s="288"/>
      <c r="AA394" s="303"/>
      <c r="AB394" s="304"/>
    </row>
    <row r="395" spans="1:28" ht="20.100000000000001" customHeight="1" outlineLevel="1">
      <c r="A395" s="406"/>
      <c r="B395" s="209" t="str">
        <f t="shared" si="13"/>
        <v>3.3</v>
      </c>
      <c r="C395" s="408"/>
      <c r="D395" s="411"/>
      <c r="E395" s="411"/>
      <c r="F395" s="417"/>
      <c r="G395" s="420"/>
      <c r="I395" s="423"/>
      <c r="J395" s="426"/>
      <c r="K395" s="414"/>
      <c r="M395" s="195" t="s">
        <v>105</v>
      </c>
      <c r="O395" s="202">
        <v>0</v>
      </c>
      <c r="P395" s="289">
        <f>IFERROR(O395/$K394,0)</f>
        <v>0</v>
      </c>
      <c r="Q395" s="202">
        <f>2*J394</f>
        <v>0</v>
      </c>
      <c r="R395" s="289">
        <f>IFERROR(Q395/$K394,0)</f>
        <v>0</v>
      </c>
      <c r="S395" s="202">
        <f>3*J394</f>
        <v>0</v>
      </c>
      <c r="T395" s="289">
        <f>IFERROR(S395/$K394,0)</f>
        <v>0</v>
      </c>
      <c r="U395" s="202">
        <f>8*J394</f>
        <v>0</v>
      </c>
      <c r="V395" s="289">
        <f>IFERROR(U395/$K394,0)</f>
        <v>0</v>
      </c>
      <c r="W395" s="202">
        <v>0</v>
      </c>
      <c r="X395" s="289">
        <f>IFERROR(W395/$K394,0)</f>
        <v>0</v>
      </c>
      <c r="Y395" s="202">
        <v>0</v>
      </c>
      <c r="Z395" s="289">
        <f>IFERROR(Y395/$K394,0)</f>
        <v>0</v>
      </c>
      <c r="AA395" s="305">
        <f>SUMIF($O$9:$Z$9,$AA$9,$O395:$Z395)</f>
        <v>0</v>
      </c>
      <c r="AB395" s="306">
        <f>IFERROR(AA395/$K394,0)</f>
        <v>0</v>
      </c>
    </row>
    <row r="396" spans="1:28" ht="20.100000000000001" customHeight="1" outlineLevel="1">
      <c r="A396" s="406"/>
      <c r="B396" s="209" t="str">
        <f t="shared" si="13"/>
        <v>3.3</v>
      </c>
      <c r="C396" s="409"/>
      <c r="D396" s="412"/>
      <c r="E396" s="412"/>
      <c r="F396" s="418"/>
      <c r="G396" s="421"/>
      <c r="I396" s="424"/>
      <c r="J396" s="427"/>
      <c r="K396" s="415"/>
      <c r="M396" s="196" t="s">
        <v>106</v>
      </c>
      <c r="O396" s="204">
        <f>O395</f>
        <v>0</v>
      </c>
      <c r="P396" s="290">
        <f>IFERROR(O396/$K394,0)</f>
        <v>0</v>
      </c>
      <c r="Q396" s="204">
        <f>O396+Q395</f>
        <v>0</v>
      </c>
      <c r="R396" s="290">
        <f>IFERROR(Q396/$K394,0)</f>
        <v>0</v>
      </c>
      <c r="S396" s="204">
        <f>Q396+S395</f>
        <v>0</v>
      </c>
      <c r="T396" s="290">
        <f>IFERROR(S396/$K394,0)</f>
        <v>0</v>
      </c>
      <c r="U396" s="204">
        <f>S396+U395</f>
        <v>0</v>
      </c>
      <c r="V396" s="290">
        <f>IFERROR(U396/$K394,0)</f>
        <v>0</v>
      </c>
      <c r="W396" s="204">
        <f>U396+W395</f>
        <v>0</v>
      </c>
      <c r="X396" s="290">
        <f>IFERROR(W396/$K394,0)</f>
        <v>0</v>
      </c>
      <c r="Y396" s="204">
        <f>W396+Y395</f>
        <v>0</v>
      </c>
      <c r="Z396" s="290">
        <f>IFERROR(Y396/$K394,0)</f>
        <v>0</v>
      </c>
      <c r="AA396" s="307"/>
      <c r="AB396" s="308"/>
    </row>
    <row r="397" spans="1:28" ht="20.100000000000001" customHeight="1" outlineLevel="1">
      <c r="A397" s="406">
        <f>A394+1</f>
        <v>144</v>
      </c>
      <c r="B397" s="209" t="str">
        <f t="shared" si="13"/>
        <v>3.3</v>
      </c>
      <c r="C397" s="407" t="str">
        <f>VLOOKUP($A397,'VII - Planilha Orçamentária'!$A$9:$K$463,3)</f>
        <v>3.3.19</v>
      </c>
      <c r="D397" s="410" t="str">
        <f>VLOOKUP($A397,'VII - Planilha Orçamentária'!$A$9:$K$463,4)</f>
        <v>CPOS - B.166</v>
      </c>
      <c r="E397" s="410" t="str">
        <f>VLOOKUP(A397,'VII - Planilha Orçamentária'!$A$9:$K$463,5)</f>
        <v>422013</v>
      </c>
      <c r="F397" s="416" t="str">
        <f>VLOOKUP($A397,'VII - Planilha Orçamentária'!$A$9:$K$463,6)</f>
        <v>SOLDA EXOTÉRMICA CONEXÃO CABO-CABO HORIZONTAL EM X SOBREPOSTO,BITOLA DO CABO DE 50-50MM² A 95-50MM²</v>
      </c>
      <c r="G397" s="419" t="str">
        <f>VLOOKUP($A397,'VII - Planilha Orçamentária'!$A$9:$K$463,7)</f>
        <v xml:space="preserve">un </v>
      </c>
      <c r="I397" s="422">
        <f>VLOOKUP($A397,'VII - Planilha Orçamentária'!$A$9:$K$463,9)</f>
        <v>13</v>
      </c>
      <c r="J397" s="425">
        <f>VLOOKUP($A397,'VII - Planilha Orçamentária'!$A$9:$K$463,10)</f>
        <v>0</v>
      </c>
      <c r="K397" s="413">
        <f>ROUND(J397*I397,2)</f>
        <v>0</v>
      </c>
      <c r="M397" s="194" t="s">
        <v>104</v>
      </c>
      <c r="O397" s="200"/>
      <c r="P397" s="288"/>
      <c r="Q397" s="200"/>
      <c r="R397" s="288"/>
      <c r="S397" s="200"/>
      <c r="T397" s="288"/>
      <c r="U397" s="200"/>
      <c r="V397" s="288"/>
      <c r="W397" s="200"/>
      <c r="X397" s="288"/>
      <c r="Y397" s="200"/>
      <c r="Z397" s="288"/>
      <c r="AA397" s="303"/>
      <c r="AB397" s="304"/>
    </row>
    <row r="398" spans="1:28" ht="20.100000000000001" customHeight="1" outlineLevel="1">
      <c r="A398" s="406"/>
      <c r="B398" s="209" t="str">
        <f t="shared" si="13"/>
        <v>3.3</v>
      </c>
      <c r="C398" s="408"/>
      <c r="D398" s="411"/>
      <c r="E398" s="411"/>
      <c r="F398" s="417"/>
      <c r="G398" s="420"/>
      <c r="I398" s="423"/>
      <c r="J398" s="426"/>
      <c r="K398" s="414"/>
      <c r="M398" s="195" t="s">
        <v>105</v>
      </c>
      <c r="O398" s="202">
        <v>0</v>
      </c>
      <c r="P398" s="289">
        <f>IFERROR(O398/$K397,0)</f>
        <v>0</v>
      </c>
      <c r="Q398" s="202">
        <f>3*J397</f>
        <v>0</v>
      </c>
      <c r="R398" s="289">
        <f>IFERROR(Q398/$K397,0)</f>
        <v>0</v>
      </c>
      <c r="S398" s="202">
        <f>5*J397</f>
        <v>0</v>
      </c>
      <c r="T398" s="289">
        <f>IFERROR(S398/$K397,0)</f>
        <v>0</v>
      </c>
      <c r="U398" s="202">
        <f>5*J397</f>
        <v>0</v>
      </c>
      <c r="V398" s="289">
        <f>IFERROR(U398/$K397,0)</f>
        <v>0</v>
      </c>
      <c r="W398" s="202">
        <v>0</v>
      </c>
      <c r="X398" s="289">
        <f>IFERROR(W398/$K397,0)</f>
        <v>0</v>
      </c>
      <c r="Y398" s="202">
        <v>0</v>
      </c>
      <c r="Z398" s="289">
        <f>IFERROR(Y398/$K397,0)</f>
        <v>0</v>
      </c>
      <c r="AA398" s="305">
        <f>SUMIF($O$9:$Z$9,$AA$9,$O398:$Z398)</f>
        <v>0</v>
      </c>
      <c r="AB398" s="306">
        <f>IFERROR(AA398/$K397,0)</f>
        <v>0</v>
      </c>
    </row>
    <row r="399" spans="1:28" ht="20.100000000000001" customHeight="1" outlineLevel="1">
      <c r="A399" s="406"/>
      <c r="B399" s="209" t="str">
        <f t="shared" si="13"/>
        <v>3.3</v>
      </c>
      <c r="C399" s="409"/>
      <c r="D399" s="412"/>
      <c r="E399" s="412"/>
      <c r="F399" s="418"/>
      <c r="G399" s="421"/>
      <c r="I399" s="424"/>
      <c r="J399" s="427"/>
      <c r="K399" s="415"/>
      <c r="M399" s="196" t="s">
        <v>106</v>
      </c>
      <c r="O399" s="204">
        <f>O398</f>
        <v>0</v>
      </c>
      <c r="P399" s="290">
        <f>IFERROR(O399/$K397,0)</f>
        <v>0</v>
      </c>
      <c r="Q399" s="204">
        <f>O399+Q398</f>
        <v>0</v>
      </c>
      <c r="R399" s="290">
        <f>IFERROR(Q399/$K397,0)</f>
        <v>0</v>
      </c>
      <c r="S399" s="204">
        <f>Q399+S398</f>
        <v>0</v>
      </c>
      <c r="T399" s="290">
        <f>IFERROR(S399/$K397,0)</f>
        <v>0</v>
      </c>
      <c r="U399" s="204">
        <f>S399+U398</f>
        <v>0</v>
      </c>
      <c r="V399" s="290">
        <f>IFERROR(U399/$K397,0)</f>
        <v>0</v>
      </c>
      <c r="W399" s="204">
        <f>U399+W398</f>
        <v>0</v>
      </c>
      <c r="X399" s="290">
        <f>IFERROR(W399/$K397,0)</f>
        <v>0</v>
      </c>
      <c r="Y399" s="204">
        <f>W399+Y398</f>
        <v>0</v>
      </c>
      <c r="Z399" s="290">
        <f>IFERROR(Y399/$K397,0)</f>
        <v>0</v>
      </c>
      <c r="AA399" s="307"/>
      <c r="AB399" s="308"/>
    </row>
    <row r="400" spans="1:28" ht="20.100000000000001" customHeight="1" outlineLevel="1">
      <c r="A400" s="406">
        <f>A397+1</f>
        <v>145</v>
      </c>
      <c r="B400" s="209" t="str">
        <f t="shared" si="13"/>
        <v>3.3</v>
      </c>
      <c r="C400" s="407" t="str">
        <f>VLOOKUP($A400,'VII - Planilha Orçamentária'!$A$9:$K$463,3)</f>
        <v>3.3.20</v>
      </c>
      <c r="D400" s="410" t="str">
        <f>VLOOKUP($A400,'VII - Planilha Orçamentária'!$A$9:$K$463,4)</f>
        <v>CPOS - B.166</v>
      </c>
      <c r="E400" s="410" t="str">
        <f>VLOOKUP(A400,'VII - Planilha Orçamentária'!$A$9:$K$463,5)</f>
        <v>422016</v>
      </c>
      <c r="F400" s="416" t="str">
        <f>VLOOKUP($A400,'VII - Planilha Orçamentária'!$A$9:$K$463,6)</f>
        <v>SOLDA EXOTÉRMICA CONEXÃO CABO-CABO HORIZONTAL EM T, BITOLA DO CABO
DE 50-50MM² A 95-50MM²</v>
      </c>
      <c r="G400" s="419" t="str">
        <f>VLOOKUP($A400,'VII - Planilha Orçamentária'!$A$9:$K$463,7)</f>
        <v xml:space="preserve">un </v>
      </c>
      <c r="I400" s="422">
        <f>VLOOKUP($A400,'VII - Planilha Orçamentária'!$A$9:$K$463,9)</f>
        <v>18</v>
      </c>
      <c r="J400" s="425">
        <f>VLOOKUP($A400,'VII - Planilha Orçamentária'!$A$9:$K$463,10)</f>
        <v>0</v>
      </c>
      <c r="K400" s="413">
        <f>ROUND(J400*I400,2)</f>
        <v>0</v>
      </c>
      <c r="M400" s="194" t="s">
        <v>104</v>
      </c>
      <c r="O400" s="200"/>
      <c r="P400" s="288"/>
      <c r="Q400" s="200"/>
      <c r="R400" s="288"/>
      <c r="S400" s="200"/>
      <c r="T400" s="288"/>
      <c r="U400" s="200"/>
      <c r="V400" s="288"/>
      <c r="W400" s="200"/>
      <c r="X400" s="288"/>
      <c r="Y400" s="200"/>
      <c r="Z400" s="288"/>
      <c r="AA400" s="303"/>
      <c r="AB400" s="304"/>
    </row>
    <row r="401" spans="1:28" ht="20.100000000000001" customHeight="1" outlineLevel="1">
      <c r="A401" s="406"/>
      <c r="B401" s="209" t="str">
        <f t="shared" si="13"/>
        <v>3.3</v>
      </c>
      <c r="C401" s="408"/>
      <c r="D401" s="411"/>
      <c r="E401" s="411"/>
      <c r="F401" s="417"/>
      <c r="G401" s="420"/>
      <c r="I401" s="423"/>
      <c r="J401" s="426"/>
      <c r="K401" s="414"/>
      <c r="M401" s="195" t="s">
        <v>105</v>
      </c>
      <c r="O401" s="202">
        <v>0</v>
      </c>
      <c r="P401" s="289">
        <f>IFERROR(O401/$K400,0)</f>
        <v>0</v>
      </c>
      <c r="Q401" s="202">
        <f>2*J400</f>
        <v>0</v>
      </c>
      <c r="R401" s="289">
        <f>IFERROR(Q401/$K400,0)</f>
        <v>0</v>
      </c>
      <c r="S401" s="202">
        <f>5*J400</f>
        <v>0</v>
      </c>
      <c r="T401" s="289">
        <f>IFERROR(S401/$K400,0)</f>
        <v>0</v>
      </c>
      <c r="U401" s="202">
        <f>11*J400</f>
        <v>0</v>
      </c>
      <c r="V401" s="289">
        <f>IFERROR(U401/$K400,0)</f>
        <v>0</v>
      </c>
      <c r="W401" s="202">
        <v>0</v>
      </c>
      <c r="X401" s="289">
        <f>IFERROR(W401/$K400,0)</f>
        <v>0</v>
      </c>
      <c r="Y401" s="202">
        <v>0</v>
      </c>
      <c r="Z401" s="289">
        <f>IFERROR(Y401/$K400,0)</f>
        <v>0</v>
      </c>
      <c r="AA401" s="305">
        <f>SUMIF($O$9:$Z$9,$AA$9,$O401:$Z401)</f>
        <v>0</v>
      </c>
      <c r="AB401" s="306">
        <f>IFERROR(AA401/$K400,0)</f>
        <v>0</v>
      </c>
    </row>
    <row r="402" spans="1:28" ht="20.100000000000001" customHeight="1" outlineLevel="1">
      <c r="A402" s="406"/>
      <c r="B402" s="209" t="str">
        <f t="shared" si="13"/>
        <v>3.3</v>
      </c>
      <c r="C402" s="409"/>
      <c r="D402" s="412"/>
      <c r="E402" s="412"/>
      <c r="F402" s="418"/>
      <c r="G402" s="421"/>
      <c r="I402" s="424"/>
      <c r="J402" s="427"/>
      <c r="K402" s="415"/>
      <c r="M402" s="196" t="s">
        <v>106</v>
      </c>
      <c r="O402" s="204">
        <f>O401</f>
        <v>0</v>
      </c>
      <c r="P402" s="290">
        <f>IFERROR(O402/$K400,0)</f>
        <v>0</v>
      </c>
      <c r="Q402" s="204">
        <f>O402+Q401</f>
        <v>0</v>
      </c>
      <c r="R402" s="290">
        <f>IFERROR(Q402/$K400,0)</f>
        <v>0</v>
      </c>
      <c r="S402" s="204">
        <f>Q402+S401</f>
        <v>0</v>
      </c>
      <c r="T402" s="290">
        <f>IFERROR(S402/$K400,0)</f>
        <v>0</v>
      </c>
      <c r="U402" s="204">
        <f>S402+U401</f>
        <v>0</v>
      </c>
      <c r="V402" s="290">
        <f>IFERROR(U402/$K400,0)</f>
        <v>0</v>
      </c>
      <c r="W402" s="204">
        <f>U402+W401</f>
        <v>0</v>
      </c>
      <c r="X402" s="290">
        <f>IFERROR(W402/$K400,0)</f>
        <v>0</v>
      </c>
      <c r="Y402" s="204">
        <f>W402+Y401</f>
        <v>0</v>
      </c>
      <c r="Z402" s="290">
        <f>IFERROR(Y402/$K400,0)</f>
        <v>0</v>
      </c>
      <c r="AA402" s="307"/>
      <c r="AB402" s="308"/>
    </row>
    <row r="403" spans="1:28" ht="20.100000000000001" customHeight="1" outlineLevel="1">
      <c r="A403" s="406">
        <f>A400+1</f>
        <v>146</v>
      </c>
      <c r="B403" s="209" t="str">
        <f t="shared" si="13"/>
        <v>3.3</v>
      </c>
      <c r="C403" s="407" t="str">
        <f>VLOOKUP($A403,'VII - Planilha Orçamentária'!$A$9:$K$463,3)</f>
        <v>3.3.21</v>
      </c>
      <c r="D403" s="410" t="str">
        <f>VLOOKUP($A403,'VII - Planilha Orçamentária'!$A$9:$K$463,4)</f>
        <v>CPOS - B.166</v>
      </c>
      <c r="E403" s="410" t="str">
        <f>VLOOKUP(A403,'VII - Planilha Orçamentária'!$A$9:$K$463,5)</f>
        <v>422017</v>
      </c>
      <c r="F403" s="416" t="str">
        <f>VLOOKUP($A403,'VII - Planilha Orçamentária'!$A$9:$K$463,6)</f>
        <v>SOLDA EXOTÉRMICA CONEXÃO CABO-CABO HORIZONTAL RETO, BITOLA DO CABO DE
16MM² A 70MM²</v>
      </c>
      <c r="G403" s="419" t="str">
        <f>VLOOKUP($A403,'VII - Planilha Orçamentária'!$A$9:$K$463,7)</f>
        <v xml:space="preserve">un </v>
      </c>
      <c r="I403" s="422">
        <f>VLOOKUP($A403,'VII - Planilha Orçamentária'!$A$9:$K$463,9)</f>
        <v>18</v>
      </c>
      <c r="J403" s="425">
        <f>VLOOKUP($A403,'VII - Planilha Orçamentária'!$A$9:$K$463,10)</f>
        <v>0</v>
      </c>
      <c r="K403" s="413">
        <f>ROUND(J403*I403,2)</f>
        <v>0</v>
      </c>
      <c r="M403" s="194" t="s">
        <v>104</v>
      </c>
      <c r="O403" s="200"/>
      <c r="P403" s="288"/>
      <c r="Q403" s="200"/>
      <c r="R403" s="288"/>
      <c r="S403" s="200"/>
      <c r="T403" s="288"/>
      <c r="U403" s="200"/>
      <c r="V403" s="288"/>
      <c r="W403" s="200"/>
      <c r="X403" s="288"/>
      <c r="Y403" s="200"/>
      <c r="Z403" s="288"/>
      <c r="AA403" s="303"/>
      <c r="AB403" s="304"/>
    </row>
    <row r="404" spans="1:28" ht="20.100000000000001" customHeight="1" outlineLevel="1">
      <c r="A404" s="406"/>
      <c r="B404" s="209" t="str">
        <f t="shared" si="13"/>
        <v>3.3</v>
      </c>
      <c r="C404" s="408"/>
      <c r="D404" s="411"/>
      <c r="E404" s="411"/>
      <c r="F404" s="417"/>
      <c r="G404" s="420"/>
      <c r="I404" s="423"/>
      <c r="J404" s="426"/>
      <c r="K404" s="414"/>
      <c r="M404" s="195" t="s">
        <v>105</v>
      </c>
      <c r="O404" s="202">
        <v>0</v>
      </c>
      <c r="P404" s="289">
        <f>IFERROR(O404/$K403,0)</f>
        <v>0</v>
      </c>
      <c r="Q404" s="202">
        <f>2*J403</f>
        <v>0</v>
      </c>
      <c r="R404" s="289">
        <f>IFERROR(Q404/$K403,0)</f>
        <v>0</v>
      </c>
      <c r="S404" s="202">
        <f>7*J403</f>
        <v>0</v>
      </c>
      <c r="T404" s="289">
        <f>IFERROR(S404/$K403,0)</f>
        <v>0</v>
      </c>
      <c r="U404" s="202">
        <f>9*J403</f>
        <v>0</v>
      </c>
      <c r="V404" s="289">
        <f>IFERROR(U404/$K403,0)</f>
        <v>0</v>
      </c>
      <c r="W404" s="202">
        <v>0</v>
      </c>
      <c r="X404" s="289">
        <f>IFERROR(W404/$K403,0)</f>
        <v>0</v>
      </c>
      <c r="Y404" s="202">
        <v>0</v>
      </c>
      <c r="Z404" s="289">
        <f>IFERROR(Y404/$K403,0)</f>
        <v>0</v>
      </c>
      <c r="AA404" s="305">
        <f>SUMIF($O$9:$Z$9,$AA$9,$O404:$Z404)</f>
        <v>0</v>
      </c>
      <c r="AB404" s="306">
        <f>IFERROR(AA404/$K403,0)</f>
        <v>0</v>
      </c>
    </row>
    <row r="405" spans="1:28" ht="20.100000000000001" customHeight="1" outlineLevel="1">
      <c r="A405" s="406"/>
      <c r="B405" s="209" t="str">
        <f t="shared" si="13"/>
        <v>3.3</v>
      </c>
      <c r="C405" s="409"/>
      <c r="D405" s="412"/>
      <c r="E405" s="412"/>
      <c r="F405" s="418"/>
      <c r="G405" s="421"/>
      <c r="I405" s="424"/>
      <c r="J405" s="427"/>
      <c r="K405" s="415"/>
      <c r="M405" s="196" t="s">
        <v>106</v>
      </c>
      <c r="O405" s="204">
        <f>O404</f>
        <v>0</v>
      </c>
      <c r="P405" s="290">
        <f>IFERROR(O405/$K403,0)</f>
        <v>0</v>
      </c>
      <c r="Q405" s="204">
        <f>O405+Q404</f>
        <v>0</v>
      </c>
      <c r="R405" s="290">
        <f>IFERROR(Q405/$K403,0)</f>
        <v>0</v>
      </c>
      <c r="S405" s="204">
        <f>Q405+S404</f>
        <v>0</v>
      </c>
      <c r="T405" s="290">
        <f>IFERROR(S405/$K403,0)</f>
        <v>0</v>
      </c>
      <c r="U405" s="204">
        <f>S405+U404</f>
        <v>0</v>
      </c>
      <c r="V405" s="290">
        <f>IFERROR(U405/$K403,0)</f>
        <v>0</v>
      </c>
      <c r="W405" s="204">
        <f>U405+W404</f>
        <v>0</v>
      </c>
      <c r="X405" s="290">
        <f>IFERROR(W405/$K403,0)</f>
        <v>0</v>
      </c>
      <c r="Y405" s="204">
        <f>W405+Y404</f>
        <v>0</v>
      </c>
      <c r="Z405" s="290">
        <f>IFERROR(Y405/$K403,0)</f>
        <v>0</v>
      </c>
      <c r="AA405" s="307"/>
      <c r="AB405" s="308"/>
    </row>
    <row r="406" spans="1:28" ht="20.100000000000001" customHeight="1" outlineLevel="1">
      <c r="A406" s="406">
        <f>A403+1</f>
        <v>147</v>
      </c>
      <c r="B406" s="209" t="str">
        <f t="shared" si="13"/>
        <v>3.3</v>
      </c>
      <c r="C406" s="407" t="str">
        <f>VLOOKUP($A406,'VII - Planilha Orçamentária'!$A$9:$K$463,3)</f>
        <v>3.3.22</v>
      </c>
      <c r="D406" s="410" t="str">
        <f>VLOOKUP($A406,'VII - Planilha Orçamentária'!$A$9:$K$463,4)</f>
        <v>CPOS - B.166</v>
      </c>
      <c r="E406" s="410" t="str">
        <f>VLOOKUP(A406,'VII - Planilha Orçamentária'!$A$9:$K$463,5)</f>
        <v>420512</v>
      </c>
      <c r="F406" s="416" t="str">
        <f>VLOOKUP($A406,'VII - Planilha Orçamentária'!$A$9:$K$463,6)</f>
        <v>CONECTOR DE EMENDA EM LATÃO PARA CABO DE ATÉ 50 MM² COM 4 PARAFUSOS</v>
      </c>
      <c r="G406" s="419" t="str">
        <f>VLOOKUP($A406,'VII - Planilha Orçamentária'!$A$9:$K$463,7)</f>
        <v xml:space="preserve">un </v>
      </c>
      <c r="I406" s="422">
        <f>VLOOKUP($A406,'VII - Planilha Orçamentária'!$A$9:$K$463,9)</f>
        <v>13</v>
      </c>
      <c r="J406" s="425">
        <f>VLOOKUP($A406,'VII - Planilha Orçamentária'!$A$9:$K$463,10)</f>
        <v>0</v>
      </c>
      <c r="K406" s="413">
        <f>ROUND(J406*I406,2)</f>
        <v>0</v>
      </c>
      <c r="M406" s="194" t="s">
        <v>104</v>
      </c>
      <c r="O406" s="200"/>
      <c r="P406" s="288"/>
      <c r="Q406" s="200"/>
      <c r="R406" s="288"/>
      <c r="S406" s="200"/>
      <c r="T406" s="288"/>
      <c r="U406" s="200"/>
      <c r="V406" s="288"/>
      <c r="W406" s="200"/>
      <c r="X406" s="288"/>
      <c r="Y406" s="200"/>
      <c r="Z406" s="288"/>
      <c r="AA406" s="303"/>
      <c r="AB406" s="304"/>
    </row>
    <row r="407" spans="1:28" ht="20.100000000000001" customHeight="1" outlineLevel="1">
      <c r="A407" s="406"/>
      <c r="B407" s="209" t="str">
        <f t="shared" ref="B407:B420" si="14">B406</f>
        <v>3.3</v>
      </c>
      <c r="C407" s="408"/>
      <c r="D407" s="411"/>
      <c r="E407" s="411"/>
      <c r="F407" s="417"/>
      <c r="G407" s="420"/>
      <c r="I407" s="423"/>
      <c r="J407" s="426"/>
      <c r="K407" s="414"/>
      <c r="M407" s="195" t="s">
        <v>105</v>
      </c>
      <c r="O407" s="202">
        <v>0</v>
      </c>
      <c r="P407" s="289">
        <f>IFERROR(O407/$K406,0)</f>
        <v>0</v>
      </c>
      <c r="Q407" s="202">
        <v>0</v>
      </c>
      <c r="R407" s="289">
        <f>IFERROR(Q407/$K406,0)</f>
        <v>0</v>
      </c>
      <c r="S407" s="202">
        <v>0</v>
      </c>
      <c r="T407" s="289">
        <f>IFERROR(S407/$K406,0)</f>
        <v>0</v>
      </c>
      <c r="U407" s="202">
        <f>K406</f>
        <v>0</v>
      </c>
      <c r="V407" s="289">
        <f>IFERROR(U407/$K406,0)</f>
        <v>0</v>
      </c>
      <c r="W407" s="202">
        <v>0</v>
      </c>
      <c r="X407" s="289">
        <f>IFERROR(W407/$K406,0)</f>
        <v>0</v>
      </c>
      <c r="Y407" s="202">
        <v>0</v>
      </c>
      <c r="Z407" s="289">
        <f>IFERROR(Y407/$K406,0)</f>
        <v>0</v>
      </c>
      <c r="AA407" s="305">
        <f>SUMIF($O$9:$Z$9,$AA$9,$O407:$Z407)</f>
        <v>0</v>
      </c>
      <c r="AB407" s="306">
        <f>IFERROR(AA407/$K406,0)</f>
        <v>0</v>
      </c>
    </row>
    <row r="408" spans="1:28" ht="20.100000000000001" customHeight="1" outlineLevel="1">
      <c r="A408" s="406"/>
      <c r="B408" s="209" t="str">
        <f t="shared" si="14"/>
        <v>3.3</v>
      </c>
      <c r="C408" s="409"/>
      <c r="D408" s="412"/>
      <c r="E408" s="412"/>
      <c r="F408" s="418"/>
      <c r="G408" s="421"/>
      <c r="I408" s="424"/>
      <c r="J408" s="427"/>
      <c r="K408" s="415"/>
      <c r="M408" s="196" t="s">
        <v>106</v>
      </c>
      <c r="O408" s="204">
        <f>O407</f>
        <v>0</v>
      </c>
      <c r="P408" s="290">
        <f>IFERROR(O408/$K406,0)</f>
        <v>0</v>
      </c>
      <c r="Q408" s="204">
        <f>O408+Q407</f>
        <v>0</v>
      </c>
      <c r="R408" s="290">
        <f>IFERROR(Q408/$K406,0)</f>
        <v>0</v>
      </c>
      <c r="S408" s="204">
        <f>Q408+S407</f>
        <v>0</v>
      </c>
      <c r="T408" s="290">
        <f>IFERROR(S408/$K406,0)</f>
        <v>0</v>
      </c>
      <c r="U408" s="204">
        <f>S408+U407</f>
        <v>0</v>
      </c>
      <c r="V408" s="290">
        <f>IFERROR(U408/$K406,0)</f>
        <v>0</v>
      </c>
      <c r="W408" s="204">
        <f>U408+W407</f>
        <v>0</v>
      </c>
      <c r="X408" s="290">
        <f>IFERROR(W408/$K406,0)</f>
        <v>0</v>
      </c>
      <c r="Y408" s="204">
        <f>W408+Y407</f>
        <v>0</v>
      </c>
      <c r="Z408" s="290">
        <f>IFERROR(Y408/$K406,0)</f>
        <v>0</v>
      </c>
      <c r="AA408" s="307"/>
      <c r="AB408" s="308"/>
    </row>
    <row r="409" spans="1:28" ht="20.100000000000001" customHeight="1" outlineLevel="1">
      <c r="A409" s="406">
        <f>A406+1</f>
        <v>148</v>
      </c>
      <c r="B409" s="209" t="str">
        <f t="shared" si="14"/>
        <v>3.3</v>
      </c>
      <c r="C409" s="407" t="str">
        <f>VLOOKUP($A409,'VII - Planilha Orçamentária'!$A$9:$K$463,3)</f>
        <v>3.3.23</v>
      </c>
      <c r="D409" s="410" t="str">
        <f>VLOOKUP($A409,'VII - Planilha Orçamentária'!$A$9:$K$463,4)</f>
        <v>CPOS - B.166</v>
      </c>
      <c r="E409" s="410" t="str">
        <f>VLOOKUP(A409,'VII - Planilha Orçamentária'!$A$9:$K$463,5)</f>
        <v>420510</v>
      </c>
      <c r="F409" s="416" t="str">
        <f>VLOOKUP($A409,'VII - Planilha Orçamentária'!$A$9:$K$463,6)</f>
        <v>CAIXA DE INSPEÇÃO SUSPENSA</v>
      </c>
      <c r="G409" s="419" t="str">
        <f>VLOOKUP($A409,'VII - Planilha Orçamentária'!$A$9:$K$463,7)</f>
        <v xml:space="preserve">un </v>
      </c>
      <c r="I409" s="422">
        <f>VLOOKUP($A409,'VII - Planilha Orçamentária'!$A$9:$K$463,9)</f>
        <v>13</v>
      </c>
      <c r="J409" s="425">
        <f>VLOOKUP($A409,'VII - Planilha Orçamentária'!$A$9:$K$463,10)</f>
        <v>0</v>
      </c>
      <c r="K409" s="413">
        <f>ROUND(J409*I409,2)</f>
        <v>0</v>
      </c>
      <c r="M409" s="194" t="s">
        <v>104</v>
      </c>
      <c r="O409" s="200"/>
      <c r="P409" s="288"/>
      <c r="Q409" s="200"/>
      <c r="R409" s="288"/>
      <c r="S409" s="200"/>
      <c r="T409" s="288"/>
      <c r="U409" s="200"/>
      <c r="V409" s="288"/>
      <c r="W409" s="200"/>
      <c r="X409" s="288"/>
      <c r="Y409" s="200"/>
      <c r="Z409" s="288"/>
      <c r="AA409" s="303"/>
      <c r="AB409" s="304"/>
    </row>
    <row r="410" spans="1:28" ht="20.100000000000001" customHeight="1" outlineLevel="1">
      <c r="A410" s="406"/>
      <c r="B410" s="209" t="str">
        <f t="shared" si="14"/>
        <v>3.3</v>
      </c>
      <c r="C410" s="408"/>
      <c r="D410" s="411"/>
      <c r="E410" s="411"/>
      <c r="F410" s="417"/>
      <c r="G410" s="420"/>
      <c r="I410" s="423"/>
      <c r="J410" s="426"/>
      <c r="K410" s="414"/>
      <c r="M410" s="195" t="s">
        <v>105</v>
      </c>
      <c r="O410" s="202">
        <v>0</v>
      </c>
      <c r="P410" s="289">
        <f>IFERROR(O410/$K409,0)</f>
        <v>0</v>
      </c>
      <c r="Q410" s="202">
        <v>0</v>
      </c>
      <c r="R410" s="289">
        <f>IFERROR(Q410/$K409,0)</f>
        <v>0</v>
      </c>
      <c r="S410" s="202">
        <v>0</v>
      </c>
      <c r="T410" s="289">
        <f>IFERROR(S410/$K409,0)</f>
        <v>0</v>
      </c>
      <c r="U410" s="202">
        <f>K409</f>
        <v>0</v>
      </c>
      <c r="V410" s="289">
        <f>IFERROR(U410/$K409,0)</f>
        <v>0</v>
      </c>
      <c r="W410" s="202">
        <v>0</v>
      </c>
      <c r="X410" s="289">
        <f>IFERROR(W410/$K409,0)</f>
        <v>0</v>
      </c>
      <c r="Y410" s="202">
        <v>0</v>
      </c>
      <c r="Z410" s="289">
        <f>IFERROR(Y410/$K409,0)</f>
        <v>0</v>
      </c>
      <c r="AA410" s="305">
        <f>SUMIF($O$9:$Z$9,$AA$9,$O410:$Z410)</f>
        <v>0</v>
      </c>
      <c r="AB410" s="306">
        <f>IFERROR(AA410/$K409,0)</f>
        <v>0</v>
      </c>
    </row>
    <row r="411" spans="1:28" ht="20.100000000000001" customHeight="1" outlineLevel="1">
      <c r="A411" s="406"/>
      <c r="B411" s="209" t="str">
        <f t="shared" si="14"/>
        <v>3.3</v>
      </c>
      <c r="C411" s="409"/>
      <c r="D411" s="412"/>
      <c r="E411" s="412"/>
      <c r="F411" s="418"/>
      <c r="G411" s="421"/>
      <c r="I411" s="424"/>
      <c r="J411" s="427"/>
      <c r="K411" s="415"/>
      <c r="M411" s="196" t="s">
        <v>106</v>
      </c>
      <c r="O411" s="204">
        <f>O410</f>
        <v>0</v>
      </c>
      <c r="P411" s="290">
        <f>IFERROR(O411/$K409,0)</f>
        <v>0</v>
      </c>
      <c r="Q411" s="204">
        <f>O411+Q410</f>
        <v>0</v>
      </c>
      <c r="R411" s="290">
        <f>IFERROR(Q411/$K409,0)</f>
        <v>0</v>
      </c>
      <c r="S411" s="204">
        <f>Q411+S410</f>
        <v>0</v>
      </c>
      <c r="T411" s="290">
        <f>IFERROR(S411/$K409,0)</f>
        <v>0</v>
      </c>
      <c r="U411" s="204">
        <f>S411+U410</f>
        <v>0</v>
      </c>
      <c r="V411" s="290">
        <f>IFERROR(U411/$K409,0)</f>
        <v>0</v>
      </c>
      <c r="W411" s="204">
        <f>U411+W410</f>
        <v>0</v>
      </c>
      <c r="X411" s="290">
        <f>IFERROR(W411/$K409,0)</f>
        <v>0</v>
      </c>
      <c r="Y411" s="204">
        <f>W411+Y410</f>
        <v>0</v>
      </c>
      <c r="Z411" s="290">
        <f>IFERROR(Y411/$K409,0)</f>
        <v>0</v>
      </c>
      <c r="AA411" s="307"/>
      <c r="AB411" s="308"/>
    </row>
    <row r="412" spans="1:28" ht="20.100000000000001" hidden="1" customHeight="1" outlineLevel="1">
      <c r="A412" s="406">
        <f>A409+1</f>
        <v>149</v>
      </c>
      <c r="B412" s="209" t="str">
        <f t="shared" si="14"/>
        <v>3.3</v>
      </c>
      <c r="C412" s="407" t="str">
        <f>VLOOKUP($A412,'VII - Planilha Orçamentária'!$A$9:$K$463,3)</f>
        <v>3.3.24</v>
      </c>
      <c r="D412" s="410" t="str">
        <f>VLOOKUP($A412,'VII - Planilha Orçamentária'!$A$9:$K$463,4)</f>
        <v>CPOS - B.166</v>
      </c>
      <c r="E412" s="410" t="str">
        <f>VLOOKUP(A412,'VII - Planilha Orçamentária'!$A$9:$K$463,5)</f>
        <v>420531</v>
      </c>
      <c r="F412" s="416" t="str">
        <f>VLOOKUP($A412,'VII - Planilha Orçamentária'!$A$9:$K$463,6)</f>
        <v>CAIXA DE INSPEÇÃO DO TERRA CILÍNDRICA EM PVC RÍGIDO, DIÂMETRO DE 300
MM - H= 250 MM</v>
      </c>
      <c r="G412" s="419" t="str">
        <f>VLOOKUP($A412,'VII - Planilha Orçamentária'!$A$9:$K$463,7)</f>
        <v xml:space="preserve">un </v>
      </c>
      <c r="H412" s="5" t="s">
        <v>135</v>
      </c>
      <c r="I412" s="422">
        <f>VLOOKUP($A412,'VII - Planilha Orçamentária'!$A$9:$K$463,9)</f>
        <v>0</v>
      </c>
      <c r="J412" s="425">
        <f>VLOOKUP($A412,'VII - Planilha Orçamentária'!$A$9:$K$463,10)</f>
        <v>0</v>
      </c>
      <c r="K412" s="413">
        <f>ROUND(J412*I412,2)</f>
        <v>0</v>
      </c>
      <c r="M412" s="194" t="s">
        <v>104</v>
      </c>
      <c r="O412" s="200"/>
      <c r="P412" s="288"/>
      <c r="Q412" s="200"/>
      <c r="R412" s="288"/>
      <c r="S412" s="200"/>
      <c r="T412" s="288"/>
      <c r="U412" s="200"/>
      <c r="V412" s="288"/>
      <c r="W412" s="200"/>
      <c r="X412" s="288"/>
      <c r="Y412" s="200"/>
      <c r="Z412" s="288"/>
      <c r="AA412" s="303"/>
      <c r="AB412" s="304"/>
    </row>
    <row r="413" spans="1:28" ht="20.100000000000001" hidden="1" customHeight="1" outlineLevel="1">
      <c r="A413" s="406"/>
      <c r="B413" s="209" t="str">
        <f t="shared" si="14"/>
        <v>3.3</v>
      </c>
      <c r="C413" s="408"/>
      <c r="D413" s="411"/>
      <c r="E413" s="411"/>
      <c r="F413" s="417"/>
      <c r="G413" s="420"/>
      <c r="H413" s="5" t="s">
        <v>135</v>
      </c>
      <c r="I413" s="423"/>
      <c r="J413" s="426"/>
      <c r="K413" s="414"/>
      <c r="M413" s="195" t="s">
        <v>105</v>
      </c>
      <c r="O413" s="202">
        <v>0</v>
      </c>
      <c r="P413" s="289">
        <f>IFERROR(O413/$K412,0)</f>
        <v>0</v>
      </c>
      <c r="Q413" s="202">
        <v>0</v>
      </c>
      <c r="R413" s="289">
        <f>IFERROR(Q413/$K412,0)</f>
        <v>0</v>
      </c>
      <c r="S413" s="202">
        <v>0</v>
      </c>
      <c r="T413" s="289">
        <f>IFERROR(S413/$K412,0)</f>
        <v>0</v>
      </c>
      <c r="U413" s="202">
        <f>K412</f>
        <v>0</v>
      </c>
      <c r="V413" s="289">
        <f>IFERROR(U413/$K412,0)</f>
        <v>0</v>
      </c>
      <c r="W413" s="202">
        <v>0</v>
      </c>
      <c r="X413" s="289">
        <f>IFERROR(W413/$K412,0)</f>
        <v>0</v>
      </c>
      <c r="Y413" s="202">
        <v>0</v>
      </c>
      <c r="Z413" s="289">
        <f>IFERROR(Y413/$K412,0)</f>
        <v>0</v>
      </c>
      <c r="AA413" s="305">
        <f>SUMIF($O$9:$Z$9,$AA$9,$O413:$Z413)</f>
        <v>0</v>
      </c>
      <c r="AB413" s="306">
        <f>IFERROR(AA413/$K412,0)</f>
        <v>0</v>
      </c>
    </row>
    <row r="414" spans="1:28" ht="20.100000000000001" hidden="1" customHeight="1" outlineLevel="1">
      <c r="A414" s="406"/>
      <c r="B414" s="209" t="str">
        <f t="shared" si="14"/>
        <v>3.3</v>
      </c>
      <c r="C414" s="409"/>
      <c r="D414" s="412"/>
      <c r="E414" s="412"/>
      <c r="F414" s="418"/>
      <c r="G414" s="421"/>
      <c r="H414" s="5" t="s">
        <v>135</v>
      </c>
      <c r="I414" s="424"/>
      <c r="J414" s="427"/>
      <c r="K414" s="415"/>
      <c r="M414" s="196" t="s">
        <v>106</v>
      </c>
      <c r="O414" s="204">
        <f>O413</f>
        <v>0</v>
      </c>
      <c r="P414" s="290">
        <f>IFERROR(O414/$K412,0)</f>
        <v>0</v>
      </c>
      <c r="Q414" s="204">
        <f>O414+Q413</f>
        <v>0</v>
      </c>
      <c r="R414" s="290">
        <f>IFERROR(Q414/$K412,0)</f>
        <v>0</v>
      </c>
      <c r="S414" s="204">
        <f>Q414+S413</f>
        <v>0</v>
      </c>
      <c r="T414" s="290">
        <f>IFERROR(S414/$K412,0)</f>
        <v>0</v>
      </c>
      <c r="U414" s="204">
        <f>S414+U413</f>
        <v>0</v>
      </c>
      <c r="V414" s="290">
        <f>IFERROR(U414/$K412,0)</f>
        <v>0</v>
      </c>
      <c r="W414" s="204">
        <f>U414+W413</f>
        <v>0</v>
      </c>
      <c r="X414" s="290">
        <f>IFERROR(W414/$K412,0)</f>
        <v>0</v>
      </c>
      <c r="Y414" s="204">
        <f>W414+Y413</f>
        <v>0</v>
      </c>
      <c r="Z414" s="290">
        <f>IFERROR(Y414/$K412,0)</f>
        <v>0</v>
      </c>
      <c r="AA414" s="307"/>
      <c r="AB414" s="308"/>
    </row>
    <row r="415" spans="1:28" ht="20.100000000000001" customHeight="1" outlineLevel="1">
      <c r="A415" s="406">
        <f>A412+1</f>
        <v>150</v>
      </c>
      <c r="B415" s="209" t="str">
        <f t="shared" si="14"/>
        <v>3.3</v>
      </c>
      <c r="C415" s="407" t="str">
        <f>VLOOKUP($A415,'VII - Planilha Orçamentária'!$A$9:$K$463,3)</f>
        <v>3.3.25</v>
      </c>
      <c r="D415" s="410" t="str">
        <f>VLOOKUP($A415,'VII - Planilha Orçamentária'!$A$9:$K$463,4)</f>
        <v>CPOS - B.166</v>
      </c>
      <c r="E415" s="410" t="str">
        <f>VLOOKUP(A415,'VII - Planilha Orçamentária'!$A$9:$K$463,5)</f>
        <v>420530</v>
      </c>
      <c r="F415" s="416" t="str">
        <f>VLOOKUP($A415,'VII - Planilha Orçamentária'!$A$9:$K$463,6)</f>
        <v>TAMPA PARA CAIXA DE INSPEÇÃO CILÍNDRICA, AÇO GALVANIZADO</v>
      </c>
      <c r="G415" s="419" t="str">
        <f>VLOOKUP($A415,'VII - Planilha Orçamentária'!$A$9:$K$463,7)</f>
        <v xml:space="preserve">un </v>
      </c>
      <c r="I415" s="422">
        <f>VLOOKUP($A415,'VII - Planilha Orçamentária'!$A$9:$K$463,9)</f>
        <v>13</v>
      </c>
      <c r="J415" s="425">
        <f>VLOOKUP($A415,'VII - Planilha Orçamentária'!$A$9:$K$463,10)</f>
        <v>0</v>
      </c>
      <c r="K415" s="413">
        <f>ROUND(J415*I415,2)</f>
        <v>0</v>
      </c>
      <c r="M415" s="194" t="s">
        <v>104</v>
      </c>
      <c r="O415" s="200"/>
      <c r="P415" s="288"/>
      <c r="Q415" s="200"/>
      <c r="R415" s="288"/>
      <c r="S415" s="200"/>
      <c r="T415" s="288"/>
      <c r="U415" s="200"/>
      <c r="V415" s="288"/>
      <c r="W415" s="200"/>
      <c r="X415" s="288"/>
      <c r="Y415" s="200"/>
      <c r="Z415" s="288"/>
      <c r="AA415" s="303"/>
      <c r="AB415" s="304"/>
    </row>
    <row r="416" spans="1:28" ht="20.100000000000001" customHeight="1" outlineLevel="1">
      <c r="A416" s="406"/>
      <c r="B416" s="209" t="str">
        <f t="shared" si="14"/>
        <v>3.3</v>
      </c>
      <c r="C416" s="408"/>
      <c r="D416" s="411"/>
      <c r="E416" s="411"/>
      <c r="F416" s="417"/>
      <c r="G416" s="420"/>
      <c r="I416" s="423"/>
      <c r="J416" s="426"/>
      <c r="K416" s="414"/>
      <c r="M416" s="195" t="s">
        <v>105</v>
      </c>
      <c r="O416" s="202">
        <v>0</v>
      </c>
      <c r="P416" s="289">
        <f>IFERROR(O416/$K415,0)</f>
        <v>0</v>
      </c>
      <c r="Q416" s="202">
        <f>2*J415</f>
        <v>0</v>
      </c>
      <c r="R416" s="289">
        <f>IFERROR(Q416/$K415,0)</f>
        <v>0</v>
      </c>
      <c r="S416" s="202">
        <f>5*J415</f>
        <v>0</v>
      </c>
      <c r="T416" s="289">
        <f>IFERROR(S416/$K415,0)</f>
        <v>0</v>
      </c>
      <c r="U416" s="202">
        <f>6*J415</f>
        <v>0</v>
      </c>
      <c r="V416" s="289">
        <f>IFERROR(U416/$K415,0)</f>
        <v>0</v>
      </c>
      <c r="W416" s="202">
        <v>0</v>
      </c>
      <c r="X416" s="289">
        <f>IFERROR(W416/$K415,0)</f>
        <v>0</v>
      </c>
      <c r="Y416" s="202">
        <v>0</v>
      </c>
      <c r="Z416" s="289">
        <f>IFERROR(Y416/$K415,0)</f>
        <v>0</v>
      </c>
      <c r="AA416" s="305">
        <f>SUMIF($O$9:$Z$9,$AA$9,$O416:$Z416)</f>
        <v>0</v>
      </c>
      <c r="AB416" s="306">
        <f>IFERROR(AA416/$K415,0)</f>
        <v>0</v>
      </c>
    </row>
    <row r="417" spans="1:28" ht="20.100000000000001" customHeight="1" outlineLevel="1">
      <c r="A417" s="406"/>
      <c r="B417" s="209" t="str">
        <f t="shared" si="14"/>
        <v>3.3</v>
      </c>
      <c r="C417" s="409"/>
      <c r="D417" s="412"/>
      <c r="E417" s="412"/>
      <c r="F417" s="418"/>
      <c r="G417" s="421"/>
      <c r="I417" s="424"/>
      <c r="J417" s="427"/>
      <c r="K417" s="415"/>
      <c r="M417" s="196" t="s">
        <v>106</v>
      </c>
      <c r="O417" s="204">
        <f>O416</f>
        <v>0</v>
      </c>
      <c r="P417" s="290">
        <f>IFERROR(O417/$K415,0)</f>
        <v>0</v>
      </c>
      <c r="Q417" s="204">
        <f>O417+Q416</f>
        <v>0</v>
      </c>
      <c r="R417" s="290">
        <f>IFERROR(Q417/$K415,0)</f>
        <v>0</v>
      </c>
      <c r="S417" s="204">
        <f>Q417+S416</f>
        <v>0</v>
      </c>
      <c r="T417" s="290">
        <f>IFERROR(S417/$K415,0)</f>
        <v>0</v>
      </c>
      <c r="U417" s="204">
        <f>S417+U416</f>
        <v>0</v>
      </c>
      <c r="V417" s="290">
        <f>IFERROR(U417/$K415,0)</f>
        <v>0</v>
      </c>
      <c r="W417" s="204">
        <f>U417+W416</f>
        <v>0</v>
      </c>
      <c r="X417" s="290">
        <f>IFERROR(W417/$K415,0)</f>
        <v>0</v>
      </c>
      <c r="Y417" s="204">
        <f>W417+Y416</f>
        <v>0</v>
      </c>
      <c r="Z417" s="290">
        <f>IFERROR(Y417/$K415,0)</f>
        <v>0</v>
      </c>
      <c r="AA417" s="307"/>
      <c r="AB417" s="308"/>
    </row>
    <row r="418" spans="1:28" ht="20.100000000000001" customHeight="1" outlineLevel="1">
      <c r="A418" s="406">
        <f>A415+1</f>
        <v>151</v>
      </c>
      <c r="B418" s="209" t="str">
        <f t="shared" si="14"/>
        <v>3.3</v>
      </c>
      <c r="C418" s="407" t="str">
        <f>VLOOKUP($A418,'VII - Planilha Orçamentária'!$A$9:$K$463,3)</f>
        <v>3.3.26</v>
      </c>
      <c r="D418" s="410" t="str">
        <f>VLOOKUP($A418,'VII - Planilha Orçamentária'!$A$9:$K$463,4)</f>
        <v>CPU</v>
      </c>
      <c r="E418" s="410" t="str">
        <f>VLOOKUP(A418,'VII - Planilha Orçamentária'!$A$9:$K$463,5)</f>
        <v>002</v>
      </c>
      <c r="F418" s="416" t="str">
        <f>VLOOKUP($A418,'VII - Planilha Orçamentária'!$A$9:$K$463,6)</f>
        <v>TESTE DE VERIFICACAO DA MALHA DE TERRA DOS PARA-RAIOS COM MEDICOES E LAUDO TECNICO</v>
      </c>
      <c r="G418" s="419" t="str">
        <f>VLOOKUP($A418,'VII - Planilha Orçamentária'!$A$9:$K$463,7)</f>
        <v>bloco</v>
      </c>
      <c r="I418" s="422">
        <f>VLOOKUP($A418,'VII - Planilha Orçamentária'!$A$9:$K$463,9)</f>
        <v>1</v>
      </c>
      <c r="J418" s="425">
        <f>VLOOKUP($A418,'VII - Planilha Orçamentária'!$A$9:$K$463,10)</f>
        <v>0</v>
      </c>
      <c r="K418" s="413">
        <f>ROUND(J418*I418,2)</f>
        <v>0</v>
      </c>
      <c r="M418" s="194" t="s">
        <v>104</v>
      </c>
      <c r="O418" s="200"/>
      <c r="P418" s="288"/>
      <c r="Q418" s="200"/>
      <c r="R418" s="288"/>
      <c r="S418" s="200"/>
      <c r="T418" s="288"/>
      <c r="U418" s="200"/>
      <c r="V418" s="288"/>
      <c r="W418" s="200"/>
      <c r="X418" s="288"/>
      <c r="Y418" s="200"/>
      <c r="Z418" s="288"/>
      <c r="AA418" s="303"/>
      <c r="AB418" s="304"/>
    </row>
    <row r="419" spans="1:28" ht="20.100000000000001" customHeight="1" outlineLevel="1">
      <c r="A419" s="406"/>
      <c r="B419" s="209" t="str">
        <f t="shared" si="14"/>
        <v>3.3</v>
      </c>
      <c r="C419" s="408"/>
      <c r="D419" s="411"/>
      <c r="E419" s="411"/>
      <c r="F419" s="417"/>
      <c r="G419" s="420"/>
      <c r="I419" s="423"/>
      <c r="J419" s="426"/>
      <c r="K419" s="414"/>
      <c r="M419" s="195" t="s">
        <v>105</v>
      </c>
      <c r="O419" s="202">
        <v>0</v>
      </c>
      <c r="P419" s="289">
        <f>IFERROR(O419/$K418,0)</f>
        <v>0</v>
      </c>
      <c r="Q419" s="202">
        <v>0</v>
      </c>
      <c r="R419" s="289">
        <f>IFERROR(Q419/$K418,0)</f>
        <v>0</v>
      </c>
      <c r="S419" s="202">
        <v>0</v>
      </c>
      <c r="T419" s="289">
        <f>IFERROR(S419/$K418,0)</f>
        <v>0</v>
      </c>
      <c r="U419" s="202">
        <v>0</v>
      </c>
      <c r="V419" s="289">
        <f>IFERROR(U419/$K418,0)</f>
        <v>0</v>
      </c>
      <c r="W419" s="202">
        <f>K418</f>
        <v>0</v>
      </c>
      <c r="X419" s="289">
        <f>IFERROR(W419/$K418,0)</f>
        <v>0</v>
      </c>
      <c r="Y419" s="202">
        <v>0</v>
      </c>
      <c r="Z419" s="289">
        <f>IFERROR(Y419/$K418,0)</f>
        <v>0</v>
      </c>
      <c r="AA419" s="305">
        <f>SUMIF($O$9:$Z$9,$AA$9,$O419:$Z419)</f>
        <v>0</v>
      </c>
      <c r="AB419" s="306">
        <f>IFERROR(AA419/$K418,0)</f>
        <v>0</v>
      </c>
    </row>
    <row r="420" spans="1:28" ht="20.100000000000001" customHeight="1" outlineLevel="1">
      <c r="A420" s="406"/>
      <c r="B420" s="209" t="str">
        <f t="shared" si="14"/>
        <v>3.3</v>
      </c>
      <c r="C420" s="409"/>
      <c r="D420" s="412"/>
      <c r="E420" s="412"/>
      <c r="F420" s="418"/>
      <c r="G420" s="421"/>
      <c r="I420" s="424"/>
      <c r="J420" s="427"/>
      <c r="K420" s="415"/>
      <c r="M420" s="196" t="s">
        <v>106</v>
      </c>
      <c r="O420" s="204">
        <f>O419</f>
        <v>0</v>
      </c>
      <c r="P420" s="290">
        <f>IFERROR(O420/$K418,0)</f>
        <v>0</v>
      </c>
      <c r="Q420" s="204">
        <f>O420+Q419</f>
        <v>0</v>
      </c>
      <c r="R420" s="290">
        <f>IFERROR(Q420/$K418,0)</f>
        <v>0</v>
      </c>
      <c r="S420" s="204">
        <f>Q420+S419</f>
        <v>0</v>
      </c>
      <c r="T420" s="290">
        <f>IFERROR(S420/$K418,0)</f>
        <v>0</v>
      </c>
      <c r="U420" s="204">
        <f>S420+U419</f>
        <v>0</v>
      </c>
      <c r="V420" s="290">
        <f>IFERROR(U420/$K418,0)</f>
        <v>0</v>
      </c>
      <c r="W420" s="204">
        <f>U420+W419</f>
        <v>0</v>
      </c>
      <c r="X420" s="290">
        <f>IFERROR(W420/$K418,0)</f>
        <v>0</v>
      </c>
      <c r="Y420" s="204">
        <f>W420+Y419</f>
        <v>0</v>
      </c>
      <c r="Z420" s="290">
        <f>IFERROR(Y420/$K418,0)</f>
        <v>0</v>
      </c>
      <c r="AA420" s="307"/>
      <c r="AB420" s="308"/>
    </row>
    <row r="421" spans="1:28" ht="30" customHeight="1">
      <c r="B421" s="181" t="str">
        <f>B420</f>
        <v>3.3</v>
      </c>
      <c r="C421" s="348"/>
      <c r="D421" s="349">
        <f>C$181</f>
        <v>3</v>
      </c>
      <c r="E421" s="349" t="s">
        <v>726</v>
      </c>
      <c r="F421" s="346" t="s">
        <v>725</v>
      </c>
      <c r="G421" s="350"/>
      <c r="H421" s="44"/>
      <c r="I421" s="351" t="s">
        <v>74</v>
      </c>
      <c r="J421" s="352"/>
      <c r="K421" s="347">
        <f>SUMIF(B$9:B420,B421,K$9:K420)</f>
        <v>0</v>
      </c>
      <c r="L421" s="42"/>
      <c r="M421" s="353"/>
      <c r="O421" s="206">
        <f>SUMIFS(O$9:O420,$B$9:$B420,$B421,$M$9:$M420,$M419)</f>
        <v>0</v>
      </c>
      <c r="P421" s="291" t="e">
        <f>O421/$K421</f>
        <v>#DIV/0!</v>
      </c>
      <c r="Q421" s="206">
        <f>SUMIFS(Q$9:Q420,$B$9:$B420,$B421,$M$9:$M420,$M419)</f>
        <v>0</v>
      </c>
      <c r="R421" s="291" t="e">
        <f>Q421/$K421</f>
        <v>#DIV/0!</v>
      </c>
      <c r="S421" s="206">
        <f>SUMIFS(S$9:S420,$B$9:$B420,$B421,$M$9:$M420,$M419)</f>
        <v>0</v>
      </c>
      <c r="T421" s="291" t="e">
        <f>S421/$K421</f>
        <v>#DIV/0!</v>
      </c>
      <c r="U421" s="206">
        <f>SUMIFS(U$9:U420,$B$9:$B420,$B421,$M$9:$M420,$M419)</f>
        <v>0</v>
      </c>
      <c r="V421" s="291" t="e">
        <f>U421/$K421</f>
        <v>#DIV/0!</v>
      </c>
      <c r="W421" s="206">
        <f>SUMIFS(W$9:W420,$B$9:$B420,$B421,$M$9:$M420,$M419)</f>
        <v>0</v>
      </c>
      <c r="X421" s="291" t="e">
        <f>W421/$K421</f>
        <v>#DIV/0!</v>
      </c>
      <c r="Y421" s="206">
        <f>SUMIFS(Y$9:Y420,$B$9:$B420,$B421,$M$9:$M420,$M419)</f>
        <v>0</v>
      </c>
      <c r="Z421" s="291" t="e">
        <f>Y421/$K421</f>
        <v>#DIV/0!</v>
      </c>
      <c r="AA421" s="206">
        <f>SUMIFS(AA$9:AA420,$B$9:$B420,$B421,$M$9:$M420,$M419)</f>
        <v>0</v>
      </c>
      <c r="AB421" s="291" t="e">
        <f>AA421/$K421</f>
        <v>#DIV/0!</v>
      </c>
    </row>
    <row r="422" spans="1:28" s="63" customFormat="1" ht="30" customHeight="1">
      <c r="A422" s="1"/>
      <c r="B422" s="183" t="str">
        <f>C422</f>
        <v>3.4</v>
      </c>
      <c r="C422" s="326" t="s">
        <v>1020</v>
      </c>
      <c r="D422" s="342" t="s">
        <v>74</v>
      </c>
      <c r="E422" s="342"/>
      <c r="F422" s="343" t="s">
        <v>175</v>
      </c>
      <c r="G422" s="344"/>
      <c r="H422" s="3"/>
      <c r="I422" s="331" t="s">
        <v>74</v>
      </c>
      <c r="J422" s="332"/>
      <c r="K422" s="333"/>
      <c r="L422" s="3"/>
      <c r="M422" s="345"/>
      <c r="O422" s="356"/>
      <c r="P422" s="357"/>
      <c r="Q422" s="356"/>
      <c r="R422" s="357"/>
      <c r="S422" s="356"/>
      <c r="T422" s="357"/>
      <c r="U422" s="356"/>
      <c r="V422" s="357"/>
      <c r="W422" s="356"/>
      <c r="X422" s="357"/>
      <c r="Y422" s="356"/>
      <c r="Z422" s="357"/>
      <c r="AA422" s="356"/>
      <c r="AB422" s="357"/>
    </row>
    <row r="423" spans="1:28" ht="20.100000000000001" customHeight="1" outlineLevel="1">
      <c r="A423" s="406">
        <f>A418+3</f>
        <v>154</v>
      </c>
      <c r="B423" s="209" t="str">
        <f t="shared" ref="B423:B486" si="15">B422</f>
        <v>3.4</v>
      </c>
      <c r="C423" s="407" t="str">
        <f>VLOOKUP($A423,'VII - Planilha Orçamentária'!$A$9:$K$463,3)</f>
        <v>3.4.1</v>
      </c>
      <c r="D423" s="410" t="str">
        <f>VLOOKUP($A423,'VII - Planilha Orçamentária'!$A$9:$K$463,4)</f>
        <v>SINAPI - 01/2016</v>
      </c>
      <c r="E423" s="410" t="str">
        <f>VLOOKUP(A423,'VII - Planilha Orçamentária'!$A$9:$K$463,5)</f>
        <v>68069</v>
      </c>
      <c r="F423" s="416" t="str">
        <f>VLOOKUP($A423,'VII - Planilha Orçamentária'!$A$9:$K$463,6)</f>
        <v>HASTE COPPERWELD 5/8 X 3,0M COM CONECTOR</v>
      </c>
      <c r="G423" s="419" t="str">
        <f>VLOOKUP($A423,'VII - Planilha Orçamentária'!$A$9:$K$463,7)</f>
        <v xml:space="preserve">un </v>
      </c>
      <c r="I423" s="422">
        <f>VLOOKUP($A423,'VII - Planilha Orçamentária'!$A$9:$K$463,9)</f>
        <v>18</v>
      </c>
      <c r="J423" s="425">
        <f>VLOOKUP($A423,'VII - Planilha Orçamentária'!$A$9:$K$463,10)</f>
        <v>0</v>
      </c>
      <c r="K423" s="413">
        <f>ROUND(J423*I423,2)</f>
        <v>0</v>
      </c>
      <c r="M423" s="194" t="s">
        <v>104</v>
      </c>
      <c r="O423" s="200"/>
      <c r="P423" s="288"/>
      <c r="Q423" s="200"/>
      <c r="R423" s="288"/>
      <c r="S423" s="200"/>
      <c r="T423" s="288"/>
      <c r="U423" s="200"/>
      <c r="V423" s="288"/>
      <c r="W423" s="200"/>
      <c r="X423" s="288"/>
      <c r="Y423" s="200"/>
      <c r="Z423" s="288"/>
      <c r="AA423" s="303"/>
      <c r="AB423" s="304"/>
    </row>
    <row r="424" spans="1:28" ht="20.100000000000001" customHeight="1" outlineLevel="1">
      <c r="A424" s="406"/>
      <c r="B424" s="209" t="str">
        <f t="shared" si="15"/>
        <v>3.4</v>
      </c>
      <c r="C424" s="408"/>
      <c r="D424" s="411"/>
      <c r="E424" s="411"/>
      <c r="F424" s="417"/>
      <c r="G424" s="420"/>
      <c r="I424" s="423"/>
      <c r="J424" s="426"/>
      <c r="K424" s="414"/>
      <c r="M424" s="195" t="s">
        <v>105</v>
      </c>
      <c r="O424" s="202">
        <v>0</v>
      </c>
      <c r="P424" s="289">
        <f>IFERROR(O424/$K423,0)</f>
        <v>0</v>
      </c>
      <c r="Q424" s="202">
        <f>8*J423</f>
        <v>0</v>
      </c>
      <c r="R424" s="289">
        <f>IFERROR(Q424/$K423,0)</f>
        <v>0</v>
      </c>
      <c r="S424" s="202">
        <f>10*J423</f>
        <v>0</v>
      </c>
      <c r="T424" s="289">
        <f>IFERROR(S424/$K423,0)</f>
        <v>0</v>
      </c>
      <c r="U424" s="202">
        <v>0</v>
      </c>
      <c r="V424" s="289">
        <f>IFERROR(U424/$K423,0)</f>
        <v>0</v>
      </c>
      <c r="W424" s="202">
        <v>0</v>
      </c>
      <c r="X424" s="289">
        <f>IFERROR(W424/$K423,0)</f>
        <v>0</v>
      </c>
      <c r="Y424" s="202">
        <v>0</v>
      </c>
      <c r="Z424" s="289">
        <f>IFERROR(Y424/$K423,0)</f>
        <v>0</v>
      </c>
      <c r="AA424" s="305">
        <f>SUMIF($O$9:$Z$9,$AA$9,$O424:$Z424)</f>
        <v>0</v>
      </c>
      <c r="AB424" s="306">
        <f>IFERROR(AA424/$K423,0)</f>
        <v>0</v>
      </c>
    </row>
    <row r="425" spans="1:28" ht="20.100000000000001" customHeight="1" outlineLevel="1">
      <c r="A425" s="406"/>
      <c r="B425" s="209" t="str">
        <f t="shared" si="15"/>
        <v>3.4</v>
      </c>
      <c r="C425" s="409"/>
      <c r="D425" s="412"/>
      <c r="E425" s="412"/>
      <c r="F425" s="418"/>
      <c r="G425" s="421"/>
      <c r="I425" s="424"/>
      <c r="J425" s="427"/>
      <c r="K425" s="415"/>
      <c r="M425" s="196" t="s">
        <v>106</v>
      </c>
      <c r="O425" s="204">
        <f>O424</f>
        <v>0</v>
      </c>
      <c r="P425" s="290">
        <f>IFERROR(O425/$K423,0)</f>
        <v>0</v>
      </c>
      <c r="Q425" s="204">
        <f>O425+Q424</f>
        <v>0</v>
      </c>
      <c r="R425" s="290">
        <f>IFERROR(Q425/$K423,0)</f>
        <v>0</v>
      </c>
      <c r="S425" s="204">
        <f>Q425+S424</f>
        <v>0</v>
      </c>
      <c r="T425" s="290">
        <f>IFERROR(S425/$K423,0)</f>
        <v>0</v>
      </c>
      <c r="U425" s="204">
        <f>S425+U424</f>
        <v>0</v>
      </c>
      <c r="V425" s="290">
        <f>IFERROR(U425/$K423,0)</f>
        <v>0</v>
      </c>
      <c r="W425" s="204">
        <f>U425+W424</f>
        <v>0</v>
      </c>
      <c r="X425" s="290">
        <f>IFERROR(W425/$K423,0)</f>
        <v>0</v>
      </c>
      <c r="Y425" s="204">
        <f>W425+Y424</f>
        <v>0</v>
      </c>
      <c r="Z425" s="290">
        <f>IFERROR(Y425/$K423,0)</f>
        <v>0</v>
      </c>
      <c r="AA425" s="307"/>
      <c r="AB425" s="308"/>
    </row>
    <row r="426" spans="1:28" ht="20.100000000000001" hidden="1" customHeight="1" outlineLevel="1">
      <c r="A426" s="406">
        <f>A423+1</f>
        <v>155</v>
      </c>
      <c r="B426" s="209" t="str">
        <f t="shared" si="15"/>
        <v>3.4</v>
      </c>
      <c r="C426" s="407" t="str">
        <f>VLOOKUP($A426,'VII - Planilha Orçamentária'!$A$9:$K$463,3)</f>
        <v>3.4.2</v>
      </c>
      <c r="D426" s="410" t="str">
        <f>VLOOKUP($A426,'VII - Planilha Orçamentária'!$A$9:$K$463,4)</f>
        <v>CPOS - B.164</v>
      </c>
      <c r="E426" s="410" t="str">
        <f>VLOOKUP(A426,'VII - Planilha Orçamentária'!$A$9:$K$463,5)</f>
        <v>420104</v>
      </c>
      <c r="F426" s="416" t="str">
        <f>VLOOKUP($A426,'VII - Planilha Orçamentária'!$A$9:$K$463,6)</f>
        <v>CAPTOR TIPO FRANKLIN, H= 300 MM, 4 PONTOS, 2 DESCIDAS, ACABAMENTO CROMADO</v>
      </c>
      <c r="G426" s="419" t="str">
        <f>VLOOKUP($A426,'VII - Planilha Orçamentária'!$A$9:$K$463,7)</f>
        <v>m</v>
      </c>
      <c r="H426" s="5" t="s">
        <v>135</v>
      </c>
      <c r="I426" s="422">
        <f>VLOOKUP($A426,'VII - Planilha Orçamentária'!$A$9:$K$463,9)</f>
        <v>0</v>
      </c>
      <c r="J426" s="425">
        <f>VLOOKUP($A426,'VII - Planilha Orçamentária'!$A$9:$K$463,10)</f>
        <v>46.56</v>
      </c>
      <c r="K426" s="413">
        <f>ROUND(J426*I426,2)</f>
        <v>0</v>
      </c>
      <c r="M426" s="194" t="s">
        <v>104</v>
      </c>
      <c r="O426" s="200"/>
      <c r="P426" s="201"/>
      <c r="Q426" s="200"/>
      <c r="R426" s="288"/>
      <c r="S426" s="200"/>
      <c r="T426" s="288"/>
      <c r="U426" s="200"/>
      <c r="V426" s="288"/>
      <c r="W426" s="200"/>
      <c r="X426" s="288"/>
      <c r="Y426" s="200"/>
      <c r="Z426" s="201"/>
      <c r="AA426" s="200"/>
      <c r="AB426" s="201"/>
    </row>
    <row r="427" spans="1:28" ht="20.100000000000001" hidden="1" customHeight="1" outlineLevel="1">
      <c r="A427" s="406"/>
      <c r="B427" s="209" t="str">
        <f t="shared" si="15"/>
        <v>3.4</v>
      </c>
      <c r="C427" s="408"/>
      <c r="D427" s="411"/>
      <c r="E427" s="411"/>
      <c r="F427" s="417"/>
      <c r="G427" s="420"/>
      <c r="H427" s="5" t="s">
        <v>135</v>
      </c>
      <c r="I427" s="423"/>
      <c r="J427" s="426"/>
      <c r="K427" s="414"/>
      <c r="M427" s="195" t="s">
        <v>105</v>
      </c>
      <c r="O427" s="202">
        <v>0</v>
      </c>
      <c r="P427" s="203">
        <f>IFERROR(O427/$K426,0)</f>
        <v>0</v>
      </c>
      <c r="Q427" s="202">
        <v>0</v>
      </c>
      <c r="R427" s="289">
        <f>IFERROR(Q427/$K426,0)</f>
        <v>0</v>
      </c>
      <c r="S427" s="202">
        <f>K426</f>
        <v>0</v>
      </c>
      <c r="T427" s="289">
        <f>IFERROR(S427/$K426,0)</f>
        <v>0</v>
      </c>
      <c r="U427" s="202">
        <v>0</v>
      </c>
      <c r="V427" s="289">
        <f>IFERROR(U427/$K426,0)</f>
        <v>0</v>
      </c>
      <c r="W427" s="202">
        <v>0</v>
      </c>
      <c r="X427" s="289">
        <f>IFERROR(W427/$K426,0)</f>
        <v>0</v>
      </c>
      <c r="Y427" s="202">
        <v>0</v>
      </c>
      <c r="Z427" s="203">
        <f>IFERROR(Y427/$K426,0)</f>
        <v>0</v>
      </c>
      <c r="AA427" s="202">
        <f>SUMIF($O$9:$Z$9,$AA$9,$O427:$Z427)</f>
        <v>0</v>
      </c>
      <c r="AB427" s="203">
        <f>IFERROR(AA427/$K426,0)</f>
        <v>0</v>
      </c>
    </row>
    <row r="428" spans="1:28" ht="20.100000000000001" hidden="1" customHeight="1" outlineLevel="1">
      <c r="A428" s="406"/>
      <c r="B428" s="209" t="str">
        <f t="shared" si="15"/>
        <v>3.4</v>
      </c>
      <c r="C428" s="409"/>
      <c r="D428" s="412"/>
      <c r="E428" s="412"/>
      <c r="F428" s="418"/>
      <c r="G428" s="421"/>
      <c r="H428" s="5" t="s">
        <v>135</v>
      </c>
      <c r="I428" s="424"/>
      <c r="J428" s="427"/>
      <c r="K428" s="415"/>
      <c r="M428" s="196" t="s">
        <v>106</v>
      </c>
      <c r="O428" s="204">
        <f>O427</f>
        <v>0</v>
      </c>
      <c r="P428" s="205">
        <f>IFERROR(O428/$K426,0)</f>
        <v>0</v>
      </c>
      <c r="Q428" s="204">
        <f>O428+Q427</f>
        <v>0</v>
      </c>
      <c r="R428" s="290">
        <f>IFERROR(Q428/$K426,0)</f>
        <v>0</v>
      </c>
      <c r="S428" s="204">
        <f>Q428+S427</f>
        <v>0</v>
      </c>
      <c r="T428" s="290">
        <f>IFERROR(S428/$K426,0)</f>
        <v>0</v>
      </c>
      <c r="U428" s="204">
        <f>S428+U427</f>
        <v>0</v>
      </c>
      <c r="V428" s="290">
        <f>IFERROR(U428/$K426,0)</f>
        <v>0</v>
      </c>
      <c r="W428" s="204">
        <f>U428+W427</f>
        <v>0</v>
      </c>
      <c r="X428" s="290">
        <f>IFERROR(W428/$K426,0)</f>
        <v>0</v>
      </c>
      <c r="Y428" s="204">
        <f>W428+Y427</f>
        <v>0</v>
      </c>
      <c r="Z428" s="205">
        <f>IFERROR(Y428/$K426,0)</f>
        <v>0</v>
      </c>
      <c r="AA428" s="204"/>
      <c r="AB428" s="205"/>
    </row>
    <row r="429" spans="1:28" ht="20.100000000000001" hidden="1" customHeight="1" outlineLevel="1">
      <c r="A429" s="406">
        <f>A426+1</f>
        <v>156</v>
      </c>
      <c r="B429" s="209" t="str">
        <f t="shared" si="15"/>
        <v>3.4</v>
      </c>
      <c r="C429" s="407" t="str">
        <f>VLOOKUP($A429,'VII - Planilha Orçamentária'!$A$9:$K$463,3)</f>
        <v>3.4.3</v>
      </c>
      <c r="D429" s="410" t="str">
        <f>VLOOKUP($A429,'VII - Planilha Orçamentária'!$A$9:$K$463,4)</f>
        <v>SINAPI - 05/2015</v>
      </c>
      <c r="E429" s="410" t="str">
        <f>VLOOKUP(A429,'VII - Planilha Orçamentária'!$A$9:$K$463,5)</f>
        <v>72929</v>
      </c>
      <c r="F429" s="416" t="str">
        <f>VLOOKUP($A429,'VII - Planilha Orçamentária'!$A$9:$K$463,6)</f>
        <v>CORDOALHA DE COBRE NU, INCLUSIVE ISOLADORES - 35,00 MM2 - FORNECIMENTO E INSTALACAO</v>
      </c>
      <c r="G429" s="419" t="str">
        <f>VLOOKUP($A429,'VII - Planilha Orçamentária'!$A$9:$K$463,7)</f>
        <v>m</v>
      </c>
      <c r="H429" s="5" t="s">
        <v>135</v>
      </c>
      <c r="I429" s="422">
        <f>VLOOKUP($A429,'VII - Planilha Orçamentária'!$A$9:$K$463,9)</f>
        <v>0</v>
      </c>
      <c r="J429" s="425">
        <f>VLOOKUP($A429,'VII - Planilha Orçamentária'!$A$9:$K$463,10)</f>
        <v>37.14</v>
      </c>
      <c r="K429" s="413">
        <f>ROUND(J429*I429,2)</f>
        <v>0</v>
      </c>
      <c r="M429" s="194" t="s">
        <v>104</v>
      </c>
      <c r="O429" s="200"/>
      <c r="P429" s="201"/>
      <c r="Q429" s="200"/>
      <c r="R429" s="288"/>
      <c r="S429" s="200"/>
      <c r="T429" s="288"/>
      <c r="U429" s="200"/>
      <c r="V429" s="288"/>
      <c r="W429" s="200"/>
      <c r="X429" s="288"/>
      <c r="Y429" s="200"/>
      <c r="Z429" s="201"/>
      <c r="AA429" s="200"/>
      <c r="AB429" s="201"/>
    </row>
    <row r="430" spans="1:28" ht="20.100000000000001" hidden="1" customHeight="1" outlineLevel="1">
      <c r="A430" s="406"/>
      <c r="B430" s="209" t="str">
        <f t="shared" si="15"/>
        <v>3.4</v>
      </c>
      <c r="C430" s="408"/>
      <c r="D430" s="411"/>
      <c r="E430" s="411"/>
      <c r="F430" s="417"/>
      <c r="G430" s="420"/>
      <c r="H430" s="5" t="s">
        <v>135</v>
      </c>
      <c r="I430" s="423"/>
      <c r="J430" s="426"/>
      <c r="K430" s="414"/>
      <c r="M430" s="195" t="s">
        <v>105</v>
      </c>
      <c r="O430" s="202">
        <v>0</v>
      </c>
      <c r="P430" s="203">
        <f>IFERROR(O430/$K429,0)</f>
        <v>0</v>
      </c>
      <c r="Q430" s="202">
        <v>0</v>
      </c>
      <c r="R430" s="289">
        <f>IFERROR(Q430/$K429,0)</f>
        <v>0</v>
      </c>
      <c r="S430" s="202">
        <v>0</v>
      </c>
      <c r="T430" s="289">
        <f>IFERROR(S430/$K429,0)</f>
        <v>0</v>
      </c>
      <c r="U430" s="202">
        <v>0</v>
      </c>
      <c r="V430" s="289">
        <f>IFERROR(U430/$K429,0)</f>
        <v>0</v>
      </c>
      <c r="W430" s="202">
        <v>0</v>
      </c>
      <c r="X430" s="289">
        <f>IFERROR(W430/$K429,0)</f>
        <v>0</v>
      </c>
      <c r="Y430" s="202">
        <v>0</v>
      </c>
      <c r="Z430" s="203">
        <f>IFERROR(Y430/$K429,0)</f>
        <v>0</v>
      </c>
      <c r="AA430" s="202">
        <f>SUMIF($O$9:$Z$9,$AA$9,$O430:$Z430)</f>
        <v>0</v>
      </c>
      <c r="AB430" s="203">
        <f>IFERROR(AA430/$K429,0)</f>
        <v>0</v>
      </c>
    </row>
    <row r="431" spans="1:28" ht="20.100000000000001" hidden="1" customHeight="1" outlineLevel="1">
      <c r="A431" s="406"/>
      <c r="B431" s="209" t="str">
        <f t="shared" si="15"/>
        <v>3.4</v>
      </c>
      <c r="C431" s="409"/>
      <c r="D431" s="412"/>
      <c r="E431" s="412"/>
      <c r="F431" s="418"/>
      <c r="G431" s="421"/>
      <c r="H431" s="5" t="s">
        <v>135</v>
      </c>
      <c r="I431" s="424"/>
      <c r="J431" s="427"/>
      <c r="K431" s="415"/>
      <c r="M431" s="196" t="s">
        <v>106</v>
      </c>
      <c r="O431" s="204">
        <f>O430</f>
        <v>0</v>
      </c>
      <c r="P431" s="205">
        <f>IFERROR(O431/$K429,0)</f>
        <v>0</v>
      </c>
      <c r="Q431" s="204">
        <f>O431+Q430</f>
        <v>0</v>
      </c>
      <c r="R431" s="290">
        <f>IFERROR(Q431/$K429,0)</f>
        <v>0</v>
      </c>
      <c r="S431" s="204">
        <f>Q431+S430</f>
        <v>0</v>
      </c>
      <c r="T431" s="290">
        <f>IFERROR(S431/$K429,0)</f>
        <v>0</v>
      </c>
      <c r="U431" s="204">
        <f>S431+U430</f>
        <v>0</v>
      </c>
      <c r="V431" s="290">
        <f>IFERROR(U431/$K429,0)</f>
        <v>0</v>
      </c>
      <c r="W431" s="204">
        <f>U431+W430</f>
        <v>0</v>
      </c>
      <c r="X431" s="290">
        <f>IFERROR(W431/$K429,0)</f>
        <v>0</v>
      </c>
      <c r="Y431" s="204">
        <f>W431+Y430</f>
        <v>0</v>
      </c>
      <c r="Z431" s="205">
        <f>IFERROR(Y431/$K429,0)</f>
        <v>0</v>
      </c>
      <c r="AA431" s="204"/>
      <c r="AB431" s="205"/>
    </row>
    <row r="432" spans="1:28" ht="20.100000000000001" customHeight="1" outlineLevel="1">
      <c r="A432" s="406">
        <f>A429+1</f>
        <v>157</v>
      </c>
      <c r="B432" s="209" t="str">
        <f t="shared" si="15"/>
        <v>3.4</v>
      </c>
      <c r="C432" s="407" t="str">
        <f>VLOOKUP($A432,'VII - Planilha Orçamentária'!$A$9:$K$463,3)</f>
        <v>3.4.4</v>
      </c>
      <c r="D432" s="410" t="str">
        <f>VLOOKUP($A432,'VII - Planilha Orçamentária'!$A$9:$K$463,4)</f>
        <v>SINAPI - 01/2016</v>
      </c>
      <c r="E432" s="410" t="str">
        <f>VLOOKUP(A432,'VII - Planilha Orçamentária'!$A$9:$K$463,5)</f>
        <v>72930</v>
      </c>
      <c r="F432" s="416" t="str">
        <f>VLOOKUP($A432,'VII - Planilha Orçamentária'!$A$9:$K$463,6)</f>
        <v>CORDOALHA DE COBRE NU, INCLUSIVE ISOLADORES - 50,00 MM2 - FORNECIMENTO E INSTALACAO</v>
      </c>
      <c r="G432" s="419" t="str">
        <f>VLOOKUP($A432,'VII - Planilha Orçamentária'!$A$9:$K$463,7)</f>
        <v>m</v>
      </c>
      <c r="I432" s="422">
        <f>VLOOKUP($A432,'VII - Planilha Orçamentária'!$A$9:$K$463,9)</f>
        <v>276</v>
      </c>
      <c r="J432" s="425">
        <f>VLOOKUP($A432,'VII - Planilha Orçamentária'!$A$9:$K$463,10)</f>
        <v>0</v>
      </c>
      <c r="K432" s="413">
        <f>ROUND(J432*I432,2)</f>
        <v>0</v>
      </c>
      <c r="M432" s="194" t="s">
        <v>104</v>
      </c>
      <c r="O432" s="200"/>
      <c r="P432" s="288"/>
      <c r="Q432" s="200"/>
      <c r="R432" s="288"/>
      <c r="S432" s="200"/>
      <c r="T432" s="288"/>
      <c r="U432" s="200"/>
      <c r="V432" s="288"/>
      <c r="W432" s="200"/>
      <c r="X432" s="288"/>
      <c r="Y432" s="200"/>
      <c r="Z432" s="288"/>
      <c r="AA432" s="303"/>
      <c r="AB432" s="304"/>
    </row>
    <row r="433" spans="1:28" ht="20.100000000000001" customHeight="1" outlineLevel="1">
      <c r="A433" s="406"/>
      <c r="B433" s="209" t="str">
        <f t="shared" si="15"/>
        <v>3.4</v>
      </c>
      <c r="C433" s="408"/>
      <c r="D433" s="411"/>
      <c r="E433" s="411"/>
      <c r="F433" s="417"/>
      <c r="G433" s="420"/>
      <c r="I433" s="423"/>
      <c r="J433" s="426"/>
      <c r="K433" s="414"/>
      <c r="M433" s="195" t="s">
        <v>105</v>
      </c>
      <c r="O433" s="202">
        <v>0</v>
      </c>
      <c r="P433" s="289">
        <f>IFERROR(O433/$K432,0)</f>
        <v>0</v>
      </c>
      <c r="Q433" s="202">
        <f>0.8*K432</f>
        <v>0</v>
      </c>
      <c r="R433" s="289">
        <f>IFERROR(Q433/$K432,0)</f>
        <v>0</v>
      </c>
      <c r="S433" s="202">
        <f>0.2*K432</f>
        <v>0</v>
      </c>
      <c r="T433" s="289">
        <f>IFERROR(S433/$K432,0)</f>
        <v>0</v>
      </c>
      <c r="U433" s="202">
        <v>0</v>
      </c>
      <c r="V433" s="289">
        <f>IFERROR(U433/$K432,0)</f>
        <v>0</v>
      </c>
      <c r="W433" s="202">
        <v>0</v>
      </c>
      <c r="X433" s="289">
        <f>IFERROR(W433/$K432,0)</f>
        <v>0</v>
      </c>
      <c r="Y433" s="202">
        <v>0</v>
      </c>
      <c r="Z433" s="289">
        <f>IFERROR(Y433/$K432,0)</f>
        <v>0</v>
      </c>
      <c r="AA433" s="305">
        <f>SUMIF($O$9:$Z$9,$AA$9,$O433:$Z433)</f>
        <v>0</v>
      </c>
      <c r="AB433" s="306">
        <f>IFERROR(AA433/$K432,0)</f>
        <v>0</v>
      </c>
    </row>
    <row r="434" spans="1:28" ht="20.100000000000001" customHeight="1" outlineLevel="1">
      <c r="A434" s="406"/>
      <c r="B434" s="209" t="str">
        <f t="shared" si="15"/>
        <v>3.4</v>
      </c>
      <c r="C434" s="409"/>
      <c r="D434" s="412"/>
      <c r="E434" s="412"/>
      <c r="F434" s="418"/>
      <c r="G434" s="421"/>
      <c r="I434" s="424"/>
      <c r="J434" s="427"/>
      <c r="K434" s="415"/>
      <c r="M434" s="196" t="s">
        <v>106</v>
      </c>
      <c r="O434" s="204">
        <f>O433</f>
        <v>0</v>
      </c>
      <c r="P434" s="290">
        <f>IFERROR(O434/$K432,0)</f>
        <v>0</v>
      </c>
      <c r="Q434" s="204">
        <f>O434+Q433</f>
        <v>0</v>
      </c>
      <c r="R434" s="290">
        <f>IFERROR(Q434/$K432,0)</f>
        <v>0</v>
      </c>
      <c r="S434" s="204">
        <f>Q434+S433</f>
        <v>0</v>
      </c>
      <c r="T434" s="290">
        <f>IFERROR(S434/$K432,0)</f>
        <v>0</v>
      </c>
      <c r="U434" s="204">
        <f>S434+U433</f>
        <v>0</v>
      </c>
      <c r="V434" s="290">
        <f>IFERROR(U434/$K432,0)</f>
        <v>0</v>
      </c>
      <c r="W434" s="204">
        <f>U434+W433</f>
        <v>0</v>
      </c>
      <c r="X434" s="290">
        <f>IFERROR(W434/$K432,0)</f>
        <v>0</v>
      </c>
      <c r="Y434" s="204">
        <f>W434+Y433</f>
        <v>0</v>
      </c>
      <c r="Z434" s="290">
        <f>IFERROR(Y434/$K432,0)</f>
        <v>0</v>
      </c>
      <c r="AA434" s="307"/>
      <c r="AB434" s="308"/>
    </row>
    <row r="435" spans="1:28" ht="20.100000000000001" hidden="1" customHeight="1" outlineLevel="1">
      <c r="A435" s="406">
        <f>A432+1</f>
        <v>158</v>
      </c>
      <c r="B435" s="209" t="str">
        <f t="shared" si="15"/>
        <v>3.4</v>
      </c>
      <c r="C435" s="407" t="str">
        <f>VLOOKUP($A435,'VII - Planilha Orçamentária'!$A$9:$K$463,3)</f>
        <v>3.4.5</v>
      </c>
      <c r="D435" s="410" t="str">
        <f>VLOOKUP($A435,'VII - Planilha Orçamentária'!$A$9:$K$463,4)</f>
        <v>SINAPI - 05/2015</v>
      </c>
      <c r="E435" s="410" t="str">
        <f>VLOOKUP(A435,'VII - Planilha Orçamentária'!$A$9:$K$463,5)</f>
        <v>72931</v>
      </c>
      <c r="F435" s="416" t="str">
        <f>VLOOKUP($A435,'VII - Planilha Orçamentária'!$A$9:$K$463,6)</f>
        <v>CORDOALHA DE COBRE NU, INCLUSIVE ISOLADORES - 70,00 MM2 - FORNECIMENTO E INSTALACAO</v>
      </c>
      <c r="G435" s="419" t="str">
        <f>VLOOKUP($A435,'VII - Planilha Orçamentária'!$A$9:$K$463,7)</f>
        <v>m</v>
      </c>
      <c r="H435" s="5" t="s">
        <v>135</v>
      </c>
      <c r="I435" s="422">
        <f>VLOOKUP($A435,'VII - Planilha Orçamentária'!$A$9:$K$463,9)</f>
        <v>0</v>
      </c>
      <c r="J435" s="425">
        <f>VLOOKUP($A435,'VII - Planilha Orçamentária'!$A$9:$K$463,10)</f>
        <v>53.37</v>
      </c>
      <c r="K435" s="413">
        <f>ROUND(J435*I435,2)</f>
        <v>0</v>
      </c>
      <c r="M435" s="194" t="s">
        <v>104</v>
      </c>
      <c r="O435" s="200"/>
      <c r="P435" s="201"/>
      <c r="Q435" s="200"/>
      <c r="R435" s="288"/>
      <c r="S435" s="200"/>
      <c r="T435" s="288"/>
      <c r="U435" s="200"/>
      <c r="V435" s="288"/>
      <c r="W435" s="200"/>
      <c r="X435" s="288"/>
      <c r="Y435" s="200"/>
      <c r="Z435" s="201"/>
      <c r="AA435" s="200"/>
      <c r="AB435" s="201"/>
    </row>
    <row r="436" spans="1:28" ht="20.100000000000001" hidden="1" customHeight="1" outlineLevel="1">
      <c r="A436" s="406"/>
      <c r="B436" s="209" t="str">
        <f t="shared" si="15"/>
        <v>3.4</v>
      </c>
      <c r="C436" s="408"/>
      <c r="D436" s="411"/>
      <c r="E436" s="411"/>
      <c r="F436" s="417"/>
      <c r="G436" s="420"/>
      <c r="H436" s="5" t="s">
        <v>135</v>
      </c>
      <c r="I436" s="423"/>
      <c r="J436" s="426"/>
      <c r="K436" s="414"/>
      <c r="M436" s="195" t="s">
        <v>105</v>
      </c>
      <c r="O436" s="202">
        <v>0</v>
      </c>
      <c r="P436" s="203">
        <f>IFERROR(O436/$K435,0)</f>
        <v>0</v>
      </c>
      <c r="Q436" s="202">
        <v>0</v>
      </c>
      <c r="R436" s="289">
        <f>IFERROR(Q436/$K435,0)</f>
        <v>0</v>
      </c>
      <c r="S436" s="202">
        <v>0</v>
      </c>
      <c r="T436" s="289">
        <f>IFERROR(S436/$K435,0)</f>
        <v>0</v>
      </c>
      <c r="U436" s="202">
        <v>0</v>
      </c>
      <c r="V436" s="289">
        <f>IFERROR(U436/$K435,0)</f>
        <v>0</v>
      </c>
      <c r="W436" s="202">
        <v>0</v>
      </c>
      <c r="X436" s="289">
        <f>IFERROR(W436/$K435,0)</f>
        <v>0</v>
      </c>
      <c r="Y436" s="202">
        <v>0</v>
      </c>
      <c r="Z436" s="203">
        <f>IFERROR(Y436/$K435,0)</f>
        <v>0</v>
      </c>
      <c r="AA436" s="202">
        <f>SUMIF($O$9:$Z$9,$AA$9,$O436:$Z436)</f>
        <v>0</v>
      </c>
      <c r="AB436" s="203">
        <f>IFERROR(AA436/$K435,0)</f>
        <v>0</v>
      </c>
    </row>
    <row r="437" spans="1:28" ht="20.100000000000001" hidden="1" customHeight="1" outlineLevel="1">
      <c r="A437" s="406"/>
      <c r="B437" s="209" t="str">
        <f t="shared" si="15"/>
        <v>3.4</v>
      </c>
      <c r="C437" s="409"/>
      <c r="D437" s="412"/>
      <c r="E437" s="412"/>
      <c r="F437" s="418"/>
      <c r="G437" s="421"/>
      <c r="H437" s="5" t="s">
        <v>135</v>
      </c>
      <c r="I437" s="424"/>
      <c r="J437" s="427"/>
      <c r="K437" s="415"/>
      <c r="M437" s="196" t="s">
        <v>106</v>
      </c>
      <c r="O437" s="204">
        <f>O436</f>
        <v>0</v>
      </c>
      <c r="P437" s="205">
        <f>IFERROR(O437/$K435,0)</f>
        <v>0</v>
      </c>
      <c r="Q437" s="204">
        <f>O437+Q436</f>
        <v>0</v>
      </c>
      <c r="R437" s="290">
        <f>IFERROR(Q437/$K435,0)</f>
        <v>0</v>
      </c>
      <c r="S437" s="204">
        <f>Q437+S436</f>
        <v>0</v>
      </c>
      <c r="T437" s="290">
        <f>IFERROR(S437/$K435,0)</f>
        <v>0</v>
      </c>
      <c r="U437" s="204">
        <f>S437+U436</f>
        <v>0</v>
      </c>
      <c r="V437" s="290">
        <f>IFERROR(U437/$K435,0)</f>
        <v>0</v>
      </c>
      <c r="W437" s="204">
        <f>U437+W436</f>
        <v>0</v>
      </c>
      <c r="X437" s="290">
        <f>IFERROR(W437/$K435,0)</f>
        <v>0</v>
      </c>
      <c r="Y437" s="204">
        <f>W437+Y436</f>
        <v>0</v>
      </c>
      <c r="Z437" s="205">
        <f>IFERROR(Y437/$K435,0)</f>
        <v>0</v>
      </c>
      <c r="AA437" s="204"/>
      <c r="AB437" s="205"/>
    </row>
    <row r="438" spans="1:28" ht="20.100000000000001" hidden="1" customHeight="1" outlineLevel="1">
      <c r="A438" s="406">
        <f>A435+1</f>
        <v>159</v>
      </c>
      <c r="B438" s="209" t="str">
        <f t="shared" si="15"/>
        <v>3.4</v>
      </c>
      <c r="C438" s="407" t="str">
        <f>VLOOKUP($A438,'VII - Planilha Orçamentária'!$A$9:$K$463,3)</f>
        <v>3.4.6</v>
      </c>
      <c r="D438" s="410" t="str">
        <f>VLOOKUP($A438,'VII - Planilha Orçamentária'!$A$9:$K$463,4)</f>
        <v>SINAPI - 05/2015</v>
      </c>
      <c r="E438" s="410" t="str">
        <f>VLOOKUP(A438,'VII - Planilha Orçamentária'!$A$9:$K$463,5)</f>
        <v>72932</v>
      </c>
      <c r="F438" s="416" t="str">
        <f>VLOOKUP($A438,'VII - Planilha Orçamentária'!$A$9:$K$463,6)</f>
        <v>CORDOALHA DE COBRE NU, INCLUSIVE ISOLADORES - 95,00 MM2 - FORNECIMENTO E INSTALACAO</v>
      </c>
      <c r="G438" s="419" t="str">
        <f>VLOOKUP($A438,'VII - Planilha Orçamentária'!$A$9:$K$463,7)</f>
        <v>m</v>
      </c>
      <c r="H438" s="5" t="s">
        <v>135</v>
      </c>
      <c r="I438" s="422">
        <f>VLOOKUP($A438,'VII - Planilha Orçamentária'!$A$9:$K$463,9)</f>
        <v>0</v>
      </c>
      <c r="J438" s="425">
        <f>VLOOKUP($A438,'VII - Planilha Orçamentária'!$A$9:$K$463,10)</f>
        <v>64.069999999999993</v>
      </c>
      <c r="K438" s="413">
        <f>ROUND(J438*I438,2)</f>
        <v>0</v>
      </c>
      <c r="M438" s="194" t="s">
        <v>104</v>
      </c>
      <c r="O438" s="200"/>
      <c r="P438" s="201"/>
      <c r="Q438" s="200"/>
      <c r="R438" s="288"/>
      <c r="S438" s="200"/>
      <c r="T438" s="288"/>
      <c r="U438" s="200"/>
      <c r="V438" s="288"/>
      <c r="W438" s="200"/>
      <c r="X438" s="288"/>
      <c r="Y438" s="200"/>
      <c r="Z438" s="201"/>
      <c r="AA438" s="200"/>
      <c r="AB438" s="201"/>
    </row>
    <row r="439" spans="1:28" ht="20.100000000000001" hidden="1" customHeight="1" outlineLevel="1">
      <c r="A439" s="406"/>
      <c r="B439" s="209" t="str">
        <f t="shared" si="15"/>
        <v>3.4</v>
      </c>
      <c r="C439" s="408"/>
      <c r="D439" s="411"/>
      <c r="E439" s="411"/>
      <c r="F439" s="417"/>
      <c r="G439" s="420"/>
      <c r="H439" s="5" t="s">
        <v>135</v>
      </c>
      <c r="I439" s="423"/>
      <c r="J439" s="426"/>
      <c r="K439" s="414"/>
      <c r="M439" s="195" t="s">
        <v>105</v>
      </c>
      <c r="O439" s="202">
        <v>0</v>
      </c>
      <c r="P439" s="203">
        <f>IFERROR(O439/$K438,0)</f>
        <v>0</v>
      </c>
      <c r="Q439" s="202">
        <v>0</v>
      </c>
      <c r="R439" s="289">
        <f>IFERROR(Q439/$K438,0)</f>
        <v>0</v>
      </c>
      <c r="S439" s="202">
        <v>0</v>
      </c>
      <c r="T439" s="289">
        <f>IFERROR(S439/$K438,0)</f>
        <v>0</v>
      </c>
      <c r="U439" s="202">
        <v>0</v>
      </c>
      <c r="V439" s="289">
        <f>IFERROR(U439/$K438,0)</f>
        <v>0</v>
      </c>
      <c r="W439" s="202">
        <v>0</v>
      </c>
      <c r="X439" s="289">
        <f>IFERROR(W439/$K438,0)</f>
        <v>0</v>
      </c>
      <c r="Y439" s="202">
        <v>0</v>
      </c>
      <c r="Z439" s="203">
        <f>IFERROR(Y439/$K438,0)</f>
        <v>0</v>
      </c>
      <c r="AA439" s="202">
        <f>SUMIF($O$9:$Z$9,$AA$9,$O439:$Z439)</f>
        <v>0</v>
      </c>
      <c r="AB439" s="203">
        <f>IFERROR(AA439/$K438,0)</f>
        <v>0</v>
      </c>
    </row>
    <row r="440" spans="1:28" ht="20.100000000000001" hidden="1" customHeight="1" outlineLevel="1">
      <c r="A440" s="406"/>
      <c r="B440" s="209" t="str">
        <f t="shared" si="15"/>
        <v>3.4</v>
      </c>
      <c r="C440" s="409"/>
      <c r="D440" s="412"/>
      <c r="E440" s="412"/>
      <c r="F440" s="418"/>
      <c r="G440" s="421"/>
      <c r="H440" s="5" t="s">
        <v>135</v>
      </c>
      <c r="I440" s="424"/>
      <c r="J440" s="427"/>
      <c r="K440" s="415"/>
      <c r="M440" s="196" t="s">
        <v>106</v>
      </c>
      <c r="O440" s="204">
        <f>O439</f>
        <v>0</v>
      </c>
      <c r="P440" s="205">
        <f>IFERROR(O440/$K438,0)</f>
        <v>0</v>
      </c>
      <c r="Q440" s="204">
        <f>O440+Q439</f>
        <v>0</v>
      </c>
      <c r="R440" s="290">
        <f>IFERROR(Q440/$K438,0)</f>
        <v>0</v>
      </c>
      <c r="S440" s="204">
        <f>Q440+S439</f>
        <v>0</v>
      </c>
      <c r="T440" s="290">
        <f>IFERROR(S440/$K438,0)</f>
        <v>0</v>
      </c>
      <c r="U440" s="204">
        <f>S440+U439</f>
        <v>0</v>
      </c>
      <c r="V440" s="290">
        <f>IFERROR(U440/$K438,0)</f>
        <v>0</v>
      </c>
      <c r="W440" s="204">
        <f>U440+W439</f>
        <v>0</v>
      </c>
      <c r="X440" s="290">
        <f>IFERROR(W440/$K438,0)</f>
        <v>0</v>
      </c>
      <c r="Y440" s="204">
        <f>W440+Y439</f>
        <v>0</v>
      </c>
      <c r="Z440" s="205">
        <f>IFERROR(Y440/$K438,0)</f>
        <v>0</v>
      </c>
      <c r="AA440" s="204"/>
      <c r="AB440" s="205"/>
    </row>
    <row r="441" spans="1:28" ht="20.100000000000001" hidden="1" customHeight="1" outlineLevel="1">
      <c r="A441" s="406">
        <f>A438+1</f>
        <v>160</v>
      </c>
      <c r="B441" s="209" t="str">
        <f t="shared" si="15"/>
        <v>3.4</v>
      </c>
      <c r="C441" s="407" t="str">
        <f>VLOOKUP($A441,'VII - Planilha Orçamentária'!$A$9:$K$463,3)</f>
        <v>3.4.7</v>
      </c>
      <c r="D441" s="410" t="str">
        <f>VLOOKUP($A441,'VII - Planilha Orçamentária'!$A$9:$K$463,4)</f>
        <v>SINAPI - 05/2015</v>
      </c>
      <c r="E441" s="410" t="str">
        <f>VLOOKUP(A441,'VII - Planilha Orçamentária'!$A$9:$K$463,5)</f>
        <v>83484</v>
      </c>
      <c r="F441" s="416" t="str">
        <f>VLOOKUP($A441,'VII - Planilha Orçamentária'!$A$9:$K$463,6)</f>
        <v>HASTE COPERWELD 3/4" X 3,00M COM CONECTOR</v>
      </c>
      <c r="G441" s="419" t="str">
        <f>VLOOKUP($A441,'VII - Planilha Orçamentária'!$A$9:$K$463,7)</f>
        <v xml:space="preserve">un </v>
      </c>
      <c r="H441" s="5" t="s">
        <v>135</v>
      </c>
      <c r="I441" s="422">
        <f>VLOOKUP($A441,'VII - Planilha Orçamentária'!$A$9:$K$463,9)</f>
        <v>0</v>
      </c>
      <c r="J441" s="425">
        <f>VLOOKUP($A441,'VII - Planilha Orçamentária'!$A$9:$K$463,10)</f>
        <v>51.81</v>
      </c>
      <c r="K441" s="413">
        <f>ROUND(J441*I441,2)</f>
        <v>0</v>
      </c>
      <c r="M441" s="194" t="s">
        <v>104</v>
      </c>
      <c r="O441" s="200"/>
      <c r="P441" s="201"/>
      <c r="Q441" s="200"/>
      <c r="R441" s="288"/>
      <c r="S441" s="200"/>
      <c r="T441" s="288"/>
      <c r="U441" s="200"/>
      <c r="V441" s="288"/>
      <c r="W441" s="200"/>
      <c r="X441" s="288"/>
      <c r="Y441" s="200"/>
      <c r="Z441" s="201"/>
      <c r="AA441" s="200"/>
      <c r="AB441" s="201"/>
    </row>
    <row r="442" spans="1:28" ht="20.100000000000001" hidden="1" customHeight="1" outlineLevel="1">
      <c r="A442" s="406"/>
      <c r="B442" s="209" t="str">
        <f t="shared" si="15"/>
        <v>3.4</v>
      </c>
      <c r="C442" s="408"/>
      <c r="D442" s="411"/>
      <c r="E442" s="411"/>
      <c r="F442" s="417"/>
      <c r="G442" s="420"/>
      <c r="H442" s="5" t="s">
        <v>135</v>
      </c>
      <c r="I442" s="423"/>
      <c r="J442" s="426"/>
      <c r="K442" s="414"/>
      <c r="M442" s="195" t="s">
        <v>105</v>
      </c>
      <c r="O442" s="202">
        <v>0</v>
      </c>
      <c r="P442" s="203">
        <f>IFERROR(O442/$K441,0)</f>
        <v>0</v>
      </c>
      <c r="Q442" s="202">
        <v>0</v>
      </c>
      <c r="R442" s="289">
        <f>IFERROR(Q442/$K441,0)</f>
        <v>0</v>
      </c>
      <c r="S442" s="202">
        <v>0</v>
      </c>
      <c r="T442" s="289">
        <f>IFERROR(S442/$K441,0)</f>
        <v>0</v>
      </c>
      <c r="U442" s="202">
        <v>0</v>
      </c>
      <c r="V442" s="289">
        <f>IFERROR(U442/$K441,0)</f>
        <v>0</v>
      </c>
      <c r="W442" s="202">
        <v>0</v>
      </c>
      <c r="X442" s="289">
        <f>IFERROR(W442/$K441,0)</f>
        <v>0</v>
      </c>
      <c r="Y442" s="202">
        <v>0</v>
      </c>
      <c r="Z442" s="203">
        <f>IFERROR(Y442/$K441,0)</f>
        <v>0</v>
      </c>
      <c r="AA442" s="202">
        <f>SUMIF($O$9:$Z$9,$AA$9,$O442:$Z442)</f>
        <v>0</v>
      </c>
      <c r="AB442" s="203">
        <f>IFERROR(AA442/$K441,0)</f>
        <v>0</v>
      </c>
    </row>
    <row r="443" spans="1:28" ht="20.100000000000001" hidden="1" customHeight="1" outlineLevel="1">
      <c r="A443" s="406"/>
      <c r="B443" s="209" t="str">
        <f t="shared" si="15"/>
        <v>3.4</v>
      </c>
      <c r="C443" s="409"/>
      <c r="D443" s="412"/>
      <c r="E443" s="412"/>
      <c r="F443" s="418"/>
      <c r="G443" s="421"/>
      <c r="H443" s="5" t="s">
        <v>135</v>
      </c>
      <c r="I443" s="424"/>
      <c r="J443" s="427"/>
      <c r="K443" s="415"/>
      <c r="M443" s="196" t="s">
        <v>106</v>
      </c>
      <c r="O443" s="204">
        <f>O442</f>
        <v>0</v>
      </c>
      <c r="P443" s="205">
        <f>IFERROR(O443/$K441,0)</f>
        <v>0</v>
      </c>
      <c r="Q443" s="204">
        <f>O443+Q442</f>
        <v>0</v>
      </c>
      <c r="R443" s="290">
        <f>IFERROR(Q443/$K441,0)</f>
        <v>0</v>
      </c>
      <c r="S443" s="204">
        <f>Q443+S442</f>
        <v>0</v>
      </c>
      <c r="T443" s="290">
        <f>IFERROR(S443/$K441,0)</f>
        <v>0</v>
      </c>
      <c r="U443" s="204">
        <f>S443+U442</f>
        <v>0</v>
      </c>
      <c r="V443" s="290">
        <f>IFERROR(U443/$K441,0)</f>
        <v>0</v>
      </c>
      <c r="W443" s="204">
        <f>U443+W442</f>
        <v>0</v>
      </c>
      <c r="X443" s="290">
        <f>IFERROR(W443/$K441,0)</f>
        <v>0</v>
      </c>
      <c r="Y443" s="204">
        <f>W443+Y442</f>
        <v>0</v>
      </c>
      <c r="Z443" s="205">
        <f>IFERROR(Y443/$K441,0)</f>
        <v>0</v>
      </c>
      <c r="AA443" s="204"/>
      <c r="AB443" s="205"/>
    </row>
    <row r="444" spans="1:28" ht="20.100000000000001" hidden="1" customHeight="1" outlineLevel="1">
      <c r="A444" s="406">
        <f>A441+1</f>
        <v>161</v>
      </c>
      <c r="B444" s="209" t="str">
        <f t="shared" si="15"/>
        <v>3.4</v>
      </c>
      <c r="C444" s="407" t="str">
        <f>VLOOKUP($A444,'VII - Planilha Orçamentária'!$A$9:$K$463,3)</f>
        <v>3.4.8</v>
      </c>
      <c r="D444" s="410" t="str">
        <f>VLOOKUP($A444,'VII - Planilha Orçamentária'!$A$9:$K$463,4)</f>
        <v>SINAPI - 05/2015</v>
      </c>
      <c r="E444" s="410" t="str">
        <f>VLOOKUP(A444,'VII - Planilha Orçamentária'!$A$9:$K$463,5)</f>
        <v>83485</v>
      </c>
      <c r="F444" s="416" t="str">
        <f>VLOOKUP($A444,'VII - Planilha Orçamentária'!$A$9:$K$463,6)</f>
        <v>HASTE COPERWELD 3/8" X 3,00M COM CONECTOR</v>
      </c>
      <c r="G444" s="419" t="str">
        <f>VLOOKUP($A444,'VII - Planilha Orçamentária'!$A$9:$K$463,7)</f>
        <v xml:space="preserve">un </v>
      </c>
      <c r="H444" s="5" t="s">
        <v>135</v>
      </c>
      <c r="I444" s="422">
        <f>VLOOKUP($A444,'VII - Planilha Orçamentária'!$A$9:$K$463,9)</f>
        <v>0</v>
      </c>
      <c r="J444" s="425">
        <f>VLOOKUP($A444,'VII - Planilha Orçamentária'!$A$9:$K$463,10)</f>
        <v>35.020000000000003</v>
      </c>
      <c r="K444" s="413">
        <f>ROUND(J444*I444,2)</f>
        <v>0</v>
      </c>
      <c r="M444" s="194" t="s">
        <v>104</v>
      </c>
      <c r="O444" s="200"/>
      <c r="P444" s="201"/>
      <c r="Q444" s="200"/>
      <c r="R444" s="288"/>
      <c r="S444" s="200"/>
      <c r="T444" s="288"/>
      <c r="U444" s="200"/>
      <c r="V444" s="288"/>
      <c r="W444" s="200"/>
      <c r="X444" s="288"/>
      <c r="Y444" s="200"/>
      <c r="Z444" s="201"/>
      <c r="AA444" s="200"/>
      <c r="AB444" s="201"/>
    </row>
    <row r="445" spans="1:28" ht="20.100000000000001" hidden="1" customHeight="1" outlineLevel="1">
      <c r="A445" s="406"/>
      <c r="B445" s="209" t="str">
        <f t="shared" si="15"/>
        <v>3.4</v>
      </c>
      <c r="C445" s="408"/>
      <c r="D445" s="411"/>
      <c r="E445" s="411"/>
      <c r="F445" s="417"/>
      <c r="G445" s="420"/>
      <c r="H445" s="5" t="s">
        <v>135</v>
      </c>
      <c r="I445" s="423"/>
      <c r="J445" s="426"/>
      <c r="K445" s="414"/>
      <c r="M445" s="195" t="s">
        <v>105</v>
      </c>
      <c r="O445" s="202">
        <v>0</v>
      </c>
      <c r="P445" s="203">
        <f>IFERROR(O445/$K444,0)</f>
        <v>0</v>
      </c>
      <c r="Q445" s="202">
        <v>0</v>
      </c>
      <c r="R445" s="289">
        <f>IFERROR(Q445/$K444,0)</f>
        <v>0</v>
      </c>
      <c r="S445" s="202">
        <v>0</v>
      </c>
      <c r="T445" s="289">
        <f>IFERROR(S445/$K444,0)</f>
        <v>0</v>
      </c>
      <c r="U445" s="202">
        <v>0</v>
      </c>
      <c r="V445" s="289">
        <f>IFERROR(U445/$K444,0)</f>
        <v>0</v>
      </c>
      <c r="W445" s="202">
        <v>0</v>
      </c>
      <c r="X445" s="289">
        <f>IFERROR(W445/$K444,0)</f>
        <v>0</v>
      </c>
      <c r="Y445" s="202">
        <v>0</v>
      </c>
      <c r="Z445" s="203">
        <f>IFERROR(Y445/$K444,0)</f>
        <v>0</v>
      </c>
      <c r="AA445" s="202">
        <f>SUMIF($O$9:$Z$9,$AA$9,$O445:$Z445)</f>
        <v>0</v>
      </c>
      <c r="AB445" s="203">
        <f>IFERROR(AA445/$K444,0)</f>
        <v>0</v>
      </c>
    </row>
    <row r="446" spans="1:28" ht="20.100000000000001" hidden="1" customHeight="1" outlineLevel="1">
      <c r="A446" s="406"/>
      <c r="B446" s="209" t="str">
        <f t="shared" si="15"/>
        <v>3.4</v>
      </c>
      <c r="C446" s="409"/>
      <c r="D446" s="412"/>
      <c r="E446" s="412"/>
      <c r="F446" s="418"/>
      <c r="G446" s="421"/>
      <c r="H446" s="5" t="s">
        <v>135</v>
      </c>
      <c r="I446" s="424"/>
      <c r="J446" s="427"/>
      <c r="K446" s="415"/>
      <c r="M446" s="196" t="s">
        <v>106</v>
      </c>
      <c r="O446" s="204">
        <f>O445</f>
        <v>0</v>
      </c>
      <c r="P446" s="205">
        <f>IFERROR(O446/$K444,0)</f>
        <v>0</v>
      </c>
      <c r="Q446" s="204">
        <f>O446+Q445</f>
        <v>0</v>
      </c>
      <c r="R446" s="290">
        <f>IFERROR(Q446/$K444,0)</f>
        <v>0</v>
      </c>
      <c r="S446" s="204">
        <f>Q446+S445</f>
        <v>0</v>
      </c>
      <c r="T446" s="290">
        <f>IFERROR(S446/$K444,0)</f>
        <v>0</v>
      </c>
      <c r="U446" s="204">
        <f>S446+U445</f>
        <v>0</v>
      </c>
      <c r="V446" s="290">
        <f>IFERROR(U446/$K444,0)</f>
        <v>0</v>
      </c>
      <c r="W446" s="204">
        <f>U446+W445</f>
        <v>0</v>
      </c>
      <c r="X446" s="290">
        <f>IFERROR(W446/$K444,0)</f>
        <v>0</v>
      </c>
      <c r="Y446" s="204">
        <f>W446+Y445</f>
        <v>0</v>
      </c>
      <c r="Z446" s="205">
        <f>IFERROR(Y446/$K444,0)</f>
        <v>0</v>
      </c>
      <c r="AA446" s="204"/>
      <c r="AB446" s="205"/>
    </row>
    <row r="447" spans="1:28" ht="20.100000000000001" hidden="1" customHeight="1" outlineLevel="1">
      <c r="A447" s="406">
        <f>A444+1</f>
        <v>162</v>
      </c>
      <c r="B447" s="209" t="str">
        <f t="shared" si="15"/>
        <v>3.4</v>
      </c>
      <c r="C447" s="407" t="str">
        <f>VLOOKUP($A447,'VII - Planilha Orçamentária'!$A$9:$K$463,3)</f>
        <v>3.4.9</v>
      </c>
      <c r="D447" s="410" t="str">
        <f>VLOOKUP($A447,'VII - Planilha Orçamentária'!$A$9:$K$463,4)</f>
        <v>SINAPI - 05/2015</v>
      </c>
      <c r="E447" s="410" t="str">
        <f>VLOOKUP(A447,'VII - Planilha Orçamentária'!$A$9:$K$463,5)</f>
        <v>83638</v>
      </c>
      <c r="F447" s="416" t="str">
        <f>VLOOKUP($A447,'VII - Planilha Orçamentária'!$A$9:$K$463,6)</f>
        <v>MASTRO SIMPLES DE FERRO GALVANIZADO P/ PARA-RAIOS H=3,00M INCLUINDO BA SE - FORNECIMENTO E INSTALACAO</v>
      </c>
      <c r="G447" s="419" t="str">
        <f>VLOOKUP($A447,'VII - Planilha Orçamentária'!$A$9:$K$463,7)</f>
        <v xml:space="preserve">un </v>
      </c>
      <c r="H447" s="5" t="s">
        <v>135</v>
      </c>
      <c r="I447" s="422">
        <f>VLOOKUP($A447,'VII - Planilha Orçamentária'!$A$9:$K$463,9)</f>
        <v>0</v>
      </c>
      <c r="J447" s="425">
        <f>VLOOKUP($A447,'VII - Planilha Orçamentária'!$A$9:$K$463,10)</f>
        <v>325.38</v>
      </c>
      <c r="K447" s="413">
        <f>ROUND(J447*I447,2)</f>
        <v>0</v>
      </c>
      <c r="M447" s="194" t="s">
        <v>104</v>
      </c>
      <c r="O447" s="200"/>
      <c r="P447" s="201"/>
      <c r="Q447" s="200"/>
      <c r="R447" s="288"/>
      <c r="S447" s="200"/>
      <c r="T447" s="288"/>
      <c r="U447" s="200"/>
      <c r="V447" s="288"/>
      <c r="W447" s="200"/>
      <c r="X447" s="288"/>
      <c r="Y447" s="200"/>
      <c r="Z447" s="201"/>
      <c r="AA447" s="200"/>
      <c r="AB447" s="201"/>
    </row>
    <row r="448" spans="1:28" ht="20.100000000000001" hidden="1" customHeight="1" outlineLevel="1">
      <c r="A448" s="406"/>
      <c r="B448" s="209" t="str">
        <f t="shared" si="15"/>
        <v>3.4</v>
      </c>
      <c r="C448" s="408"/>
      <c r="D448" s="411"/>
      <c r="E448" s="411"/>
      <c r="F448" s="417"/>
      <c r="G448" s="420"/>
      <c r="H448" s="5" t="s">
        <v>135</v>
      </c>
      <c r="I448" s="423"/>
      <c r="J448" s="426"/>
      <c r="K448" s="414"/>
      <c r="M448" s="195" t="s">
        <v>105</v>
      </c>
      <c r="O448" s="202">
        <v>0</v>
      </c>
      <c r="P448" s="203">
        <f>IFERROR(O448/$K447,0)</f>
        <v>0</v>
      </c>
      <c r="Q448" s="202">
        <v>0</v>
      </c>
      <c r="R448" s="289">
        <f>IFERROR(Q448/$K447,0)</f>
        <v>0</v>
      </c>
      <c r="S448" s="202">
        <f>K447</f>
        <v>0</v>
      </c>
      <c r="T448" s="289">
        <f>IFERROR(S448/$K447,0)</f>
        <v>0</v>
      </c>
      <c r="U448" s="202">
        <v>0</v>
      </c>
      <c r="V448" s="289">
        <f>IFERROR(U448/$K447,0)</f>
        <v>0</v>
      </c>
      <c r="W448" s="202">
        <v>0</v>
      </c>
      <c r="X448" s="289">
        <f>IFERROR(W448/$K447,0)</f>
        <v>0</v>
      </c>
      <c r="Y448" s="202">
        <v>0</v>
      </c>
      <c r="Z448" s="203">
        <f>IFERROR(Y448/$K447,0)</f>
        <v>0</v>
      </c>
      <c r="AA448" s="202">
        <f>SUMIF($O$9:$Z$9,$AA$9,$O448:$Z448)</f>
        <v>0</v>
      </c>
      <c r="AB448" s="203">
        <f>IFERROR(AA448/$K447,0)</f>
        <v>0</v>
      </c>
    </row>
    <row r="449" spans="1:28" ht="20.100000000000001" hidden="1" customHeight="1" outlineLevel="1">
      <c r="A449" s="406"/>
      <c r="B449" s="209" t="str">
        <f t="shared" si="15"/>
        <v>3.4</v>
      </c>
      <c r="C449" s="409"/>
      <c r="D449" s="412"/>
      <c r="E449" s="412"/>
      <c r="F449" s="418"/>
      <c r="G449" s="421"/>
      <c r="H449" s="5" t="s">
        <v>135</v>
      </c>
      <c r="I449" s="424"/>
      <c r="J449" s="427"/>
      <c r="K449" s="415"/>
      <c r="M449" s="196" t="s">
        <v>106</v>
      </c>
      <c r="O449" s="204">
        <f>O448</f>
        <v>0</v>
      </c>
      <c r="P449" s="205">
        <f>IFERROR(O449/$K447,0)</f>
        <v>0</v>
      </c>
      <c r="Q449" s="204">
        <f>O449+Q448</f>
        <v>0</v>
      </c>
      <c r="R449" s="290">
        <f>IFERROR(Q449/$K447,0)</f>
        <v>0</v>
      </c>
      <c r="S449" s="204">
        <f>Q449+S448</f>
        <v>0</v>
      </c>
      <c r="T449" s="290">
        <f>IFERROR(S449/$K447,0)</f>
        <v>0</v>
      </c>
      <c r="U449" s="204">
        <f>S449+U448</f>
        <v>0</v>
      </c>
      <c r="V449" s="290">
        <f>IFERROR(U449/$K447,0)</f>
        <v>0</v>
      </c>
      <c r="W449" s="204">
        <f>U449+W448</f>
        <v>0</v>
      </c>
      <c r="X449" s="290">
        <f>IFERROR(W449/$K447,0)</f>
        <v>0</v>
      </c>
      <c r="Y449" s="204">
        <f>W449+Y448</f>
        <v>0</v>
      </c>
      <c r="Z449" s="205">
        <f>IFERROR(Y449/$K447,0)</f>
        <v>0</v>
      </c>
      <c r="AA449" s="204"/>
      <c r="AB449" s="205"/>
    </row>
    <row r="450" spans="1:28" ht="20.100000000000001" hidden="1" customHeight="1" outlineLevel="1">
      <c r="A450" s="406">
        <f>A447+1</f>
        <v>163</v>
      </c>
      <c r="B450" s="209" t="str">
        <f t="shared" si="15"/>
        <v>3.4</v>
      </c>
      <c r="C450" s="407" t="str">
        <f>VLOOKUP($A450,'VII - Planilha Orçamentária'!$A$9:$K$463,3)</f>
        <v>3.4.10</v>
      </c>
      <c r="D450" s="410" t="str">
        <f>VLOOKUP($A450,'VII - Planilha Orçamentária'!$A$9:$K$463,4)</f>
        <v>SINAPI - 05/2015</v>
      </c>
      <c r="E450" s="410" t="str">
        <f>VLOOKUP(A450,'VII - Planilha Orçamentária'!$A$9:$K$463,5)</f>
        <v>83641</v>
      </c>
      <c r="F450" s="416" t="str">
        <f>VLOOKUP($A450,'VII - Planilha Orçamentária'!$A$9:$K$463,6)</f>
        <v>PARA-RAIO TP VALVULA 15KV/5KA - FORNECIMENTO E INSTALACAO</v>
      </c>
      <c r="G450" s="419" t="str">
        <f>VLOOKUP($A450,'VII - Planilha Orçamentária'!$A$9:$K$463,7)</f>
        <v xml:space="preserve">un </v>
      </c>
      <c r="H450" s="5" t="s">
        <v>135</v>
      </c>
      <c r="I450" s="422">
        <f>VLOOKUP($A450,'VII - Planilha Orçamentária'!$A$9:$K$463,9)</f>
        <v>0</v>
      </c>
      <c r="J450" s="425">
        <f>VLOOKUP($A450,'VII - Planilha Orçamentária'!$A$9:$K$463,10)</f>
        <v>379.72</v>
      </c>
      <c r="K450" s="413">
        <f>ROUND(J450*I450,2)</f>
        <v>0</v>
      </c>
      <c r="M450" s="194" t="s">
        <v>104</v>
      </c>
      <c r="O450" s="200"/>
      <c r="P450" s="201"/>
      <c r="Q450" s="200"/>
      <c r="R450" s="288"/>
      <c r="S450" s="200"/>
      <c r="T450" s="288"/>
      <c r="U450" s="200"/>
      <c r="V450" s="288"/>
      <c r="W450" s="200"/>
      <c r="X450" s="288"/>
      <c r="Y450" s="200"/>
      <c r="Z450" s="201"/>
      <c r="AA450" s="200"/>
      <c r="AB450" s="201"/>
    </row>
    <row r="451" spans="1:28" ht="20.100000000000001" hidden="1" customHeight="1" outlineLevel="1">
      <c r="A451" s="406"/>
      <c r="B451" s="209" t="str">
        <f t="shared" si="15"/>
        <v>3.4</v>
      </c>
      <c r="C451" s="408"/>
      <c r="D451" s="411"/>
      <c r="E451" s="411"/>
      <c r="F451" s="417"/>
      <c r="G451" s="420"/>
      <c r="H451" s="5" t="s">
        <v>135</v>
      </c>
      <c r="I451" s="423"/>
      <c r="J451" s="426"/>
      <c r="K451" s="414"/>
      <c r="M451" s="195" t="s">
        <v>105</v>
      </c>
      <c r="O451" s="202">
        <v>0</v>
      </c>
      <c r="P451" s="203">
        <f>IFERROR(O451/$K450,0)</f>
        <v>0</v>
      </c>
      <c r="Q451" s="202">
        <v>0</v>
      </c>
      <c r="R451" s="289">
        <f>IFERROR(Q451/$K450,0)</f>
        <v>0</v>
      </c>
      <c r="S451" s="202">
        <v>0</v>
      </c>
      <c r="T451" s="289">
        <f>IFERROR(S451/$K450,0)</f>
        <v>0</v>
      </c>
      <c r="U451" s="202">
        <v>0</v>
      </c>
      <c r="V451" s="289">
        <f>IFERROR(U451/$K450,0)</f>
        <v>0</v>
      </c>
      <c r="W451" s="202">
        <v>0</v>
      </c>
      <c r="X451" s="289">
        <f>IFERROR(W451/$K450,0)</f>
        <v>0</v>
      </c>
      <c r="Y451" s="202">
        <v>0</v>
      </c>
      <c r="Z451" s="203">
        <f>IFERROR(Y451/$K450,0)</f>
        <v>0</v>
      </c>
      <c r="AA451" s="202">
        <f>SUMIF($O$9:$Z$9,$AA$9,$O451:$Z451)</f>
        <v>0</v>
      </c>
      <c r="AB451" s="203">
        <f>IFERROR(AA451/$K450,0)</f>
        <v>0</v>
      </c>
    </row>
    <row r="452" spans="1:28" ht="20.100000000000001" hidden="1" customHeight="1" outlineLevel="1">
      <c r="A452" s="406"/>
      <c r="B452" s="209" t="str">
        <f t="shared" si="15"/>
        <v>3.4</v>
      </c>
      <c r="C452" s="409"/>
      <c r="D452" s="412"/>
      <c r="E452" s="412"/>
      <c r="F452" s="418"/>
      <c r="G452" s="421"/>
      <c r="H452" s="5" t="s">
        <v>135</v>
      </c>
      <c r="I452" s="424"/>
      <c r="J452" s="427"/>
      <c r="K452" s="415"/>
      <c r="M452" s="196" t="s">
        <v>106</v>
      </c>
      <c r="O452" s="204">
        <f>O451</f>
        <v>0</v>
      </c>
      <c r="P452" s="205">
        <f>IFERROR(O452/$K450,0)</f>
        <v>0</v>
      </c>
      <c r="Q452" s="204">
        <f>O452+Q451</f>
        <v>0</v>
      </c>
      <c r="R452" s="290">
        <f>IFERROR(Q452/$K450,0)</f>
        <v>0</v>
      </c>
      <c r="S452" s="204">
        <f>Q452+S451</f>
        <v>0</v>
      </c>
      <c r="T452" s="290">
        <f>IFERROR(S452/$K450,0)</f>
        <v>0</v>
      </c>
      <c r="U452" s="204">
        <f>S452+U451</f>
        <v>0</v>
      </c>
      <c r="V452" s="290">
        <f>IFERROR(U452/$K450,0)</f>
        <v>0</v>
      </c>
      <c r="W452" s="204">
        <f>U452+W451</f>
        <v>0</v>
      </c>
      <c r="X452" s="290">
        <f>IFERROR(W452/$K450,0)</f>
        <v>0</v>
      </c>
      <c r="Y452" s="204">
        <f>W452+Y451</f>
        <v>0</v>
      </c>
      <c r="Z452" s="205">
        <f>IFERROR(Y452/$K450,0)</f>
        <v>0</v>
      </c>
      <c r="AA452" s="204"/>
      <c r="AB452" s="205"/>
    </row>
    <row r="453" spans="1:28" ht="20.100000000000001" hidden="1" customHeight="1" outlineLevel="1">
      <c r="A453" s="406">
        <f>A450+1</f>
        <v>164</v>
      </c>
      <c r="B453" s="209" t="str">
        <f t="shared" si="15"/>
        <v>3.4</v>
      </c>
      <c r="C453" s="407" t="str">
        <f>VLOOKUP($A453,'VII - Planilha Orçamentária'!$A$9:$K$463,3)</f>
        <v>3.4.11</v>
      </c>
      <c r="D453" s="410">
        <f>VLOOKUP($A453,'VII - Planilha Orçamentária'!$A$9:$K$463,4)</f>
        <v>0</v>
      </c>
      <c r="E453" s="410">
        <f>VLOOKUP(A453,'VII - Planilha Orçamentária'!$A$9:$K$463,5)</f>
        <v>0</v>
      </c>
      <c r="F453" s="416" t="str">
        <f>VLOOKUP($A453,'VII - Planilha Orçamentária'!$A$9:$K$463,6)</f>
        <v>PARA-RAIO DE BAIXA TENSÃO 280V - 10kA</v>
      </c>
      <c r="G453" s="419" t="str">
        <f>VLOOKUP($A453,'VII - Planilha Orçamentária'!$A$9:$K$463,7)</f>
        <v xml:space="preserve">un </v>
      </c>
      <c r="H453" s="5" t="s">
        <v>135</v>
      </c>
      <c r="I453" s="422">
        <f>VLOOKUP($A453,'VII - Planilha Orçamentária'!$A$9:$K$463,9)</f>
        <v>0</v>
      </c>
      <c r="J453" s="425">
        <f>VLOOKUP($A453,'VII - Planilha Orçamentária'!$A$9:$K$463,10)</f>
        <v>0</v>
      </c>
      <c r="K453" s="413">
        <f>ROUND(J453*I453,2)</f>
        <v>0</v>
      </c>
      <c r="M453" s="194" t="s">
        <v>104</v>
      </c>
      <c r="O453" s="200"/>
      <c r="P453" s="201"/>
      <c r="Q453" s="200"/>
      <c r="R453" s="288"/>
      <c r="S453" s="200"/>
      <c r="T453" s="288"/>
      <c r="U453" s="200"/>
      <c r="V453" s="288"/>
      <c r="W453" s="200"/>
      <c r="X453" s="288"/>
      <c r="Y453" s="200"/>
      <c r="Z453" s="201"/>
      <c r="AA453" s="200"/>
      <c r="AB453" s="201"/>
    </row>
    <row r="454" spans="1:28" ht="20.100000000000001" hidden="1" customHeight="1" outlineLevel="1">
      <c r="A454" s="406"/>
      <c r="B454" s="209" t="str">
        <f t="shared" si="15"/>
        <v>3.4</v>
      </c>
      <c r="C454" s="408"/>
      <c r="D454" s="411"/>
      <c r="E454" s="411"/>
      <c r="F454" s="417"/>
      <c r="G454" s="420"/>
      <c r="H454" s="5" t="s">
        <v>135</v>
      </c>
      <c r="I454" s="423"/>
      <c r="J454" s="426"/>
      <c r="K454" s="414"/>
      <c r="M454" s="195" t="s">
        <v>105</v>
      </c>
      <c r="O454" s="202">
        <v>0</v>
      </c>
      <c r="P454" s="203">
        <f>IFERROR(O454/$K453,0)</f>
        <v>0</v>
      </c>
      <c r="Q454" s="202">
        <v>0</v>
      </c>
      <c r="R454" s="289">
        <f>IFERROR(Q454/$K453,0)</f>
        <v>0</v>
      </c>
      <c r="S454" s="202">
        <v>0</v>
      </c>
      <c r="T454" s="289">
        <f>IFERROR(S454/$K453,0)</f>
        <v>0</v>
      </c>
      <c r="U454" s="202">
        <v>0</v>
      </c>
      <c r="V454" s="289">
        <f>IFERROR(U454/$K453,0)</f>
        <v>0</v>
      </c>
      <c r="W454" s="202">
        <v>0</v>
      </c>
      <c r="X454" s="289">
        <f>IFERROR(W454/$K453,0)</f>
        <v>0</v>
      </c>
      <c r="Y454" s="202">
        <v>0</v>
      </c>
      <c r="Z454" s="203">
        <f>IFERROR(Y454/$K453,0)</f>
        <v>0</v>
      </c>
      <c r="AA454" s="202">
        <f>SUMIF($O$9:$Z$9,$AA$9,$O454:$Z454)</f>
        <v>0</v>
      </c>
      <c r="AB454" s="203">
        <f>IFERROR(AA454/$K453,0)</f>
        <v>0</v>
      </c>
    </row>
    <row r="455" spans="1:28" ht="20.100000000000001" hidden="1" customHeight="1" outlineLevel="1">
      <c r="A455" s="406"/>
      <c r="B455" s="209" t="str">
        <f t="shared" si="15"/>
        <v>3.4</v>
      </c>
      <c r="C455" s="409"/>
      <c r="D455" s="412"/>
      <c r="E455" s="412"/>
      <c r="F455" s="418"/>
      <c r="G455" s="421"/>
      <c r="H455" s="5" t="s">
        <v>135</v>
      </c>
      <c r="I455" s="424"/>
      <c r="J455" s="427"/>
      <c r="K455" s="415"/>
      <c r="M455" s="196" t="s">
        <v>106</v>
      </c>
      <c r="O455" s="204">
        <f>O454</f>
        <v>0</v>
      </c>
      <c r="P455" s="205">
        <f>IFERROR(O455/$K453,0)</f>
        <v>0</v>
      </c>
      <c r="Q455" s="204">
        <f>O455+Q454</f>
        <v>0</v>
      </c>
      <c r="R455" s="290">
        <f>IFERROR(Q455/$K453,0)</f>
        <v>0</v>
      </c>
      <c r="S455" s="204">
        <f>Q455+S454</f>
        <v>0</v>
      </c>
      <c r="T455" s="290">
        <f>IFERROR(S455/$K453,0)</f>
        <v>0</v>
      </c>
      <c r="U455" s="204">
        <f>S455+U454</f>
        <v>0</v>
      </c>
      <c r="V455" s="290">
        <f>IFERROR(U455/$K453,0)</f>
        <v>0</v>
      </c>
      <c r="W455" s="204">
        <f>U455+W454</f>
        <v>0</v>
      </c>
      <c r="X455" s="290">
        <f>IFERROR(W455/$K453,0)</f>
        <v>0</v>
      </c>
      <c r="Y455" s="204">
        <f>W455+Y454</f>
        <v>0</v>
      </c>
      <c r="Z455" s="205">
        <f>IFERROR(Y455/$K453,0)</f>
        <v>0</v>
      </c>
      <c r="AA455" s="204"/>
      <c r="AB455" s="205"/>
    </row>
    <row r="456" spans="1:28" ht="20.100000000000001" hidden="1" customHeight="1" outlineLevel="1">
      <c r="A456" s="406">
        <f>A453+1</f>
        <v>165</v>
      </c>
      <c r="B456" s="209" t="str">
        <f t="shared" si="15"/>
        <v>3.4</v>
      </c>
      <c r="C456" s="407" t="str">
        <f>VLOOKUP($A456,'VII - Planilha Orçamentária'!$A$9:$K$463,3)</f>
        <v>3.4.12</v>
      </c>
      <c r="D456" s="410">
        <f>VLOOKUP($A456,'VII - Planilha Orçamentária'!$A$9:$K$463,4)</f>
        <v>0</v>
      </c>
      <c r="E456" s="410">
        <f>VLOOKUP(A456,'VII - Planilha Orçamentária'!$A$9:$K$463,5)</f>
        <v>0</v>
      </c>
      <c r="F456" s="416" t="str">
        <f>VLOOKUP($A456,'VII - Planilha Orçamentária'!$A$9:$K$463,6)</f>
        <v>PARA-RAIO DE BAIXA TENSÃO 280V - 40kA</v>
      </c>
      <c r="G456" s="419" t="str">
        <f>VLOOKUP($A456,'VII - Planilha Orçamentária'!$A$9:$K$463,7)</f>
        <v xml:space="preserve">un </v>
      </c>
      <c r="H456" s="5" t="s">
        <v>135</v>
      </c>
      <c r="I456" s="422">
        <f>VLOOKUP($A456,'VII - Planilha Orçamentária'!$A$9:$K$463,9)</f>
        <v>0</v>
      </c>
      <c r="J456" s="425">
        <f>VLOOKUP($A456,'VII - Planilha Orçamentária'!$A$9:$K$463,10)</f>
        <v>0</v>
      </c>
      <c r="K456" s="413">
        <f>ROUND(J456*I456,2)</f>
        <v>0</v>
      </c>
      <c r="M456" s="194" t="s">
        <v>104</v>
      </c>
      <c r="O456" s="200"/>
      <c r="P456" s="201"/>
      <c r="Q456" s="200"/>
      <c r="R456" s="288"/>
      <c r="S456" s="200"/>
      <c r="T456" s="288"/>
      <c r="U456" s="200"/>
      <c r="V456" s="288"/>
      <c r="W456" s="200"/>
      <c r="X456" s="288"/>
      <c r="Y456" s="200"/>
      <c r="Z456" s="201"/>
      <c r="AA456" s="200"/>
      <c r="AB456" s="201"/>
    </row>
    <row r="457" spans="1:28" ht="20.100000000000001" hidden="1" customHeight="1" outlineLevel="1">
      <c r="A457" s="406"/>
      <c r="B457" s="209" t="str">
        <f t="shared" si="15"/>
        <v>3.4</v>
      </c>
      <c r="C457" s="408"/>
      <c r="D457" s="411"/>
      <c r="E457" s="411"/>
      <c r="F457" s="417"/>
      <c r="G457" s="420"/>
      <c r="H457" s="5" t="s">
        <v>135</v>
      </c>
      <c r="I457" s="423"/>
      <c r="J457" s="426"/>
      <c r="K457" s="414"/>
      <c r="M457" s="195" t="s">
        <v>105</v>
      </c>
      <c r="O457" s="202">
        <v>0</v>
      </c>
      <c r="P457" s="203">
        <f>IFERROR(O457/$K456,0)</f>
        <v>0</v>
      </c>
      <c r="Q457" s="202">
        <v>0</v>
      </c>
      <c r="R457" s="289">
        <f>IFERROR(Q457/$K456,0)</f>
        <v>0</v>
      </c>
      <c r="S457" s="202">
        <v>0</v>
      </c>
      <c r="T457" s="289">
        <f>IFERROR(S457/$K456,0)</f>
        <v>0</v>
      </c>
      <c r="U457" s="202">
        <v>0</v>
      </c>
      <c r="V457" s="289">
        <f>IFERROR(U457/$K456,0)</f>
        <v>0</v>
      </c>
      <c r="W457" s="202">
        <v>0</v>
      </c>
      <c r="X457" s="289">
        <f>IFERROR(W457/$K456,0)</f>
        <v>0</v>
      </c>
      <c r="Y457" s="202">
        <v>0</v>
      </c>
      <c r="Z457" s="203">
        <f>IFERROR(Y457/$K456,0)</f>
        <v>0</v>
      </c>
      <c r="AA457" s="202">
        <f>SUMIF($O$9:$Z$9,$AA$9,$O457:$Z457)</f>
        <v>0</v>
      </c>
      <c r="AB457" s="203">
        <f>IFERROR(AA457/$K456,0)</f>
        <v>0</v>
      </c>
    </row>
    <row r="458" spans="1:28" ht="20.100000000000001" hidden="1" customHeight="1" outlineLevel="1">
      <c r="A458" s="406"/>
      <c r="B458" s="209" t="str">
        <f t="shared" si="15"/>
        <v>3.4</v>
      </c>
      <c r="C458" s="409"/>
      <c r="D458" s="412"/>
      <c r="E458" s="412"/>
      <c r="F458" s="418"/>
      <c r="G458" s="421"/>
      <c r="H458" s="5" t="s">
        <v>135</v>
      </c>
      <c r="I458" s="424"/>
      <c r="J458" s="427"/>
      <c r="K458" s="415"/>
      <c r="M458" s="196" t="s">
        <v>106</v>
      </c>
      <c r="O458" s="204">
        <f>O457</f>
        <v>0</v>
      </c>
      <c r="P458" s="205">
        <f>IFERROR(O458/$K456,0)</f>
        <v>0</v>
      </c>
      <c r="Q458" s="204">
        <f>O458+Q457</f>
        <v>0</v>
      </c>
      <c r="R458" s="290">
        <f>IFERROR(Q458/$K456,0)</f>
        <v>0</v>
      </c>
      <c r="S458" s="204">
        <f>Q458+S457</f>
        <v>0</v>
      </c>
      <c r="T458" s="290">
        <f>IFERROR(S458/$K456,0)</f>
        <v>0</v>
      </c>
      <c r="U458" s="204">
        <f>S458+U457</f>
        <v>0</v>
      </c>
      <c r="V458" s="290">
        <f>IFERROR(U458/$K456,0)</f>
        <v>0</v>
      </c>
      <c r="W458" s="204">
        <f>U458+W457</f>
        <v>0</v>
      </c>
      <c r="X458" s="290">
        <f>IFERROR(W458/$K456,0)</f>
        <v>0</v>
      </c>
      <c r="Y458" s="204">
        <f>W458+Y457</f>
        <v>0</v>
      </c>
      <c r="Z458" s="205">
        <f>IFERROR(Y458/$K456,0)</f>
        <v>0</v>
      </c>
      <c r="AA458" s="204"/>
      <c r="AB458" s="205"/>
    </row>
    <row r="459" spans="1:28" ht="20.100000000000001" customHeight="1" outlineLevel="1">
      <c r="A459" s="406">
        <f>A456+1</f>
        <v>166</v>
      </c>
      <c r="B459" s="209" t="str">
        <f t="shared" si="15"/>
        <v>3.4</v>
      </c>
      <c r="C459" s="407" t="str">
        <f>VLOOKUP($A459,'VII - Planilha Orçamentária'!$A$9:$K$463,3)</f>
        <v>3.4.13</v>
      </c>
      <c r="D459" s="410" t="str">
        <f>VLOOKUP($A459,'VII - Planilha Orçamentária'!$A$9:$K$463,4)</f>
        <v>CPOS - B.166</v>
      </c>
      <c r="E459" s="410" t="str">
        <f>VLOOKUP(A459,'VII - Planilha Orçamentária'!$A$9:$K$463,5)</f>
        <v>420525</v>
      </c>
      <c r="F459" s="416" t="str">
        <f>VLOOKUP($A459,'VII - Planilha Orçamentária'!$A$9:$K$463,6)</f>
        <v>BARRA CONDUTORA CHATA DE ALUMÍNIO, 3/4´ X 1/4´ - INCLUSIVE ACESSÓRIOS DE FIXAÇÃO</v>
      </c>
      <c r="G459" s="419" t="str">
        <f>VLOOKUP($A459,'VII - Planilha Orçamentária'!$A$9:$K$463,7)</f>
        <v>m</v>
      </c>
      <c r="I459" s="422">
        <f>VLOOKUP($A459,'VII - Planilha Orçamentária'!$A$9:$K$463,9)</f>
        <v>260</v>
      </c>
      <c r="J459" s="425">
        <f>VLOOKUP($A459,'VII - Planilha Orçamentária'!$A$9:$K$463,10)</f>
        <v>0</v>
      </c>
      <c r="K459" s="413">
        <f>ROUND(J459*I459,2)</f>
        <v>0</v>
      </c>
      <c r="M459" s="194" t="s">
        <v>104</v>
      </c>
      <c r="O459" s="200"/>
      <c r="P459" s="288"/>
      <c r="Q459" s="200"/>
      <c r="R459" s="288"/>
      <c r="S459" s="200"/>
      <c r="T459" s="288"/>
      <c r="U459" s="200"/>
      <c r="V459" s="288"/>
      <c r="W459" s="200"/>
      <c r="X459" s="288"/>
      <c r="Y459" s="200"/>
      <c r="Z459" s="288"/>
      <c r="AA459" s="303"/>
      <c r="AB459" s="304"/>
    </row>
    <row r="460" spans="1:28" ht="20.100000000000001" customHeight="1" outlineLevel="1">
      <c r="A460" s="406"/>
      <c r="B460" s="209" t="str">
        <f t="shared" si="15"/>
        <v>3.4</v>
      </c>
      <c r="C460" s="408"/>
      <c r="D460" s="411"/>
      <c r="E460" s="411"/>
      <c r="F460" s="417"/>
      <c r="G460" s="420"/>
      <c r="I460" s="423"/>
      <c r="J460" s="426"/>
      <c r="K460" s="414"/>
      <c r="M460" s="195" t="s">
        <v>105</v>
      </c>
      <c r="O460" s="202">
        <v>0</v>
      </c>
      <c r="P460" s="289">
        <f>IFERROR(O460/$K459,0)</f>
        <v>0</v>
      </c>
      <c r="Q460" s="202">
        <f>0.5*K459</f>
        <v>0</v>
      </c>
      <c r="R460" s="289">
        <f>IFERROR(Q460/$K459,0)</f>
        <v>0</v>
      </c>
      <c r="S460" s="202">
        <f>0.5*K459</f>
        <v>0</v>
      </c>
      <c r="T460" s="289">
        <f>IFERROR(S460/$K459,0)</f>
        <v>0</v>
      </c>
      <c r="U460" s="202">
        <v>0</v>
      </c>
      <c r="V460" s="289">
        <f>IFERROR(U460/$K459,0)</f>
        <v>0</v>
      </c>
      <c r="W460" s="202">
        <v>0</v>
      </c>
      <c r="X460" s="289">
        <f>IFERROR(W460/$K459,0)</f>
        <v>0</v>
      </c>
      <c r="Y460" s="202">
        <v>0</v>
      </c>
      <c r="Z460" s="289">
        <f>IFERROR(Y460/$K459,0)</f>
        <v>0</v>
      </c>
      <c r="AA460" s="305">
        <f>SUMIF($O$9:$Z$9,$AA$9,$O460:$Z460)</f>
        <v>0</v>
      </c>
      <c r="AB460" s="306">
        <f>IFERROR(AA460/$K459,0)</f>
        <v>0</v>
      </c>
    </row>
    <row r="461" spans="1:28" ht="20.100000000000001" customHeight="1" outlineLevel="1">
      <c r="A461" s="406"/>
      <c r="B461" s="209" t="str">
        <f t="shared" si="15"/>
        <v>3.4</v>
      </c>
      <c r="C461" s="409"/>
      <c r="D461" s="412"/>
      <c r="E461" s="412"/>
      <c r="F461" s="418"/>
      <c r="G461" s="421"/>
      <c r="I461" s="424"/>
      <c r="J461" s="427"/>
      <c r="K461" s="415"/>
      <c r="M461" s="196" t="s">
        <v>106</v>
      </c>
      <c r="O461" s="204">
        <f>O460</f>
        <v>0</v>
      </c>
      <c r="P461" s="290">
        <f>IFERROR(O461/$K459,0)</f>
        <v>0</v>
      </c>
      <c r="Q461" s="204">
        <f>O461+Q460</f>
        <v>0</v>
      </c>
      <c r="R461" s="290">
        <f>IFERROR(Q461/$K459,0)</f>
        <v>0</v>
      </c>
      <c r="S461" s="204">
        <f>Q461+S460</f>
        <v>0</v>
      </c>
      <c r="T461" s="290">
        <f>IFERROR(S461/$K459,0)</f>
        <v>0</v>
      </c>
      <c r="U461" s="204">
        <f>S461+U460</f>
        <v>0</v>
      </c>
      <c r="V461" s="290">
        <f>IFERROR(U461/$K459,0)</f>
        <v>0</v>
      </c>
      <c r="W461" s="204">
        <f>U461+W460</f>
        <v>0</v>
      </c>
      <c r="X461" s="290">
        <f>IFERROR(W461/$K459,0)</f>
        <v>0</v>
      </c>
      <c r="Y461" s="204">
        <f>W461+Y460</f>
        <v>0</v>
      </c>
      <c r="Z461" s="290">
        <f>IFERROR(Y461/$K459,0)</f>
        <v>0</v>
      </c>
      <c r="AA461" s="307"/>
      <c r="AB461" s="308"/>
    </row>
    <row r="462" spans="1:28" ht="20.100000000000001" hidden="1" customHeight="1" outlineLevel="1">
      <c r="A462" s="406">
        <f>A459+1</f>
        <v>167</v>
      </c>
      <c r="B462" s="209" t="str">
        <f t="shared" si="15"/>
        <v>3.4</v>
      </c>
      <c r="C462" s="407" t="str">
        <f>VLOOKUP($A462,'VII - Planilha Orçamentária'!$A$9:$K$463,3)</f>
        <v>3.4.14</v>
      </c>
      <c r="D462" s="410" t="str">
        <f>VLOOKUP($A462,'VII - Planilha Orçamentária'!$A$9:$K$463,4)</f>
        <v>SINAPI - 05/2015</v>
      </c>
      <c r="E462" s="410" t="str">
        <f>VLOOKUP(A462,'VII - Planilha Orçamentária'!$A$9:$K$463,5)</f>
        <v>72262</v>
      </c>
      <c r="F462" s="416" t="str">
        <f>VLOOKUP($A462,'VII - Planilha Orçamentária'!$A$9:$K$463,6)</f>
        <v>TERMINAL OU CONECTOR DE PRESSAO - PARA CABO 35MM2 - FORNECIMENTO E INSTALACAO</v>
      </c>
      <c r="G462" s="419" t="str">
        <f>VLOOKUP($A462,'VII - Planilha Orçamentária'!$A$9:$K$463,7)</f>
        <v xml:space="preserve">un </v>
      </c>
      <c r="H462" s="5" t="s">
        <v>135</v>
      </c>
      <c r="I462" s="422">
        <f>VLOOKUP($A462,'VII - Planilha Orçamentária'!$A$9:$K$463,9)</f>
        <v>0</v>
      </c>
      <c r="J462" s="425">
        <f>VLOOKUP($A462,'VII - Planilha Orçamentária'!$A$9:$K$463,10)</f>
        <v>13.43</v>
      </c>
      <c r="K462" s="413">
        <f>ROUND(J462*I462,2)</f>
        <v>0</v>
      </c>
      <c r="M462" s="194" t="s">
        <v>104</v>
      </c>
      <c r="O462" s="200"/>
      <c r="P462" s="201"/>
      <c r="Q462" s="200"/>
      <c r="R462" s="288"/>
      <c r="S462" s="200"/>
      <c r="T462" s="288"/>
      <c r="U462" s="200"/>
      <c r="V462" s="288"/>
      <c r="W462" s="200"/>
      <c r="X462" s="288"/>
      <c r="Y462" s="200"/>
      <c r="Z462" s="201"/>
      <c r="AA462" s="200"/>
      <c r="AB462" s="201"/>
    </row>
    <row r="463" spans="1:28" ht="20.100000000000001" hidden="1" customHeight="1" outlineLevel="1">
      <c r="A463" s="406"/>
      <c r="B463" s="209" t="str">
        <f t="shared" si="15"/>
        <v>3.4</v>
      </c>
      <c r="C463" s="408"/>
      <c r="D463" s="411"/>
      <c r="E463" s="411"/>
      <c r="F463" s="417"/>
      <c r="G463" s="420"/>
      <c r="H463" s="5" t="s">
        <v>135</v>
      </c>
      <c r="I463" s="423"/>
      <c r="J463" s="426"/>
      <c r="K463" s="414"/>
      <c r="M463" s="195" t="s">
        <v>105</v>
      </c>
      <c r="O463" s="202">
        <v>0</v>
      </c>
      <c r="P463" s="203">
        <f>IFERROR(O463/$K462,0)</f>
        <v>0</v>
      </c>
      <c r="Q463" s="202">
        <v>0</v>
      </c>
      <c r="R463" s="289">
        <f>IFERROR(Q463/$K462,0)</f>
        <v>0</v>
      </c>
      <c r="S463" s="202">
        <v>0</v>
      </c>
      <c r="T463" s="289">
        <f>IFERROR(S463/$K462,0)</f>
        <v>0</v>
      </c>
      <c r="U463" s="202">
        <v>0</v>
      </c>
      <c r="V463" s="289">
        <f>IFERROR(U463/$K462,0)</f>
        <v>0</v>
      </c>
      <c r="W463" s="202">
        <v>0</v>
      </c>
      <c r="X463" s="289">
        <f>IFERROR(W463/$K462,0)</f>
        <v>0</v>
      </c>
      <c r="Y463" s="202">
        <v>0</v>
      </c>
      <c r="Z463" s="203">
        <f>IFERROR(Y463/$K462,0)</f>
        <v>0</v>
      </c>
      <c r="AA463" s="202">
        <f>SUMIF($O$9:$Z$9,$AA$9,$O463:$Z463)</f>
        <v>0</v>
      </c>
      <c r="AB463" s="203">
        <f>IFERROR(AA463/$K462,0)</f>
        <v>0</v>
      </c>
    </row>
    <row r="464" spans="1:28" ht="20.100000000000001" hidden="1" customHeight="1" outlineLevel="1">
      <c r="A464" s="406"/>
      <c r="B464" s="209" t="str">
        <f t="shared" si="15"/>
        <v>3.4</v>
      </c>
      <c r="C464" s="409"/>
      <c r="D464" s="412"/>
      <c r="E464" s="412"/>
      <c r="F464" s="418"/>
      <c r="G464" s="421"/>
      <c r="H464" s="5" t="s">
        <v>135</v>
      </c>
      <c r="I464" s="424"/>
      <c r="J464" s="427"/>
      <c r="K464" s="415"/>
      <c r="M464" s="196" t="s">
        <v>106</v>
      </c>
      <c r="O464" s="204">
        <f>O463</f>
        <v>0</v>
      </c>
      <c r="P464" s="205">
        <f>IFERROR(O464/$K462,0)</f>
        <v>0</v>
      </c>
      <c r="Q464" s="204">
        <f>O464+Q463</f>
        <v>0</v>
      </c>
      <c r="R464" s="290">
        <f>IFERROR(Q464/$K462,0)</f>
        <v>0</v>
      </c>
      <c r="S464" s="204">
        <f>Q464+S463</f>
        <v>0</v>
      </c>
      <c r="T464" s="290">
        <f>IFERROR(S464/$K462,0)</f>
        <v>0</v>
      </c>
      <c r="U464" s="204">
        <f>S464+U463</f>
        <v>0</v>
      </c>
      <c r="V464" s="290">
        <f>IFERROR(U464/$K462,0)</f>
        <v>0</v>
      </c>
      <c r="W464" s="204">
        <f>U464+W463</f>
        <v>0</v>
      </c>
      <c r="X464" s="290">
        <f>IFERROR(W464/$K462,0)</f>
        <v>0</v>
      </c>
      <c r="Y464" s="204">
        <f>W464+Y463</f>
        <v>0</v>
      </c>
      <c r="Z464" s="205">
        <f>IFERROR(Y464/$K462,0)</f>
        <v>0</v>
      </c>
      <c r="AA464" s="204"/>
      <c r="AB464" s="205"/>
    </row>
    <row r="465" spans="1:28" ht="20.100000000000001" customHeight="1" outlineLevel="1">
      <c r="A465" s="406">
        <f>A462+1</f>
        <v>168</v>
      </c>
      <c r="B465" s="209" t="str">
        <f t="shared" si="15"/>
        <v>3.4</v>
      </c>
      <c r="C465" s="407" t="str">
        <f>VLOOKUP($A465,'VII - Planilha Orçamentária'!$A$9:$K$463,3)</f>
        <v>3.4.15</v>
      </c>
      <c r="D465" s="410" t="str">
        <f>VLOOKUP($A465,'VII - Planilha Orçamentária'!$A$9:$K$463,4)</f>
        <v>SINAPI - 01/2016</v>
      </c>
      <c r="E465" s="410" t="str">
        <f>VLOOKUP(A465,'VII - Planilha Orçamentária'!$A$9:$K$463,5)</f>
        <v>72263</v>
      </c>
      <c r="F465" s="416" t="str">
        <f>VLOOKUP($A465,'VII - Planilha Orçamentária'!$A$9:$K$463,6)</f>
        <v>TERMINAL OU CONECTOR DE PRESSAO - PARA CABO 50MM2 - FORNECIMENTO E INSTALACAO</v>
      </c>
      <c r="G465" s="419" t="str">
        <f>VLOOKUP($A465,'VII - Planilha Orçamentária'!$A$9:$K$463,7)</f>
        <v xml:space="preserve">un </v>
      </c>
      <c r="I465" s="422">
        <f>VLOOKUP($A465,'VII - Planilha Orçamentária'!$A$9:$K$463,9)</f>
        <v>80</v>
      </c>
      <c r="J465" s="425">
        <f>VLOOKUP($A465,'VII - Planilha Orçamentária'!$A$9:$K$463,10)</f>
        <v>0</v>
      </c>
      <c r="K465" s="413">
        <f>ROUND(J465*I465,2)</f>
        <v>0</v>
      </c>
      <c r="M465" s="194" t="s">
        <v>104</v>
      </c>
      <c r="O465" s="200"/>
      <c r="P465" s="288"/>
      <c r="Q465" s="200"/>
      <c r="R465" s="288"/>
      <c r="S465" s="200"/>
      <c r="T465" s="288"/>
      <c r="U465" s="200"/>
      <c r="V465" s="288"/>
      <c r="W465" s="200"/>
      <c r="X465" s="288"/>
      <c r="Y465" s="200"/>
      <c r="Z465" s="288"/>
      <c r="AA465" s="303"/>
      <c r="AB465" s="304"/>
    </row>
    <row r="466" spans="1:28" ht="20.100000000000001" customHeight="1" outlineLevel="1">
      <c r="A466" s="406"/>
      <c r="B466" s="209" t="str">
        <f t="shared" si="15"/>
        <v>3.4</v>
      </c>
      <c r="C466" s="408"/>
      <c r="D466" s="411"/>
      <c r="E466" s="411"/>
      <c r="F466" s="417"/>
      <c r="G466" s="420"/>
      <c r="I466" s="423"/>
      <c r="J466" s="426"/>
      <c r="K466" s="414"/>
      <c r="M466" s="195" t="s">
        <v>105</v>
      </c>
      <c r="O466" s="202">
        <v>0</v>
      </c>
      <c r="P466" s="289">
        <f>IFERROR(O466/$K465,0)</f>
        <v>0</v>
      </c>
      <c r="Q466" s="202">
        <v>0</v>
      </c>
      <c r="R466" s="289">
        <f>IFERROR(Q466/$K465,0)</f>
        <v>0</v>
      </c>
      <c r="S466" s="202">
        <f>K465</f>
        <v>0</v>
      </c>
      <c r="T466" s="289">
        <f>IFERROR(S466/$K465,0)</f>
        <v>0</v>
      </c>
      <c r="U466" s="202">
        <v>0</v>
      </c>
      <c r="V466" s="289">
        <f>IFERROR(U466/$K465,0)</f>
        <v>0</v>
      </c>
      <c r="W466" s="202">
        <v>0</v>
      </c>
      <c r="X466" s="289">
        <f>IFERROR(W466/$K465,0)</f>
        <v>0</v>
      </c>
      <c r="Y466" s="202">
        <v>0</v>
      </c>
      <c r="Z466" s="289">
        <f>IFERROR(Y466/$K465,0)</f>
        <v>0</v>
      </c>
      <c r="AA466" s="305">
        <f>SUMIF($O$9:$Z$9,$AA$9,$O466:$Z466)</f>
        <v>0</v>
      </c>
      <c r="AB466" s="306">
        <f>IFERROR(AA466/$K465,0)</f>
        <v>0</v>
      </c>
    </row>
    <row r="467" spans="1:28" ht="20.100000000000001" customHeight="1" outlineLevel="1">
      <c r="A467" s="406"/>
      <c r="B467" s="209" t="str">
        <f t="shared" si="15"/>
        <v>3.4</v>
      </c>
      <c r="C467" s="409"/>
      <c r="D467" s="412"/>
      <c r="E467" s="412"/>
      <c r="F467" s="418"/>
      <c r="G467" s="421"/>
      <c r="I467" s="424"/>
      <c r="J467" s="427"/>
      <c r="K467" s="415"/>
      <c r="M467" s="196" t="s">
        <v>106</v>
      </c>
      <c r="O467" s="204">
        <f>O466</f>
        <v>0</v>
      </c>
      <c r="P467" s="290">
        <f>IFERROR(O467/$K465,0)</f>
        <v>0</v>
      </c>
      <c r="Q467" s="204">
        <f>O467+Q466</f>
        <v>0</v>
      </c>
      <c r="R467" s="290">
        <f>IFERROR(Q467/$K465,0)</f>
        <v>0</v>
      </c>
      <c r="S467" s="204">
        <f>Q467+S466</f>
        <v>0</v>
      </c>
      <c r="T467" s="290">
        <f>IFERROR(S467/$K465,0)</f>
        <v>0</v>
      </c>
      <c r="U467" s="204">
        <f>S467+U466</f>
        <v>0</v>
      </c>
      <c r="V467" s="290">
        <f>IFERROR(U467/$K465,0)</f>
        <v>0</v>
      </c>
      <c r="W467" s="204">
        <f>U467+W466</f>
        <v>0</v>
      </c>
      <c r="X467" s="290">
        <f>IFERROR(W467/$K465,0)</f>
        <v>0</v>
      </c>
      <c r="Y467" s="204">
        <f>W467+Y466</f>
        <v>0</v>
      </c>
      <c r="Z467" s="290">
        <f>IFERROR(Y467/$K465,0)</f>
        <v>0</v>
      </c>
      <c r="AA467" s="307"/>
      <c r="AB467" s="308"/>
    </row>
    <row r="468" spans="1:28" ht="20.100000000000001" hidden="1" customHeight="1" outlineLevel="1">
      <c r="A468" s="406">
        <f>A465+1</f>
        <v>169</v>
      </c>
      <c r="B468" s="209" t="str">
        <f t="shared" si="15"/>
        <v>3.4</v>
      </c>
      <c r="C468" s="407" t="str">
        <f>VLOOKUP($A468,'VII - Planilha Orçamentária'!$A$9:$K$463,3)</f>
        <v>3.4.16</v>
      </c>
      <c r="D468" s="410" t="str">
        <f>VLOOKUP($A468,'VII - Planilha Orçamentária'!$A$9:$K$463,4)</f>
        <v>SINAPI - 05/2015</v>
      </c>
      <c r="E468" s="410" t="str">
        <f>VLOOKUP(A468,'VII - Planilha Orçamentária'!$A$9:$K$463,5)</f>
        <v>72264</v>
      </c>
      <c r="F468" s="416" t="str">
        <f>VLOOKUP($A468,'VII - Planilha Orçamentária'!$A$9:$K$463,6)</f>
        <v>TERMINAL OU CONECTOR DE PRESSAO - PARA CABO 70MM2 - FORNECIMENTO E INSTALACAO</v>
      </c>
      <c r="G468" s="419" t="str">
        <f>VLOOKUP($A468,'VII - Planilha Orçamentária'!$A$9:$K$463,7)</f>
        <v xml:space="preserve">un </v>
      </c>
      <c r="H468" s="5" t="s">
        <v>135</v>
      </c>
      <c r="I468" s="422">
        <f>VLOOKUP($A468,'VII - Planilha Orçamentária'!$A$9:$K$463,9)</f>
        <v>0</v>
      </c>
      <c r="J468" s="425">
        <f>VLOOKUP($A468,'VII - Planilha Orçamentária'!$A$9:$K$463,10)</f>
        <v>17.78</v>
      </c>
      <c r="K468" s="413">
        <f>ROUND(J468*I468,2)</f>
        <v>0</v>
      </c>
      <c r="M468" s="194" t="s">
        <v>104</v>
      </c>
      <c r="O468" s="200"/>
      <c r="P468" s="201"/>
      <c r="Q468" s="200"/>
      <c r="R468" s="288"/>
      <c r="S468" s="200"/>
      <c r="T468" s="288"/>
      <c r="U468" s="200"/>
      <c r="V468" s="288"/>
      <c r="W468" s="200"/>
      <c r="X468" s="288"/>
      <c r="Y468" s="200"/>
      <c r="Z468" s="201"/>
      <c r="AA468" s="200"/>
      <c r="AB468" s="201"/>
    </row>
    <row r="469" spans="1:28" ht="20.100000000000001" hidden="1" customHeight="1" outlineLevel="1">
      <c r="A469" s="406"/>
      <c r="B469" s="209" t="str">
        <f t="shared" si="15"/>
        <v>3.4</v>
      </c>
      <c r="C469" s="408"/>
      <c r="D469" s="411"/>
      <c r="E469" s="411"/>
      <c r="F469" s="417"/>
      <c r="G469" s="420"/>
      <c r="H469" s="5" t="s">
        <v>135</v>
      </c>
      <c r="I469" s="423"/>
      <c r="J469" s="426"/>
      <c r="K469" s="414"/>
      <c r="M469" s="195" t="s">
        <v>105</v>
      </c>
      <c r="O469" s="202">
        <v>0</v>
      </c>
      <c r="P469" s="203">
        <f>IFERROR(O469/$K468,0)</f>
        <v>0</v>
      </c>
      <c r="Q469" s="202">
        <v>0</v>
      </c>
      <c r="R469" s="289">
        <f>IFERROR(Q469/$K468,0)</f>
        <v>0</v>
      </c>
      <c r="S469" s="202">
        <v>0</v>
      </c>
      <c r="T469" s="289">
        <f>IFERROR(S469/$K468,0)</f>
        <v>0</v>
      </c>
      <c r="U469" s="202">
        <v>0</v>
      </c>
      <c r="V469" s="289">
        <f>IFERROR(U469/$K468,0)</f>
        <v>0</v>
      </c>
      <c r="W469" s="202">
        <v>0</v>
      </c>
      <c r="X469" s="289">
        <f>IFERROR(W469/$K468,0)</f>
        <v>0</v>
      </c>
      <c r="Y469" s="202">
        <v>0</v>
      </c>
      <c r="Z469" s="203">
        <f>IFERROR(Y469/$K468,0)</f>
        <v>0</v>
      </c>
      <c r="AA469" s="202">
        <f>SUMIF($O$9:$Z$9,$AA$9,$O469:$Z469)</f>
        <v>0</v>
      </c>
      <c r="AB469" s="203">
        <f>IFERROR(AA469/$K468,0)</f>
        <v>0</v>
      </c>
    </row>
    <row r="470" spans="1:28" ht="20.100000000000001" hidden="1" customHeight="1" outlineLevel="1">
      <c r="A470" s="406"/>
      <c r="B470" s="209" t="str">
        <f t="shared" si="15"/>
        <v>3.4</v>
      </c>
      <c r="C470" s="409"/>
      <c r="D470" s="412"/>
      <c r="E470" s="412"/>
      <c r="F470" s="418"/>
      <c r="G470" s="421"/>
      <c r="H470" s="5" t="s">
        <v>135</v>
      </c>
      <c r="I470" s="424"/>
      <c r="J470" s="427"/>
      <c r="K470" s="415"/>
      <c r="M470" s="196" t="s">
        <v>106</v>
      </c>
      <c r="O470" s="204">
        <f>O469</f>
        <v>0</v>
      </c>
      <c r="P470" s="205">
        <f>IFERROR(O470/$K468,0)</f>
        <v>0</v>
      </c>
      <c r="Q470" s="204">
        <f>O470+Q469</f>
        <v>0</v>
      </c>
      <c r="R470" s="290">
        <f>IFERROR(Q470/$K468,0)</f>
        <v>0</v>
      </c>
      <c r="S470" s="204">
        <f>Q470+S469</f>
        <v>0</v>
      </c>
      <c r="T470" s="290">
        <f>IFERROR(S470/$K468,0)</f>
        <v>0</v>
      </c>
      <c r="U470" s="204">
        <f>S470+U469</f>
        <v>0</v>
      </c>
      <c r="V470" s="290">
        <f>IFERROR(U470/$K468,0)</f>
        <v>0</v>
      </c>
      <c r="W470" s="204">
        <f>U470+W469</f>
        <v>0</v>
      </c>
      <c r="X470" s="290">
        <f>IFERROR(W470/$K468,0)</f>
        <v>0</v>
      </c>
      <c r="Y470" s="204">
        <f>W470+Y469</f>
        <v>0</v>
      </c>
      <c r="Z470" s="205">
        <f>IFERROR(Y470/$K468,0)</f>
        <v>0</v>
      </c>
      <c r="AA470" s="204"/>
      <c r="AB470" s="205"/>
    </row>
    <row r="471" spans="1:28" ht="20.100000000000001" hidden="1" customHeight="1" outlineLevel="1">
      <c r="A471" s="406">
        <f>A468+1</f>
        <v>170</v>
      </c>
      <c r="B471" s="209" t="str">
        <f t="shared" si="15"/>
        <v>3.4</v>
      </c>
      <c r="C471" s="407" t="str">
        <f>VLOOKUP($A471,'VII - Planilha Orçamentária'!$A$9:$K$463,3)</f>
        <v>3.4.17</v>
      </c>
      <c r="D471" s="410" t="str">
        <f>VLOOKUP($A471,'VII - Planilha Orçamentária'!$A$9:$K$463,4)</f>
        <v>SINAPI - 05/2015</v>
      </c>
      <c r="E471" s="410" t="str">
        <f>VLOOKUP(A471,'VII - Planilha Orçamentária'!$A$9:$K$463,5)</f>
        <v>72265</v>
      </c>
      <c r="F471" s="416" t="str">
        <f>VLOOKUP($A471,'VII - Planilha Orçamentária'!$A$9:$K$463,6)</f>
        <v>TERMINAL OU CONECTOR DE PRESSAO - PARA CABO 95MM2 - FORNECIMENTO E INSTALACAO</v>
      </c>
      <c r="G471" s="419" t="str">
        <f>VLOOKUP($A471,'VII - Planilha Orçamentária'!$A$9:$K$463,7)</f>
        <v xml:space="preserve">un </v>
      </c>
      <c r="H471" s="5" t="s">
        <v>135</v>
      </c>
      <c r="I471" s="422">
        <f>VLOOKUP($A471,'VII - Planilha Orçamentária'!$A$9:$K$463,9)</f>
        <v>0</v>
      </c>
      <c r="J471" s="425">
        <f>VLOOKUP($A471,'VII - Planilha Orçamentária'!$A$9:$K$463,10)</f>
        <v>19.7</v>
      </c>
      <c r="K471" s="413">
        <f>ROUND(J471*I471,2)</f>
        <v>0</v>
      </c>
      <c r="M471" s="194" t="s">
        <v>104</v>
      </c>
      <c r="O471" s="200"/>
      <c r="P471" s="201"/>
      <c r="Q471" s="200"/>
      <c r="R471" s="288"/>
      <c r="S471" s="200"/>
      <c r="T471" s="288"/>
      <c r="U471" s="200"/>
      <c r="V471" s="288"/>
      <c r="W471" s="200"/>
      <c r="X471" s="288"/>
      <c r="Y471" s="200"/>
      <c r="Z471" s="201"/>
      <c r="AA471" s="200"/>
      <c r="AB471" s="201"/>
    </row>
    <row r="472" spans="1:28" ht="20.100000000000001" hidden="1" customHeight="1" outlineLevel="1">
      <c r="A472" s="406"/>
      <c r="B472" s="209" t="str">
        <f t="shared" si="15"/>
        <v>3.4</v>
      </c>
      <c r="C472" s="408"/>
      <c r="D472" s="411"/>
      <c r="E472" s="411"/>
      <c r="F472" s="417"/>
      <c r="G472" s="420"/>
      <c r="H472" s="5" t="s">
        <v>135</v>
      </c>
      <c r="I472" s="423"/>
      <c r="J472" s="426"/>
      <c r="K472" s="414"/>
      <c r="M472" s="195" t="s">
        <v>105</v>
      </c>
      <c r="O472" s="202">
        <v>0</v>
      </c>
      <c r="P472" s="203">
        <f>IFERROR(O472/$K471,0)</f>
        <v>0</v>
      </c>
      <c r="Q472" s="202">
        <v>0</v>
      </c>
      <c r="R472" s="289">
        <f>IFERROR(Q472/$K471,0)</f>
        <v>0</v>
      </c>
      <c r="S472" s="202">
        <v>0</v>
      </c>
      <c r="T472" s="289">
        <f>IFERROR(S472/$K471,0)</f>
        <v>0</v>
      </c>
      <c r="U472" s="202">
        <v>0</v>
      </c>
      <c r="V472" s="289">
        <f>IFERROR(U472/$K471,0)</f>
        <v>0</v>
      </c>
      <c r="W472" s="202">
        <v>0</v>
      </c>
      <c r="X472" s="289">
        <f>IFERROR(W472/$K471,0)</f>
        <v>0</v>
      </c>
      <c r="Y472" s="202">
        <v>0</v>
      </c>
      <c r="Z472" s="203">
        <f>IFERROR(Y472/$K471,0)</f>
        <v>0</v>
      </c>
      <c r="AA472" s="202">
        <f>SUMIF($O$9:$Z$9,$AA$9,$O472:$Z472)</f>
        <v>0</v>
      </c>
      <c r="AB472" s="203">
        <f>IFERROR(AA472/$K471,0)</f>
        <v>0</v>
      </c>
    </row>
    <row r="473" spans="1:28" ht="20.100000000000001" hidden="1" customHeight="1" outlineLevel="1">
      <c r="A473" s="406"/>
      <c r="B473" s="209" t="str">
        <f t="shared" si="15"/>
        <v>3.4</v>
      </c>
      <c r="C473" s="409"/>
      <c r="D473" s="412"/>
      <c r="E473" s="412"/>
      <c r="F473" s="418"/>
      <c r="G473" s="421"/>
      <c r="H473" s="5" t="s">
        <v>135</v>
      </c>
      <c r="I473" s="424"/>
      <c r="J473" s="427"/>
      <c r="K473" s="415"/>
      <c r="M473" s="196" t="s">
        <v>106</v>
      </c>
      <c r="O473" s="204">
        <f>O472</f>
        <v>0</v>
      </c>
      <c r="P473" s="205">
        <f>IFERROR(O473/$K471,0)</f>
        <v>0</v>
      </c>
      <c r="Q473" s="204">
        <f>O473+Q472</f>
        <v>0</v>
      </c>
      <c r="R473" s="290">
        <f>IFERROR(Q473/$K471,0)</f>
        <v>0</v>
      </c>
      <c r="S473" s="204">
        <f>Q473+S472</f>
        <v>0</v>
      </c>
      <c r="T473" s="290">
        <f>IFERROR(S473/$K471,0)</f>
        <v>0</v>
      </c>
      <c r="U473" s="204">
        <f>S473+U472</f>
        <v>0</v>
      </c>
      <c r="V473" s="290">
        <f>IFERROR(U473/$K471,0)</f>
        <v>0</v>
      </c>
      <c r="W473" s="204">
        <f>U473+W472</f>
        <v>0</v>
      </c>
      <c r="X473" s="290">
        <f>IFERROR(W473/$K471,0)</f>
        <v>0</v>
      </c>
      <c r="Y473" s="204">
        <f>W473+Y472</f>
        <v>0</v>
      </c>
      <c r="Z473" s="205">
        <f>IFERROR(Y473/$K471,0)</f>
        <v>0</v>
      </c>
      <c r="AA473" s="204"/>
      <c r="AB473" s="205"/>
    </row>
    <row r="474" spans="1:28" ht="20.100000000000001" customHeight="1" outlineLevel="1">
      <c r="A474" s="406">
        <f>A471+1</f>
        <v>171</v>
      </c>
      <c r="B474" s="209" t="str">
        <f t="shared" si="15"/>
        <v>3.4</v>
      </c>
      <c r="C474" s="407" t="str">
        <f>VLOOKUP($A474,'VII - Planilha Orçamentária'!$A$9:$K$463,3)</f>
        <v>3.4.18</v>
      </c>
      <c r="D474" s="410" t="str">
        <f>VLOOKUP($A474,'VII - Planilha Orçamentária'!$A$9:$K$463,4)</f>
        <v>CPOS - B.166</v>
      </c>
      <c r="E474" s="410" t="str">
        <f>VLOOKUP(A474,'VII - Planilha Orçamentária'!$A$9:$K$463,5)</f>
        <v>420531</v>
      </c>
      <c r="F474" s="416" t="str">
        <f>VLOOKUP($A474,'VII - Planilha Orçamentária'!$A$9:$K$463,6)</f>
        <v>CAIXA DE INSPEÇÃO DO TERRA CILÍNDRICA EM PVC RÍGIDO, DIÂMETRO DE 300 
MM - H= 250 MM</v>
      </c>
      <c r="G474" s="419" t="str">
        <f>VLOOKUP($A474,'VII - Planilha Orçamentária'!$A$9:$K$463,7)</f>
        <v xml:space="preserve">un </v>
      </c>
      <c r="I474" s="422">
        <f>VLOOKUP($A474,'VII - Planilha Orçamentária'!$A$9:$K$463,9)</f>
        <v>18</v>
      </c>
      <c r="J474" s="425">
        <f>VLOOKUP($A474,'VII - Planilha Orçamentária'!$A$9:$K$463,10)</f>
        <v>0</v>
      </c>
      <c r="K474" s="413">
        <f>ROUND(J474*I474,2)</f>
        <v>0</v>
      </c>
      <c r="M474" s="194" t="s">
        <v>104</v>
      </c>
      <c r="O474" s="200"/>
      <c r="P474" s="288"/>
      <c r="Q474" s="200"/>
      <c r="R474" s="288"/>
      <c r="S474" s="200"/>
      <c r="T474" s="288"/>
      <c r="U474" s="200"/>
      <c r="V474" s="288"/>
      <c r="W474" s="200"/>
      <c r="X474" s="288"/>
      <c r="Y474" s="200"/>
      <c r="Z474" s="288"/>
      <c r="AA474" s="303"/>
      <c r="AB474" s="304"/>
    </row>
    <row r="475" spans="1:28" ht="20.100000000000001" customHeight="1" outlineLevel="1">
      <c r="A475" s="406"/>
      <c r="B475" s="209" t="str">
        <f t="shared" si="15"/>
        <v>3.4</v>
      </c>
      <c r="C475" s="408"/>
      <c r="D475" s="411"/>
      <c r="E475" s="411"/>
      <c r="F475" s="417"/>
      <c r="G475" s="420"/>
      <c r="I475" s="423"/>
      <c r="J475" s="426"/>
      <c r="K475" s="414"/>
      <c r="M475" s="195" t="s">
        <v>105</v>
      </c>
      <c r="O475" s="202">
        <v>0</v>
      </c>
      <c r="P475" s="289">
        <f>IFERROR(O475/$K474,0)</f>
        <v>0</v>
      </c>
      <c r="Q475" s="202">
        <f>5*J474</f>
        <v>0</v>
      </c>
      <c r="R475" s="289">
        <f>IFERROR(Q475/$K474,0)</f>
        <v>0</v>
      </c>
      <c r="S475" s="202">
        <f>5*J474</f>
        <v>0</v>
      </c>
      <c r="T475" s="289">
        <f>IFERROR(S475/$K474,0)</f>
        <v>0</v>
      </c>
      <c r="U475" s="202">
        <f>8*J474</f>
        <v>0</v>
      </c>
      <c r="V475" s="289">
        <f>IFERROR(U475/$K474,0)</f>
        <v>0</v>
      </c>
      <c r="W475" s="202">
        <v>0</v>
      </c>
      <c r="X475" s="289">
        <f>IFERROR(W475/$K474,0)</f>
        <v>0</v>
      </c>
      <c r="Y475" s="202">
        <v>0</v>
      </c>
      <c r="Z475" s="289">
        <f>IFERROR(Y475/$K474,0)</f>
        <v>0</v>
      </c>
      <c r="AA475" s="305">
        <f>SUMIF($O$9:$Z$9,$AA$9,$O475:$Z475)</f>
        <v>0</v>
      </c>
      <c r="AB475" s="306">
        <f>IFERROR(AA475/$K474,0)</f>
        <v>0</v>
      </c>
    </row>
    <row r="476" spans="1:28" ht="20.100000000000001" customHeight="1" outlineLevel="1">
      <c r="A476" s="406"/>
      <c r="B476" s="209" t="str">
        <f t="shared" si="15"/>
        <v>3.4</v>
      </c>
      <c r="C476" s="409"/>
      <c r="D476" s="412"/>
      <c r="E476" s="412"/>
      <c r="F476" s="418"/>
      <c r="G476" s="421"/>
      <c r="I476" s="424"/>
      <c r="J476" s="427"/>
      <c r="K476" s="415"/>
      <c r="M476" s="196" t="s">
        <v>106</v>
      </c>
      <c r="O476" s="204">
        <f>O475</f>
        <v>0</v>
      </c>
      <c r="P476" s="290">
        <f>IFERROR(O476/$K474,0)</f>
        <v>0</v>
      </c>
      <c r="Q476" s="204">
        <f>O476+Q475</f>
        <v>0</v>
      </c>
      <c r="R476" s="290">
        <f>IFERROR(Q476/$K474,0)</f>
        <v>0</v>
      </c>
      <c r="S476" s="204">
        <f>Q476+S475</f>
        <v>0</v>
      </c>
      <c r="T476" s="290">
        <f>IFERROR(S476/$K474,0)</f>
        <v>0</v>
      </c>
      <c r="U476" s="204">
        <f>S476+U475</f>
        <v>0</v>
      </c>
      <c r="V476" s="290">
        <f>IFERROR(U476/$K474,0)</f>
        <v>0</v>
      </c>
      <c r="W476" s="204">
        <f>U476+W475</f>
        <v>0</v>
      </c>
      <c r="X476" s="290">
        <f>IFERROR(W476/$K474,0)</f>
        <v>0</v>
      </c>
      <c r="Y476" s="204">
        <f>W476+Y475</f>
        <v>0</v>
      </c>
      <c r="Z476" s="290">
        <f>IFERROR(Y476/$K474,0)</f>
        <v>0</v>
      </c>
      <c r="AA476" s="307"/>
      <c r="AB476" s="308"/>
    </row>
    <row r="477" spans="1:28" ht="20.100000000000001" customHeight="1" outlineLevel="1">
      <c r="A477" s="406">
        <f>A474+1</f>
        <v>172</v>
      </c>
      <c r="B477" s="209" t="str">
        <f t="shared" si="15"/>
        <v>3.4</v>
      </c>
      <c r="C477" s="407" t="str">
        <f>VLOOKUP($A477,'VII - Planilha Orçamentária'!$A$9:$K$463,3)</f>
        <v>3.4.19</v>
      </c>
      <c r="D477" s="410" t="str">
        <f>VLOOKUP($A477,'VII - Planilha Orçamentária'!$A$9:$K$463,4)</f>
        <v>CPOS - B.166</v>
      </c>
      <c r="E477" s="410" t="str">
        <f>VLOOKUP(A477,'VII - Planilha Orçamentária'!$A$9:$K$463,5)</f>
        <v>422013</v>
      </c>
      <c r="F477" s="416" t="str">
        <f>VLOOKUP($A477,'VII - Planilha Orçamentária'!$A$9:$K$463,6)</f>
        <v>SOLDA EXOTÉRMICA CONEXÃO CABO-CABO HORIZONTAL EM X SOBREPOSTO,BITOLA DO CABO DE 50-50MM² A 95-50MM²</v>
      </c>
      <c r="G477" s="419" t="str">
        <f>VLOOKUP($A477,'VII - Planilha Orçamentária'!$A$9:$K$463,7)</f>
        <v xml:space="preserve">un </v>
      </c>
      <c r="I477" s="422">
        <f>VLOOKUP($A477,'VII - Planilha Orçamentária'!$A$9:$K$463,9)</f>
        <v>20</v>
      </c>
      <c r="J477" s="425">
        <f>VLOOKUP($A477,'VII - Planilha Orçamentária'!$A$9:$K$463,10)</f>
        <v>0</v>
      </c>
      <c r="K477" s="413">
        <f>ROUND(J477*I477,2)</f>
        <v>0</v>
      </c>
      <c r="M477" s="194" t="s">
        <v>104</v>
      </c>
      <c r="O477" s="200"/>
      <c r="P477" s="288"/>
      <c r="Q477" s="200"/>
      <c r="R477" s="288"/>
      <c r="S477" s="200"/>
      <c r="T477" s="288"/>
      <c r="U477" s="200"/>
      <c r="V477" s="288"/>
      <c r="W477" s="200"/>
      <c r="X477" s="288"/>
      <c r="Y477" s="200"/>
      <c r="Z477" s="288"/>
      <c r="AA477" s="303"/>
      <c r="AB477" s="304"/>
    </row>
    <row r="478" spans="1:28" ht="20.100000000000001" customHeight="1" outlineLevel="1">
      <c r="A478" s="406"/>
      <c r="B478" s="209" t="str">
        <f t="shared" si="15"/>
        <v>3.4</v>
      </c>
      <c r="C478" s="408"/>
      <c r="D478" s="411"/>
      <c r="E478" s="411"/>
      <c r="F478" s="417"/>
      <c r="G478" s="420"/>
      <c r="I478" s="423"/>
      <c r="J478" s="426"/>
      <c r="K478" s="414"/>
      <c r="M478" s="195" t="s">
        <v>105</v>
      </c>
      <c r="O478" s="202">
        <v>0</v>
      </c>
      <c r="P478" s="289">
        <f>IFERROR(O478/$K477,0)</f>
        <v>0</v>
      </c>
      <c r="Q478" s="202">
        <f>2*J477</f>
        <v>0</v>
      </c>
      <c r="R478" s="289">
        <f>IFERROR(Q478/$K477,0)</f>
        <v>0</v>
      </c>
      <c r="S478" s="202">
        <f>8*J477</f>
        <v>0</v>
      </c>
      <c r="T478" s="289">
        <f>IFERROR(S478/$K477,0)</f>
        <v>0</v>
      </c>
      <c r="U478" s="202">
        <f>10*J477</f>
        <v>0</v>
      </c>
      <c r="V478" s="289">
        <f>IFERROR(U478/$K477,0)</f>
        <v>0</v>
      </c>
      <c r="W478" s="202">
        <v>0</v>
      </c>
      <c r="X478" s="289">
        <f>IFERROR(W478/$K477,0)</f>
        <v>0</v>
      </c>
      <c r="Y478" s="202">
        <v>0</v>
      </c>
      <c r="Z478" s="289">
        <f>IFERROR(Y478/$K477,0)</f>
        <v>0</v>
      </c>
      <c r="AA478" s="305">
        <f>SUMIF($O$9:$Z$9,$AA$9,$O478:$Z478)</f>
        <v>0</v>
      </c>
      <c r="AB478" s="306">
        <f>IFERROR(AA478/$K477,0)</f>
        <v>0</v>
      </c>
    </row>
    <row r="479" spans="1:28" ht="20.100000000000001" customHeight="1" outlineLevel="1">
      <c r="A479" s="406"/>
      <c r="B479" s="209" t="str">
        <f t="shared" si="15"/>
        <v>3.4</v>
      </c>
      <c r="C479" s="409"/>
      <c r="D479" s="412"/>
      <c r="E479" s="412"/>
      <c r="F479" s="418"/>
      <c r="G479" s="421"/>
      <c r="I479" s="424"/>
      <c r="J479" s="427"/>
      <c r="K479" s="415"/>
      <c r="M479" s="196" t="s">
        <v>106</v>
      </c>
      <c r="O479" s="204">
        <f>O478</f>
        <v>0</v>
      </c>
      <c r="P479" s="290">
        <f>IFERROR(O479/$K477,0)</f>
        <v>0</v>
      </c>
      <c r="Q479" s="204">
        <f>O479+Q478</f>
        <v>0</v>
      </c>
      <c r="R479" s="290">
        <f>IFERROR(Q479/$K477,0)</f>
        <v>0</v>
      </c>
      <c r="S479" s="204">
        <f>Q479+S478</f>
        <v>0</v>
      </c>
      <c r="T479" s="290">
        <f>IFERROR(S479/$K477,0)</f>
        <v>0</v>
      </c>
      <c r="U479" s="204">
        <f>S479+U478</f>
        <v>0</v>
      </c>
      <c r="V479" s="290">
        <f>IFERROR(U479/$K477,0)</f>
        <v>0</v>
      </c>
      <c r="W479" s="204">
        <f>U479+W478</f>
        <v>0</v>
      </c>
      <c r="X479" s="290">
        <f>IFERROR(W479/$K477,0)</f>
        <v>0</v>
      </c>
      <c r="Y479" s="204">
        <f>W479+Y478</f>
        <v>0</v>
      </c>
      <c r="Z479" s="290">
        <f>IFERROR(Y479/$K477,0)</f>
        <v>0</v>
      </c>
      <c r="AA479" s="307"/>
      <c r="AB479" s="308"/>
    </row>
    <row r="480" spans="1:28" ht="20.100000000000001" customHeight="1" outlineLevel="1">
      <c r="A480" s="406">
        <f>A477+1</f>
        <v>173</v>
      </c>
      <c r="B480" s="209" t="str">
        <f t="shared" si="15"/>
        <v>3.4</v>
      </c>
      <c r="C480" s="407" t="str">
        <f>VLOOKUP($A480,'VII - Planilha Orçamentária'!$A$9:$K$463,3)</f>
        <v>3.4.20</v>
      </c>
      <c r="D480" s="410" t="str">
        <f>VLOOKUP($A480,'VII - Planilha Orçamentária'!$A$9:$K$463,4)</f>
        <v>CPOS - B.166</v>
      </c>
      <c r="E480" s="410" t="str">
        <f>VLOOKUP(A480,'VII - Planilha Orçamentária'!$A$9:$K$463,5)</f>
        <v>422016</v>
      </c>
      <c r="F480" s="416" t="str">
        <f>VLOOKUP($A480,'VII - Planilha Orçamentária'!$A$9:$K$463,6)</f>
        <v>SOLDA EXOTÉRMICA CONEXÃO CABO-CABO HORIZONTAL EM T, BITOLA DO CABO
DE 50-50MM² A 95-50MM²</v>
      </c>
      <c r="G480" s="419" t="str">
        <f>VLOOKUP($A480,'VII - Planilha Orçamentária'!$A$9:$K$463,7)</f>
        <v xml:space="preserve">un </v>
      </c>
      <c r="I480" s="422">
        <f>VLOOKUP($A480,'VII - Planilha Orçamentária'!$A$9:$K$463,9)</f>
        <v>22</v>
      </c>
      <c r="J480" s="425">
        <f>VLOOKUP($A480,'VII - Planilha Orçamentária'!$A$9:$K$463,10)</f>
        <v>0</v>
      </c>
      <c r="K480" s="413">
        <f>ROUND(J480*I480,2)</f>
        <v>0</v>
      </c>
      <c r="M480" s="194" t="s">
        <v>104</v>
      </c>
      <c r="O480" s="200"/>
      <c r="P480" s="288"/>
      <c r="Q480" s="200"/>
      <c r="R480" s="288"/>
      <c r="S480" s="200"/>
      <c r="T480" s="288"/>
      <c r="U480" s="200"/>
      <c r="V480" s="288"/>
      <c r="W480" s="200"/>
      <c r="X480" s="288"/>
      <c r="Y480" s="200"/>
      <c r="Z480" s="288"/>
      <c r="AA480" s="303"/>
      <c r="AB480" s="304"/>
    </row>
    <row r="481" spans="1:28" ht="20.100000000000001" customHeight="1" outlineLevel="1">
      <c r="A481" s="406"/>
      <c r="B481" s="209" t="str">
        <f t="shared" si="15"/>
        <v>3.4</v>
      </c>
      <c r="C481" s="408"/>
      <c r="D481" s="411"/>
      <c r="E481" s="411"/>
      <c r="F481" s="417"/>
      <c r="G481" s="420"/>
      <c r="I481" s="423"/>
      <c r="J481" s="426"/>
      <c r="K481" s="414"/>
      <c r="M481" s="195" t="s">
        <v>105</v>
      </c>
      <c r="O481" s="202">
        <v>0</v>
      </c>
      <c r="P481" s="289">
        <f>IFERROR(O481/$K480,0)</f>
        <v>0</v>
      </c>
      <c r="Q481" s="202">
        <f>2*J480</f>
        <v>0</v>
      </c>
      <c r="R481" s="289">
        <f>IFERROR(Q481/$K480,0)</f>
        <v>0</v>
      </c>
      <c r="S481" s="202">
        <f>8*J480</f>
        <v>0</v>
      </c>
      <c r="T481" s="289">
        <f>IFERROR(S481/$K480,0)</f>
        <v>0</v>
      </c>
      <c r="U481" s="202">
        <f>12*J480</f>
        <v>0</v>
      </c>
      <c r="V481" s="289">
        <f>IFERROR(U481/$K480,0)</f>
        <v>0</v>
      </c>
      <c r="W481" s="202">
        <v>0</v>
      </c>
      <c r="X481" s="289">
        <f>IFERROR(W481/$K480,0)</f>
        <v>0</v>
      </c>
      <c r="Y481" s="202">
        <v>0</v>
      </c>
      <c r="Z481" s="289">
        <f>IFERROR(Y481/$K480,0)</f>
        <v>0</v>
      </c>
      <c r="AA481" s="305">
        <f>SUMIF($O$9:$Z$9,$AA$9,$O481:$Z481)</f>
        <v>0</v>
      </c>
      <c r="AB481" s="306">
        <f>IFERROR(AA481/$K480,0)</f>
        <v>0</v>
      </c>
    </row>
    <row r="482" spans="1:28" ht="20.100000000000001" customHeight="1" outlineLevel="1">
      <c r="A482" s="406"/>
      <c r="B482" s="209" t="str">
        <f t="shared" si="15"/>
        <v>3.4</v>
      </c>
      <c r="C482" s="409"/>
      <c r="D482" s="412"/>
      <c r="E482" s="412"/>
      <c r="F482" s="418"/>
      <c r="G482" s="421"/>
      <c r="I482" s="424"/>
      <c r="J482" s="427"/>
      <c r="K482" s="415"/>
      <c r="M482" s="196" t="s">
        <v>106</v>
      </c>
      <c r="O482" s="204">
        <f>O481</f>
        <v>0</v>
      </c>
      <c r="P482" s="290">
        <f>IFERROR(O482/$K480,0)</f>
        <v>0</v>
      </c>
      <c r="Q482" s="204">
        <f>O482+Q481</f>
        <v>0</v>
      </c>
      <c r="R482" s="290">
        <f>IFERROR(Q482/$K480,0)</f>
        <v>0</v>
      </c>
      <c r="S482" s="204">
        <f>Q482+S481</f>
        <v>0</v>
      </c>
      <c r="T482" s="290">
        <f>IFERROR(S482/$K480,0)</f>
        <v>0</v>
      </c>
      <c r="U482" s="204">
        <f>S482+U481</f>
        <v>0</v>
      </c>
      <c r="V482" s="290">
        <f>IFERROR(U482/$K480,0)</f>
        <v>0</v>
      </c>
      <c r="W482" s="204">
        <f>U482+W481</f>
        <v>0</v>
      </c>
      <c r="X482" s="290">
        <f>IFERROR(W482/$K480,0)</f>
        <v>0</v>
      </c>
      <c r="Y482" s="204">
        <f>W482+Y481</f>
        <v>0</v>
      </c>
      <c r="Z482" s="290">
        <f>IFERROR(Y482/$K480,0)</f>
        <v>0</v>
      </c>
      <c r="AA482" s="307"/>
      <c r="AB482" s="308"/>
    </row>
    <row r="483" spans="1:28" ht="20.100000000000001" customHeight="1" outlineLevel="1">
      <c r="A483" s="406">
        <f>A480+1</f>
        <v>174</v>
      </c>
      <c r="B483" s="209" t="str">
        <f t="shared" si="15"/>
        <v>3.4</v>
      </c>
      <c r="C483" s="407" t="str">
        <f>VLOOKUP($A483,'VII - Planilha Orçamentária'!$A$9:$K$463,3)</f>
        <v>3.4.21</v>
      </c>
      <c r="D483" s="410" t="str">
        <f>VLOOKUP($A483,'VII - Planilha Orçamentária'!$A$9:$K$463,4)</f>
        <v>CPOS - B.166</v>
      </c>
      <c r="E483" s="410" t="str">
        <f>VLOOKUP(A483,'VII - Planilha Orçamentária'!$A$9:$K$463,5)</f>
        <v>422017</v>
      </c>
      <c r="F483" s="416" t="str">
        <f>VLOOKUP($A483,'VII - Planilha Orçamentária'!$A$9:$K$463,6)</f>
        <v>SOLDA EXOTÉRMICA CONEXÃO CABO-CABO HORIZONTAL RETO, BITOLA DO CABO DE
16MM² A 70MM²</v>
      </c>
      <c r="G483" s="419" t="str">
        <f>VLOOKUP($A483,'VII - Planilha Orçamentária'!$A$9:$K$463,7)</f>
        <v xml:space="preserve">un </v>
      </c>
      <c r="I483" s="422">
        <f>VLOOKUP($A483,'VII - Planilha Orçamentária'!$A$9:$K$463,9)</f>
        <v>22</v>
      </c>
      <c r="J483" s="425">
        <f>VLOOKUP($A483,'VII - Planilha Orçamentária'!$A$9:$K$463,10)</f>
        <v>0</v>
      </c>
      <c r="K483" s="413">
        <f>ROUND(J483*I483,2)</f>
        <v>0</v>
      </c>
      <c r="M483" s="194" t="s">
        <v>104</v>
      </c>
      <c r="O483" s="200"/>
      <c r="P483" s="288"/>
      <c r="Q483" s="200"/>
      <c r="R483" s="288"/>
      <c r="S483" s="200"/>
      <c r="T483" s="288"/>
      <c r="U483" s="200"/>
      <c r="V483" s="288"/>
      <c r="W483" s="200"/>
      <c r="X483" s="288"/>
      <c r="Y483" s="200"/>
      <c r="Z483" s="288"/>
      <c r="AA483" s="303"/>
      <c r="AB483" s="304"/>
    </row>
    <row r="484" spans="1:28" ht="20.100000000000001" customHeight="1" outlineLevel="1">
      <c r="A484" s="406"/>
      <c r="B484" s="209" t="str">
        <f t="shared" si="15"/>
        <v>3.4</v>
      </c>
      <c r="C484" s="408"/>
      <c r="D484" s="411"/>
      <c r="E484" s="411"/>
      <c r="F484" s="417"/>
      <c r="G484" s="420"/>
      <c r="I484" s="423"/>
      <c r="J484" s="426"/>
      <c r="K484" s="414"/>
      <c r="M484" s="195" t="s">
        <v>105</v>
      </c>
      <c r="O484" s="202">
        <v>0</v>
      </c>
      <c r="P484" s="289">
        <f>IFERROR(O484/$K483,0)</f>
        <v>0</v>
      </c>
      <c r="Q484" s="202">
        <f>2*J483</f>
        <v>0</v>
      </c>
      <c r="R484" s="289">
        <f>IFERROR(Q484/$K483,0)</f>
        <v>0</v>
      </c>
      <c r="S484" s="202">
        <f>8*J483</f>
        <v>0</v>
      </c>
      <c r="T484" s="289">
        <f>IFERROR(S484/$K483,0)</f>
        <v>0</v>
      </c>
      <c r="U484" s="202">
        <f>12*J483</f>
        <v>0</v>
      </c>
      <c r="V484" s="289">
        <f>IFERROR(U484/$K483,0)</f>
        <v>0</v>
      </c>
      <c r="W484" s="202">
        <v>0</v>
      </c>
      <c r="X484" s="289">
        <f>IFERROR(W484/$K483,0)</f>
        <v>0</v>
      </c>
      <c r="Y484" s="202">
        <v>0</v>
      </c>
      <c r="Z484" s="289">
        <f>IFERROR(Y484/$K483,0)</f>
        <v>0</v>
      </c>
      <c r="AA484" s="305">
        <f>SUMIF($O$9:$Z$9,$AA$9,$O484:$Z484)</f>
        <v>0</v>
      </c>
      <c r="AB484" s="306">
        <f>IFERROR(AA484/$K483,0)</f>
        <v>0</v>
      </c>
    </row>
    <row r="485" spans="1:28" ht="20.100000000000001" customHeight="1" outlineLevel="1">
      <c r="A485" s="406"/>
      <c r="B485" s="209" t="str">
        <f t="shared" si="15"/>
        <v>3.4</v>
      </c>
      <c r="C485" s="409"/>
      <c r="D485" s="412"/>
      <c r="E485" s="412"/>
      <c r="F485" s="418"/>
      <c r="G485" s="421"/>
      <c r="I485" s="424"/>
      <c r="J485" s="427"/>
      <c r="K485" s="415"/>
      <c r="M485" s="196" t="s">
        <v>106</v>
      </c>
      <c r="O485" s="204">
        <f>O484</f>
        <v>0</v>
      </c>
      <c r="P485" s="290">
        <f>IFERROR(O485/$K483,0)</f>
        <v>0</v>
      </c>
      <c r="Q485" s="204">
        <f>O485+Q484</f>
        <v>0</v>
      </c>
      <c r="R485" s="290">
        <f>IFERROR(Q485/$K483,0)</f>
        <v>0</v>
      </c>
      <c r="S485" s="204">
        <f>Q485+S484</f>
        <v>0</v>
      </c>
      <c r="T485" s="290">
        <f>IFERROR(S485/$K483,0)</f>
        <v>0</v>
      </c>
      <c r="U485" s="204">
        <f>S485+U484</f>
        <v>0</v>
      </c>
      <c r="V485" s="290">
        <f>IFERROR(U485/$K483,0)</f>
        <v>0</v>
      </c>
      <c r="W485" s="204">
        <f>U485+W484</f>
        <v>0</v>
      </c>
      <c r="X485" s="290">
        <f>IFERROR(W485/$K483,0)</f>
        <v>0</v>
      </c>
      <c r="Y485" s="204">
        <f>W485+Y484</f>
        <v>0</v>
      </c>
      <c r="Z485" s="290">
        <f>IFERROR(Y485/$K483,0)</f>
        <v>0</v>
      </c>
      <c r="AA485" s="307"/>
      <c r="AB485" s="308"/>
    </row>
    <row r="486" spans="1:28" ht="20.100000000000001" customHeight="1" outlineLevel="1">
      <c r="A486" s="406">
        <f>A483+1</f>
        <v>175</v>
      </c>
      <c r="B486" s="209" t="str">
        <f t="shared" si="15"/>
        <v>3.4</v>
      </c>
      <c r="C486" s="407" t="str">
        <f>VLOOKUP($A486,'VII - Planilha Orçamentária'!$A$9:$K$463,3)</f>
        <v>3.4.22</v>
      </c>
      <c r="D486" s="410" t="str">
        <f>VLOOKUP($A486,'VII - Planilha Orçamentária'!$A$9:$K$463,4)</f>
        <v>CPOS - B.166</v>
      </c>
      <c r="E486" s="410" t="str">
        <f>VLOOKUP(A486,'VII - Planilha Orçamentária'!$A$9:$K$463,5)</f>
        <v>420512</v>
      </c>
      <c r="F486" s="416" t="str">
        <f>VLOOKUP($A486,'VII - Planilha Orçamentária'!$A$9:$K$463,6)</f>
        <v>CONECTOR DE EMENDA EM LATÃO PARA CABO DE ATÉ 50 MM² COM 4 PARAFUSOS</v>
      </c>
      <c r="G486" s="419" t="str">
        <f>VLOOKUP($A486,'VII - Planilha Orçamentária'!$A$9:$K$463,7)</f>
        <v xml:space="preserve">un </v>
      </c>
      <c r="I486" s="422">
        <f>VLOOKUP($A486,'VII - Planilha Orçamentária'!$A$9:$K$463,9)</f>
        <v>18</v>
      </c>
      <c r="J486" s="425">
        <f>VLOOKUP($A486,'VII - Planilha Orçamentária'!$A$9:$K$463,10)</f>
        <v>0</v>
      </c>
      <c r="K486" s="413">
        <f>ROUND(J486*I486,2)</f>
        <v>0</v>
      </c>
      <c r="M486" s="194" t="s">
        <v>104</v>
      </c>
      <c r="O486" s="200"/>
      <c r="P486" s="288"/>
      <c r="Q486" s="200"/>
      <c r="R486" s="288"/>
      <c r="S486" s="200"/>
      <c r="T486" s="288"/>
      <c r="U486" s="200"/>
      <c r="V486" s="288"/>
      <c r="W486" s="200"/>
      <c r="X486" s="288"/>
      <c r="Y486" s="200"/>
      <c r="Z486" s="288"/>
      <c r="AA486" s="303"/>
      <c r="AB486" s="304"/>
    </row>
    <row r="487" spans="1:28" ht="20.100000000000001" customHeight="1" outlineLevel="1">
      <c r="A487" s="406"/>
      <c r="B487" s="209" t="str">
        <f t="shared" ref="B487:B500" si="16">B486</f>
        <v>3.4</v>
      </c>
      <c r="C487" s="408"/>
      <c r="D487" s="411"/>
      <c r="E487" s="411"/>
      <c r="F487" s="417"/>
      <c r="G487" s="420"/>
      <c r="I487" s="423"/>
      <c r="J487" s="426"/>
      <c r="K487" s="414"/>
      <c r="M487" s="195" t="s">
        <v>105</v>
      </c>
      <c r="O487" s="202">
        <v>0</v>
      </c>
      <c r="P487" s="289">
        <f>IFERROR(O487/$K486,0)</f>
        <v>0</v>
      </c>
      <c r="Q487" s="202">
        <v>0</v>
      </c>
      <c r="R487" s="289">
        <f>IFERROR(Q487/$K486,0)</f>
        <v>0</v>
      </c>
      <c r="S487" s="202">
        <v>0</v>
      </c>
      <c r="T487" s="289">
        <f>IFERROR(S487/$K486,0)</f>
        <v>0</v>
      </c>
      <c r="U487" s="202">
        <f>K486</f>
        <v>0</v>
      </c>
      <c r="V487" s="289">
        <f>IFERROR(U487/$K486,0)</f>
        <v>0</v>
      </c>
      <c r="W487" s="202">
        <v>0</v>
      </c>
      <c r="X487" s="289">
        <f>IFERROR(W487/$K486,0)</f>
        <v>0</v>
      </c>
      <c r="Y487" s="202">
        <v>0</v>
      </c>
      <c r="Z487" s="289">
        <f>IFERROR(Y487/$K486,0)</f>
        <v>0</v>
      </c>
      <c r="AA487" s="305">
        <f>SUMIF($O$9:$Z$9,$AA$9,$O487:$Z487)</f>
        <v>0</v>
      </c>
      <c r="AB487" s="306">
        <f>IFERROR(AA487/$K486,0)</f>
        <v>0</v>
      </c>
    </row>
    <row r="488" spans="1:28" ht="20.100000000000001" customHeight="1" outlineLevel="1">
      <c r="A488" s="406"/>
      <c r="B488" s="209" t="str">
        <f t="shared" si="16"/>
        <v>3.4</v>
      </c>
      <c r="C488" s="409"/>
      <c r="D488" s="412"/>
      <c r="E488" s="412"/>
      <c r="F488" s="418"/>
      <c r="G488" s="421"/>
      <c r="I488" s="424"/>
      <c r="J488" s="427"/>
      <c r="K488" s="415"/>
      <c r="M488" s="196" t="s">
        <v>106</v>
      </c>
      <c r="O488" s="204">
        <f>O487</f>
        <v>0</v>
      </c>
      <c r="P488" s="290">
        <f>IFERROR(O488/$K486,0)</f>
        <v>0</v>
      </c>
      <c r="Q488" s="204">
        <f>O488+Q487</f>
        <v>0</v>
      </c>
      <c r="R488" s="290">
        <f>IFERROR(Q488/$K486,0)</f>
        <v>0</v>
      </c>
      <c r="S488" s="204">
        <f>Q488+S487</f>
        <v>0</v>
      </c>
      <c r="T488" s="290">
        <f>IFERROR(S488/$K486,0)</f>
        <v>0</v>
      </c>
      <c r="U488" s="204">
        <f>S488+U487</f>
        <v>0</v>
      </c>
      <c r="V488" s="290">
        <f>IFERROR(U488/$K486,0)</f>
        <v>0</v>
      </c>
      <c r="W488" s="204">
        <f>U488+W487</f>
        <v>0</v>
      </c>
      <c r="X488" s="290">
        <f>IFERROR(W488/$K486,0)</f>
        <v>0</v>
      </c>
      <c r="Y488" s="204">
        <f>W488+Y487</f>
        <v>0</v>
      </c>
      <c r="Z488" s="290">
        <f>IFERROR(Y488/$K486,0)</f>
        <v>0</v>
      </c>
      <c r="AA488" s="307"/>
      <c r="AB488" s="308"/>
    </row>
    <row r="489" spans="1:28" ht="20.100000000000001" customHeight="1" outlineLevel="1">
      <c r="A489" s="406">
        <f>A486+1</f>
        <v>176</v>
      </c>
      <c r="B489" s="209" t="str">
        <f t="shared" si="16"/>
        <v>3.4</v>
      </c>
      <c r="C489" s="407" t="str">
        <f>VLOOKUP($A489,'VII - Planilha Orçamentária'!$A$9:$K$463,3)</f>
        <v>3.4.23</v>
      </c>
      <c r="D489" s="410" t="str">
        <f>VLOOKUP($A489,'VII - Planilha Orçamentária'!$A$9:$K$463,4)</f>
        <v>CPOS - B.166</v>
      </c>
      <c r="E489" s="410" t="str">
        <f>VLOOKUP(A489,'VII - Planilha Orçamentária'!$A$9:$K$463,5)</f>
        <v>420510</v>
      </c>
      <c r="F489" s="416" t="str">
        <f>VLOOKUP($A489,'VII - Planilha Orçamentária'!$A$9:$K$463,6)</f>
        <v>CAIXA DE INSPEÇÃO SUSPENSA</v>
      </c>
      <c r="G489" s="419" t="str">
        <f>VLOOKUP($A489,'VII - Planilha Orçamentária'!$A$9:$K$463,7)</f>
        <v xml:space="preserve">un </v>
      </c>
      <c r="I489" s="422">
        <f>VLOOKUP($A489,'VII - Planilha Orçamentária'!$A$9:$K$463,9)</f>
        <v>18</v>
      </c>
      <c r="J489" s="425">
        <f>VLOOKUP($A489,'VII - Planilha Orçamentária'!$A$9:$K$463,10)</f>
        <v>0</v>
      </c>
      <c r="K489" s="413">
        <f>ROUND(J489*I489,2)</f>
        <v>0</v>
      </c>
      <c r="M489" s="194" t="s">
        <v>104</v>
      </c>
      <c r="O489" s="200"/>
      <c r="P489" s="288"/>
      <c r="Q489" s="200"/>
      <c r="R489" s="288"/>
      <c r="S489" s="200"/>
      <c r="T489" s="288"/>
      <c r="U489" s="200"/>
      <c r="V489" s="288"/>
      <c r="W489" s="200"/>
      <c r="X489" s="288"/>
      <c r="Y489" s="200"/>
      <c r="Z489" s="288"/>
      <c r="AA489" s="303"/>
      <c r="AB489" s="304"/>
    </row>
    <row r="490" spans="1:28" ht="20.100000000000001" customHeight="1" outlineLevel="1">
      <c r="A490" s="406"/>
      <c r="B490" s="209" t="str">
        <f t="shared" si="16"/>
        <v>3.4</v>
      </c>
      <c r="C490" s="408"/>
      <c r="D490" s="411"/>
      <c r="E490" s="411"/>
      <c r="F490" s="417"/>
      <c r="G490" s="420"/>
      <c r="I490" s="423"/>
      <c r="J490" s="426"/>
      <c r="K490" s="414"/>
      <c r="M490" s="195" t="s">
        <v>105</v>
      </c>
      <c r="O490" s="202">
        <v>0</v>
      </c>
      <c r="P490" s="289">
        <f>IFERROR(O490/$K489,0)</f>
        <v>0</v>
      </c>
      <c r="Q490" s="202">
        <v>0</v>
      </c>
      <c r="R490" s="289">
        <f>IFERROR(Q490/$K489,0)</f>
        <v>0</v>
      </c>
      <c r="S490" s="202">
        <v>0</v>
      </c>
      <c r="T490" s="289">
        <f>IFERROR(S490/$K489,0)</f>
        <v>0</v>
      </c>
      <c r="U490" s="202">
        <f>K489</f>
        <v>0</v>
      </c>
      <c r="V490" s="289">
        <f>IFERROR(U490/$K489,0)</f>
        <v>0</v>
      </c>
      <c r="W490" s="202">
        <v>0</v>
      </c>
      <c r="X490" s="289">
        <f>IFERROR(W490/$K489,0)</f>
        <v>0</v>
      </c>
      <c r="Y490" s="202">
        <v>0</v>
      </c>
      <c r="Z490" s="289">
        <f>IFERROR(Y490/$K489,0)</f>
        <v>0</v>
      </c>
      <c r="AA490" s="305">
        <f>SUMIF($O$9:$Z$9,$AA$9,$O490:$Z490)</f>
        <v>0</v>
      </c>
      <c r="AB490" s="306">
        <f>IFERROR(AA490/$K489,0)</f>
        <v>0</v>
      </c>
    </row>
    <row r="491" spans="1:28" ht="20.100000000000001" customHeight="1" outlineLevel="1">
      <c r="A491" s="406"/>
      <c r="B491" s="209" t="str">
        <f t="shared" si="16"/>
        <v>3.4</v>
      </c>
      <c r="C491" s="409"/>
      <c r="D491" s="412"/>
      <c r="E491" s="412"/>
      <c r="F491" s="418"/>
      <c r="G491" s="421"/>
      <c r="I491" s="424"/>
      <c r="J491" s="427"/>
      <c r="K491" s="415"/>
      <c r="M491" s="196" t="s">
        <v>106</v>
      </c>
      <c r="O491" s="204">
        <f>O490</f>
        <v>0</v>
      </c>
      <c r="P491" s="290">
        <f>IFERROR(O491/$K489,0)</f>
        <v>0</v>
      </c>
      <c r="Q491" s="204">
        <f>O491+Q490</f>
        <v>0</v>
      </c>
      <c r="R491" s="290">
        <f>IFERROR(Q491/$K489,0)</f>
        <v>0</v>
      </c>
      <c r="S491" s="204">
        <f>Q491+S490</f>
        <v>0</v>
      </c>
      <c r="T491" s="290">
        <f>IFERROR(S491/$K489,0)</f>
        <v>0</v>
      </c>
      <c r="U491" s="204">
        <f>S491+U490</f>
        <v>0</v>
      </c>
      <c r="V491" s="290">
        <f>IFERROR(U491/$K489,0)</f>
        <v>0</v>
      </c>
      <c r="W491" s="204">
        <f>U491+W490</f>
        <v>0</v>
      </c>
      <c r="X491" s="290">
        <f>IFERROR(W491/$K489,0)</f>
        <v>0</v>
      </c>
      <c r="Y491" s="204">
        <f>W491+Y490</f>
        <v>0</v>
      </c>
      <c r="Z491" s="290">
        <f>IFERROR(Y491/$K489,0)</f>
        <v>0</v>
      </c>
      <c r="AA491" s="307"/>
      <c r="AB491" s="308"/>
    </row>
    <row r="492" spans="1:28" ht="20.100000000000001" hidden="1" customHeight="1" outlineLevel="1">
      <c r="A492" s="406">
        <f>A489+1</f>
        <v>177</v>
      </c>
      <c r="B492" s="209" t="str">
        <f t="shared" si="16"/>
        <v>3.4</v>
      </c>
      <c r="C492" s="407" t="str">
        <f>VLOOKUP($A492,'VII - Planilha Orçamentária'!$A$9:$K$463,3)</f>
        <v>3.4.24</v>
      </c>
      <c r="D492" s="410" t="str">
        <f>VLOOKUP($A492,'VII - Planilha Orçamentária'!$A$9:$K$463,4)</f>
        <v>CPOS - B.166</v>
      </c>
      <c r="E492" s="410" t="str">
        <f>VLOOKUP(A492,'VII - Planilha Orçamentária'!$A$9:$K$463,5)</f>
        <v>420531</v>
      </c>
      <c r="F492" s="416" t="str">
        <f>VLOOKUP($A492,'VII - Planilha Orçamentária'!$A$9:$K$463,6)</f>
        <v>CAIXA DE INSPEÇÃO DO TERRA CILÍNDRICA EM PVC RÍGIDO, DIÂMETRO DE 300
MM - H= 250 MM</v>
      </c>
      <c r="G492" s="419" t="str">
        <f>VLOOKUP($A492,'VII - Planilha Orçamentária'!$A$9:$K$463,7)</f>
        <v xml:space="preserve">un </v>
      </c>
      <c r="H492" s="5" t="s">
        <v>135</v>
      </c>
      <c r="I492" s="422">
        <f>VLOOKUP($A492,'VII - Planilha Orçamentária'!$A$9:$K$463,9)</f>
        <v>0</v>
      </c>
      <c r="J492" s="425">
        <f>VLOOKUP($A492,'VII - Planilha Orçamentária'!$A$9:$K$463,10)</f>
        <v>0</v>
      </c>
      <c r="K492" s="413">
        <f>ROUND(J492*I492,2)</f>
        <v>0</v>
      </c>
      <c r="M492" s="194" t="s">
        <v>104</v>
      </c>
      <c r="O492" s="200"/>
      <c r="P492" s="288"/>
      <c r="Q492" s="200"/>
      <c r="R492" s="288"/>
      <c r="S492" s="200"/>
      <c r="T492" s="288"/>
      <c r="U492" s="200"/>
      <c r="V492" s="288"/>
      <c r="W492" s="200"/>
      <c r="X492" s="288"/>
      <c r="Y492" s="200"/>
      <c r="Z492" s="288"/>
      <c r="AA492" s="303"/>
      <c r="AB492" s="304"/>
    </row>
    <row r="493" spans="1:28" ht="20.100000000000001" hidden="1" customHeight="1" outlineLevel="1">
      <c r="A493" s="406"/>
      <c r="B493" s="209" t="str">
        <f t="shared" si="16"/>
        <v>3.4</v>
      </c>
      <c r="C493" s="408"/>
      <c r="D493" s="411"/>
      <c r="E493" s="411"/>
      <c r="F493" s="417"/>
      <c r="G493" s="420"/>
      <c r="H493" s="5" t="s">
        <v>135</v>
      </c>
      <c r="I493" s="423"/>
      <c r="J493" s="426"/>
      <c r="K493" s="414"/>
      <c r="M493" s="195" t="s">
        <v>105</v>
      </c>
      <c r="O493" s="202">
        <v>0</v>
      </c>
      <c r="P493" s="289">
        <f>IFERROR(O493/$K492,0)</f>
        <v>0</v>
      </c>
      <c r="Q493" s="202">
        <v>0</v>
      </c>
      <c r="R493" s="289">
        <f>IFERROR(Q493/$K492,0)</f>
        <v>0</v>
      </c>
      <c r="S493" s="202">
        <v>0</v>
      </c>
      <c r="T493" s="289">
        <f>IFERROR(S493/$K492,0)</f>
        <v>0</v>
      </c>
      <c r="U493" s="202">
        <f>K492</f>
        <v>0</v>
      </c>
      <c r="V493" s="289">
        <f>IFERROR(U493/$K492,0)</f>
        <v>0</v>
      </c>
      <c r="W493" s="202">
        <v>0</v>
      </c>
      <c r="X493" s="289">
        <f>IFERROR(W493/$K492,0)</f>
        <v>0</v>
      </c>
      <c r="Y493" s="202">
        <v>0</v>
      </c>
      <c r="Z493" s="289">
        <f>IFERROR(Y493/$K492,0)</f>
        <v>0</v>
      </c>
      <c r="AA493" s="305">
        <f>SUMIF($O$9:$Z$9,$AA$9,$O493:$Z493)</f>
        <v>0</v>
      </c>
      <c r="AB493" s="306">
        <f>IFERROR(AA493/$K492,0)</f>
        <v>0</v>
      </c>
    </row>
    <row r="494" spans="1:28" ht="20.100000000000001" hidden="1" customHeight="1" outlineLevel="1">
      <c r="A494" s="406"/>
      <c r="B494" s="209" t="str">
        <f t="shared" si="16"/>
        <v>3.4</v>
      </c>
      <c r="C494" s="409"/>
      <c r="D494" s="412"/>
      <c r="E494" s="412"/>
      <c r="F494" s="418"/>
      <c r="G494" s="421"/>
      <c r="H494" s="5" t="s">
        <v>135</v>
      </c>
      <c r="I494" s="424"/>
      <c r="J494" s="427"/>
      <c r="K494" s="415"/>
      <c r="M494" s="196" t="s">
        <v>106</v>
      </c>
      <c r="O494" s="204">
        <f>O493</f>
        <v>0</v>
      </c>
      <c r="P494" s="290">
        <f>IFERROR(O494/$K492,0)</f>
        <v>0</v>
      </c>
      <c r="Q494" s="204">
        <f>O494+Q493</f>
        <v>0</v>
      </c>
      <c r="R494" s="290">
        <f>IFERROR(Q494/$K492,0)</f>
        <v>0</v>
      </c>
      <c r="S494" s="204">
        <f>Q494+S493</f>
        <v>0</v>
      </c>
      <c r="T494" s="290">
        <f>IFERROR(S494/$K492,0)</f>
        <v>0</v>
      </c>
      <c r="U494" s="204">
        <f>S494+U493</f>
        <v>0</v>
      </c>
      <c r="V494" s="290">
        <f>IFERROR(U494/$K492,0)</f>
        <v>0</v>
      </c>
      <c r="W494" s="204">
        <f>U494+W493</f>
        <v>0</v>
      </c>
      <c r="X494" s="290">
        <f>IFERROR(W494/$K492,0)</f>
        <v>0</v>
      </c>
      <c r="Y494" s="204">
        <f>W494+Y493</f>
        <v>0</v>
      </c>
      <c r="Z494" s="290">
        <f>IFERROR(Y494/$K492,0)</f>
        <v>0</v>
      </c>
      <c r="AA494" s="307"/>
      <c r="AB494" s="308"/>
    </row>
    <row r="495" spans="1:28" ht="20.100000000000001" customHeight="1" outlineLevel="1">
      <c r="A495" s="406">
        <f>A492+1</f>
        <v>178</v>
      </c>
      <c r="B495" s="209" t="str">
        <f t="shared" si="16"/>
        <v>3.4</v>
      </c>
      <c r="C495" s="407" t="str">
        <f>VLOOKUP($A495,'VII - Planilha Orçamentária'!$A$9:$K$463,3)</f>
        <v>3.4.25</v>
      </c>
      <c r="D495" s="410" t="str">
        <f>VLOOKUP($A495,'VII - Planilha Orçamentária'!$A$9:$K$463,4)</f>
        <v>CPOS - B.166</v>
      </c>
      <c r="E495" s="410" t="str">
        <f>VLOOKUP(A495,'VII - Planilha Orçamentária'!$A$9:$K$463,5)</f>
        <v>420530</v>
      </c>
      <c r="F495" s="416" t="str">
        <f>VLOOKUP($A495,'VII - Planilha Orçamentária'!$A$9:$K$463,6)</f>
        <v>TAMPA PARA CAIXA DE INSPEÇÃO CILÍNDRICA, AÇO GALVANIZADO</v>
      </c>
      <c r="G495" s="419" t="str">
        <f>VLOOKUP($A495,'VII - Planilha Orçamentária'!$A$9:$K$463,7)</f>
        <v xml:space="preserve">un </v>
      </c>
      <c r="I495" s="422">
        <f>VLOOKUP($A495,'VII - Planilha Orçamentária'!$A$9:$K$463,9)</f>
        <v>18</v>
      </c>
      <c r="J495" s="425">
        <f>VLOOKUP($A495,'VII - Planilha Orçamentária'!$A$9:$K$463,10)</f>
        <v>0</v>
      </c>
      <c r="K495" s="413">
        <f>ROUND(J495*I495,2)</f>
        <v>0</v>
      </c>
      <c r="M495" s="194" t="s">
        <v>104</v>
      </c>
      <c r="O495" s="200"/>
      <c r="P495" s="288"/>
      <c r="Q495" s="200"/>
      <c r="R495" s="288"/>
      <c r="S495" s="200"/>
      <c r="T495" s="288"/>
      <c r="U495" s="200"/>
      <c r="V495" s="288"/>
      <c r="W495" s="200"/>
      <c r="X495" s="288"/>
      <c r="Y495" s="200"/>
      <c r="Z495" s="288"/>
      <c r="AA495" s="303"/>
      <c r="AB495" s="304"/>
    </row>
    <row r="496" spans="1:28" ht="20.100000000000001" customHeight="1" outlineLevel="1">
      <c r="A496" s="406"/>
      <c r="B496" s="209" t="str">
        <f t="shared" si="16"/>
        <v>3.4</v>
      </c>
      <c r="C496" s="408"/>
      <c r="D496" s="411"/>
      <c r="E496" s="411"/>
      <c r="F496" s="417"/>
      <c r="G496" s="420"/>
      <c r="I496" s="423"/>
      <c r="J496" s="426"/>
      <c r="K496" s="414"/>
      <c r="M496" s="195" t="s">
        <v>105</v>
      </c>
      <c r="O496" s="202">
        <v>0</v>
      </c>
      <c r="P496" s="289">
        <f>IFERROR(O496/$K495,0)</f>
        <v>0</v>
      </c>
      <c r="Q496" s="202">
        <f>5*J495</f>
        <v>0</v>
      </c>
      <c r="R496" s="289">
        <f>IFERROR(Q496/$K495,0)</f>
        <v>0</v>
      </c>
      <c r="S496" s="202">
        <f>5*J495</f>
        <v>0</v>
      </c>
      <c r="T496" s="289">
        <f>IFERROR(S496/$K495,0)</f>
        <v>0</v>
      </c>
      <c r="U496" s="202">
        <f>8*J495</f>
        <v>0</v>
      </c>
      <c r="V496" s="289">
        <f>IFERROR(U496/$K495,0)</f>
        <v>0</v>
      </c>
      <c r="W496" s="202">
        <v>0</v>
      </c>
      <c r="X496" s="289">
        <f>IFERROR(W496/$K495,0)</f>
        <v>0</v>
      </c>
      <c r="Y496" s="202">
        <v>0</v>
      </c>
      <c r="Z496" s="289">
        <f>IFERROR(Y496/$K495,0)</f>
        <v>0</v>
      </c>
      <c r="AA496" s="305">
        <f>SUMIF($O$9:$Z$9,$AA$9,$O496:$Z496)</f>
        <v>0</v>
      </c>
      <c r="AB496" s="306">
        <f>IFERROR(AA496/$K495,0)</f>
        <v>0</v>
      </c>
    </row>
    <row r="497" spans="1:28" ht="20.100000000000001" customHeight="1" outlineLevel="1">
      <c r="A497" s="406"/>
      <c r="B497" s="209" t="str">
        <f t="shared" si="16"/>
        <v>3.4</v>
      </c>
      <c r="C497" s="409"/>
      <c r="D497" s="412"/>
      <c r="E497" s="412"/>
      <c r="F497" s="418"/>
      <c r="G497" s="421"/>
      <c r="I497" s="424"/>
      <c r="J497" s="427"/>
      <c r="K497" s="415"/>
      <c r="M497" s="196" t="s">
        <v>106</v>
      </c>
      <c r="O497" s="204">
        <f>O496</f>
        <v>0</v>
      </c>
      <c r="P497" s="290">
        <f>IFERROR(O497/$K495,0)</f>
        <v>0</v>
      </c>
      <c r="Q497" s="204">
        <f>O497+Q496</f>
        <v>0</v>
      </c>
      <c r="R497" s="290">
        <f>IFERROR(Q497/$K495,0)</f>
        <v>0</v>
      </c>
      <c r="S497" s="204">
        <f>Q497+S496</f>
        <v>0</v>
      </c>
      <c r="T497" s="290">
        <f>IFERROR(S497/$K495,0)</f>
        <v>0</v>
      </c>
      <c r="U497" s="204">
        <f>S497+U496</f>
        <v>0</v>
      </c>
      <c r="V497" s="290">
        <f>IFERROR(U497/$K495,0)</f>
        <v>0</v>
      </c>
      <c r="W497" s="204">
        <f>U497+W496</f>
        <v>0</v>
      </c>
      <c r="X497" s="290">
        <f>IFERROR(W497/$K495,0)</f>
        <v>0</v>
      </c>
      <c r="Y497" s="204">
        <f>W497+Y496</f>
        <v>0</v>
      </c>
      <c r="Z497" s="290">
        <f>IFERROR(Y497/$K495,0)</f>
        <v>0</v>
      </c>
      <c r="AA497" s="307"/>
      <c r="AB497" s="308"/>
    </row>
    <row r="498" spans="1:28" ht="20.100000000000001" customHeight="1" outlineLevel="1">
      <c r="A498" s="406">
        <f>A495+1</f>
        <v>179</v>
      </c>
      <c r="B498" s="209" t="str">
        <f t="shared" si="16"/>
        <v>3.4</v>
      </c>
      <c r="C498" s="407" t="str">
        <f>VLOOKUP($A498,'VII - Planilha Orçamentária'!$A$9:$K$463,3)</f>
        <v>3.4.26</v>
      </c>
      <c r="D498" s="410" t="str">
        <f>VLOOKUP($A498,'VII - Planilha Orçamentária'!$A$9:$K$463,4)</f>
        <v>CPU</v>
      </c>
      <c r="E498" s="410" t="str">
        <f>VLOOKUP(A498,'VII - Planilha Orçamentária'!$A$9:$K$463,5)</f>
        <v>002</v>
      </c>
      <c r="F498" s="416" t="str">
        <f>VLOOKUP($A498,'VII - Planilha Orçamentária'!$A$9:$K$463,6)</f>
        <v>TESTE DE VERIFICACAO DA MALHA DE TERRA DOS PARA-RAIOS COM MEDICOES E LAUDO TECNICO</v>
      </c>
      <c r="G498" s="419" t="str">
        <f>VLOOKUP($A498,'VII - Planilha Orçamentária'!$A$9:$K$463,7)</f>
        <v>bloco</v>
      </c>
      <c r="I498" s="422">
        <f>VLOOKUP($A498,'VII - Planilha Orçamentária'!$A$9:$K$463,9)</f>
        <v>1</v>
      </c>
      <c r="J498" s="425">
        <f>VLOOKUP($A498,'VII - Planilha Orçamentária'!$A$9:$K$463,10)</f>
        <v>0</v>
      </c>
      <c r="K498" s="413">
        <f>ROUND(J498*I498,2)</f>
        <v>0</v>
      </c>
      <c r="M498" s="194" t="s">
        <v>104</v>
      </c>
      <c r="O498" s="200"/>
      <c r="P498" s="288"/>
      <c r="Q498" s="200"/>
      <c r="R498" s="288"/>
      <c r="S498" s="200"/>
      <c r="T498" s="288"/>
      <c r="U498" s="200"/>
      <c r="V498" s="288"/>
      <c r="W498" s="200"/>
      <c r="X498" s="288"/>
      <c r="Y498" s="200"/>
      <c r="Z498" s="288"/>
      <c r="AA498" s="303"/>
      <c r="AB498" s="304"/>
    </row>
    <row r="499" spans="1:28" ht="20.100000000000001" customHeight="1" outlineLevel="1">
      <c r="A499" s="406"/>
      <c r="B499" s="209" t="str">
        <f t="shared" si="16"/>
        <v>3.4</v>
      </c>
      <c r="C499" s="408"/>
      <c r="D499" s="411"/>
      <c r="E499" s="411"/>
      <c r="F499" s="417"/>
      <c r="G499" s="420"/>
      <c r="I499" s="423"/>
      <c r="J499" s="426"/>
      <c r="K499" s="414"/>
      <c r="M499" s="195" t="s">
        <v>105</v>
      </c>
      <c r="O499" s="202">
        <v>0</v>
      </c>
      <c r="P499" s="289">
        <f>IFERROR(O499/$K498,0)</f>
        <v>0</v>
      </c>
      <c r="Q499" s="202">
        <v>0</v>
      </c>
      <c r="R499" s="289">
        <f>IFERROR(Q499/$K498,0)</f>
        <v>0</v>
      </c>
      <c r="S499" s="202">
        <v>0</v>
      </c>
      <c r="T499" s="289">
        <f>IFERROR(S499/$K498,0)</f>
        <v>0</v>
      </c>
      <c r="U499" s="202">
        <v>0</v>
      </c>
      <c r="V499" s="289">
        <f>IFERROR(U499/$K498,0)</f>
        <v>0</v>
      </c>
      <c r="W499" s="202">
        <f>K498</f>
        <v>0</v>
      </c>
      <c r="X499" s="289">
        <f>IFERROR(W499/$K498,0)</f>
        <v>0</v>
      </c>
      <c r="Y499" s="202">
        <v>0</v>
      </c>
      <c r="Z499" s="289">
        <f>IFERROR(Y499/$K498,0)</f>
        <v>0</v>
      </c>
      <c r="AA499" s="305">
        <f>SUMIF($O$9:$Z$9,$AA$9,$O499:$Z499)</f>
        <v>0</v>
      </c>
      <c r="AB499" s="306">
        <f>IFERROR(AA499/$K498,0)</f>
        <v>0</v>
      </c>
    </row>
    <row r="500" spans="1:28" ht="20.100000000000001" customHeight="1" outlineLevel="1">
      <c r="A500" s="406"/>
      <c r="B500" s="209" t="str">
        <f t="shared" si="16"/>
        <v>3.4</v>
      </c>
      <c r="C500" s="409"/>
      <c r="D500" s="412"/>
      <c r="E500" s="412"/>
      <c r="F500" s="418"/>
      <c r="G500" s="421"/>
      <c r="I500" s="424"/>
      <c r="J500" s="427"/>
      <c r="K500" s="415"/>
      <c r="M500" s="196" t="s">
        <v>106</v>
      </c>
      <c r="O500" s="204">
        <f>O499</f>
        <v>0</v>
      </c>
      <c r="P500" s="290">
        <f>IFERROR(O500/$K498,0)</f>
        <v>0</v>
      </c>
      <c r="Q500" s="204">
        <f>O500+Q499</f>
        <v>0</v>
      </c>
      <c r="R500" s="290">
        <f>IFERROR(Q500/$K498,0)</f>
        <v>0</v>
      </c>
      <c r="S500" s="204">
        <f>Q500+S499</f>
        <v>0</v>
      </c>
      <c r="T500" s="290">
        <f>IFERROR(S500/$K498,0)</f>
        <v>0</v>
      </c>
      <c r="U500" s="204">
        <f>S500+U499</f>
        <v>0</v>
      </c>
      <c r="V500" s="290">
        <f>IFERROR(U500/$K498,0)</f>
        <v>0</v>
      </c>
      <c r="W500" s="204">
        <f>U500+W499</f>
        <v>0</v>
      </c>
      <c r="X500" s="290">
        <f>IFERROR(W500/$K498,0)</f>
        <v>0</v>
      </c>
      <c r="Y500" s="204">
        <f>W500+Y499</f>
        <v>0</v>
      </c>
      <c r="Z500" s="290">
        <f>IFERROR(Y500/$K498,0)</f>
        <v>0</v>
      </c>
      <c r="AA500" s="307"/>
      <c r="AB500" s="308"/>
    </row>
    <row r="501" spans="1:28" ht="30" customHeight="1">
      <c r="B501" s="181" t="str">
        <f>B500</f>
        <v>3.4</v>
      </c>
      <c r="C501" s="348"/>
      <c r="D501" s="349">
        <f>C$181</f>
        <v>3</v>
      </c>
      <c r="E501" s="349" t="s">
        <v>726</v>
      </c>
      <c r="F501" s="346" t="s">
        <v>725</v>
      </c>
      <c r="G501" s="350"/>
      <c r="H501" s="44"/>
      <c r="I501" s="351" t="s">
        <v>74</v>
      </c>
      <c r="J501" s="352"/>
      <c r="K501" s="347">
        <f>SUMIF(B$9:B500,B501,K$9:K500)</f>
        <v>0</v>
      </c>
      <c r="L501" s="42"/>
      <c r="M501" s="353"/>
      <c r="O501" s="206">
        <f>SUMIFS(O$9:O500,$B$9:$B500,$B501,$M$9:$M500,$M499)</f>
        <v>0</v>
      </c>
      <c r="P501" s="291" t="e">
        <f>O501/$K501</f>
        <v>#DIV/0!</v>
      </c>
      <c r="Q501" s="206">
        <f>SUMIFS(Q$9:Q500,$B$9:$B500,$B501,$M$9:$M500,$M499)</f>
        <v>0</v>
      </c>
      <c r="R501" s="291" t="e">
        <f>Q501/$K501</f>
        <v>#DIV/0!</v>
      </c>
      <c r="S501" s="206">
        <f>SUMIFS(S$9:S500,$B$9:$B500,$B501,$M$9:$M500,$M499)</f>
        <v>0</v>
      </c>
      <c r="T501" s="291" t="e">
        <f>S501/$K501</f>
        <v>#DIV/0!</v>
      </c>
      <c r="U501" s="206">
        <f>SUMIFS(U$9:U500,$B$9:$B500,$B501,$M$9:$M500,$M499)</f>
        <v>0</v>
      </c>
      <c r="V501" s="291" t="e">
        <f>U501/$K501</f>
        <v>#DIV/0!</v>
      </c>
      <c r="W501" s="206">
        <f>SUMIFS(W$9:W500,$B$9:$B500,$B501,$M$9:$M500,$M499)</f>
        <v>0</v>
      </c>
      <c r="X501" s="291" t="e">
        <f>W501/$K501</f>
        <v>#DIV/0!</v>
      </c>
      <c r="Y501" s="206">
        <f>SUMIFS(Y$9:Y500,$B$9:$B500,$B501,$M$9:$M500,$M499)</f>
        <v>0</v>
      </c>
      <c r="Z501" s="291" t="e">
        <f>Y501/$K501</f>
        <v>#DIV/0!</v>
      </c>
      <c r="AA501" s="206">
        <f>SUMIFS(AA$9:AA500,$B$9:$B500,$B501,$M$9:$M500,$M499)</f>
        <v>0</v>
      </c>
      <c r="AB501" s="291" t="e">
        <f>AA501/$K501</f>
        <v>#DIV/0!</v>
      </c>
    </row>
    <row r="502" spans="1:28" s="63" customFormat="1" ht="30" customHeight="1">
      <c r="A502" s="1"/>
      <c r="B502" s="183" t="str">
        <f>C502</f>
        <v>3.5</v>
      </c>
      <c r="C502" s="326" t="s">
        <v>200</v>
      </c>
      <c r="D502" s="342" t="s">
        <v>74</v>
      </c>
      <c r="E502" s="342"/>
      <c r="F502" s="343" t="s">
        <v>588</v>
      </c>
      <c r="G502" s="344"/>
      <c r="H502" s="3"/>
      <c r="I502" s="331" t="s">
        <v>74</v>
      </c>
      <c r="J502" s="332"/>
      <c r="K502" s="333"/>
      <c r="L502" s="3"/>
      <c r="M502" s="345"/>
      <c r="O502" s="356"/>
      <c r="P502" s="357"/>
      <c r="Q502" s="356"/>
      <c r="R502" s="357"/>
      <c r="S502" s="356"/>
      <c r="T502" s="357"/>
      <c r="U502" s="356"/>
      <c r="V502" s="357"/>
      <c r="W502" s="356"/>
      <c r="X502" s="357"/>
      <c r="Y502" s="356"/>
      <c r="Z502" s="357"/>
      <c r="AA502" s="356"/>
      <c r="AB502" s="357"/>
    </row>
    <row r="503" spans="1:28" ht="20.100000000000001" customHeight="1" outlineLevel="1">
      <c r="A503" s="406">
        <f>A498+3</f>
        <v>182</v>
      </c>
      <c r="B503" s="209" t="str">
        <f t="shared" ref="B503:B566" si="17">B502</f>
        <v>3.5</v>
      </c>
      <c r="C503" s="407" t="str">
        <f>VLOOKUP($A503,'VII - Planilha Orçamentária'!$A$9:$K$463,3)</f>
        <v>3.5.1</v>
      </c>
      <c r="D503" s="410" t="str">
        <f>VLOOKUP($A503,'VII - Planilha Orçamentária'!$A$9:$K$463,4)</f>
        <v>SINAPI - 01/2016</v>
      </c>
      <c r="E503" s="410" t="str">
        <f>VLOOKUP(A503,'VII - Planilha Orçamentária'!$A$9:$K$463,5)</f>
        <v>68069</v>
      </c>
      <c r="F503" s="416" t="str">
        <f>VLOOKUP($A503,'VII - Planilha Orçamentária'!$A$9:$K$463,6)</f>
        <v>HASTE COPPERWELD 5/8 X 3,0M COM CONECTOR</v>
      </c>
      <c r="G503" s="419" t="str">
        <f>VLOOKUP($A503,'VII - Planilha Orçamentária'!$A$9:$K$463,7)</f>
        <v xml:space="preserve">un </v>
      </c>
      <c r="I503" s="422">
        <f>VLOOKUP($A503,'VII - Planilha Orçamentária'!$A$9:$K$463,9)</f>
        <v>4</v>
      </c>
      <c r="J503" s="425">
        <f>VLOOKUP($A503,'VII - Planilha Orçamentária'!$A$9:$K$463,10)</f>
        <v>0</v>
      </c>
      <c r="K503" s="413">
        <f>ROUND(J503*I503,2)</f>
        <v>0</v>
      </c>
      <c r="M503" s="194" t="s">
        <v>104</v>
      </c>
      <c r="O503" s="200"/>
      <c r="P503" s="288"/>
      <c r="Q503" s="200"/>
      <c r="R503" s="288"/>
      <c r="S503" s="200"/>
      <c r="T503" s="288"/>
      <c r="U503" s="200"/>
      <c r="V503" s="288"/>
      <c r="W503" s="200"/>
      <c r="X503" s="288"/>
      <c r="Y503" s="200"/>
      <c r="Z503" s="288"/>
      <c r="AA503" s="303"/>
      <c r="AB503" s="304"/>
    </row>
    <row r="504" spans="1:28" ht="20.100000000000001" customHeight="1" outlineLevel="1">
      <c r="A504" s="406"/>
      <c r="B504" s="209" t="str">
        <f t="shared" si="17"/>
        <v>3.5</v>
      </c>
      <c r="C504" s="408"/>
      <c r="D504" s="411"/>
      <c r="E504" s="411"/>
      <c r="F504" s="417"/>
      <c r="G504" s="420"/>
      <c r="I504" s="423"/>
      <c r="J504" s="426"/>
      <c r="K504" s="414"/>
      <c r="M504" s="195" t="s">
        <v>105</v>
      </c>
      <c r="O504" s="202">
        <v>0</v>
      </c>
      <c r="P504" s="289">
        <f>IFERROR(O504/$K503,0)</f>
        <v>0</v>
      </c>
      <c r="Q504" s="202">
        <f>4*J503</f>
        <v>0</v>
      </c>
      <c r="R504" s="289">
        <f>IFERROR(Q504/$K503,0)</f>
        <v>0</v>
      </c>
      <c r="S504" s="202">
        <v>0</v>
      </c>
      <c r="T504" s="289">
        <f>IFERROR(S504/$K503,0)</f>
        <v>0</v>
      </c>
      <c r="U504" s="202">
        <v>0</v>
      </c>
      <c r="V504" s="289">
        <f>IFERROR(U504/$K503,0)</f>
        <v>0</v>
      </c>
      <c r="W504" s="202">
        <v>0</v>
      </c>
      <c r="X504" s="289">
        <f>IFERROR(W504/$K503,0)</f>
        <v>0</v>
      </c>
      <c r="Y504" s="202">
        <v>0</v>
      </c>
      <c r="Z504" s="289">
        <f>IFERROR(Y504/$K503,0)</f>
        <v>0</v>
      </c>
      <c r="AA504" s="305">
        <f>SUMIF($O$9:$Z$9,$AA$9,$O504:$Z504)</f>
        <v>0</v>
      </c>
      <c r="AB504" s="306">
        <f>IFERROR(AA504/$K503,0)</f>
        <v>0</v>
      </c>
    </row>
    <row r="505" spans="1:28" ht="20.100000000000001" customHeight="1" outlineLevel="1">
      <c r="A505" s="406"/>
      <c r="B505" s="209" t="str">
        <f t="shared" si="17"/>
        <v>3.5</v>
      </c>
      <c r="C505" s="409"/>
      <c r="D505" s="412"/>
      <c r="E505" s="412"/>
      <c r="F505" s="418"/>
      <c r="G505" s="421"/>
      <c r="I505" s="424"/>
      <c r="J505" s="427"/>
      <c r="K505" s="415"/>
      <c r="M505" s="196" t="s">
        <v>106</v>
      </c>
      <c r="O505" s="204">
        <f>O504</f>
        <v>0</v>
      </c>
      <c r="P505" s="290">
        <f>IFERROR(O505/$K503,0)</f>
        <v>0</v>
      </c>
      <c r="Q505" s="204">
        <f>O505+Q504</f>
        <v>0</v>
      </c>
      <c r="R505" s="290">
        <f>IFERROR(Q505/$K503,0)</f>
        <v>0</v>
      </c>
      <c r="S505" s="204">
        <f>Q505+S504</f>
        <v>0</v>
      </c>
      <c r="T505" s="290">
        <f>IFERROR(S505/$K503,0)</f>
        <v>0</v>
      </c>
      <c r="U505" s="204">
        <f>S505+U504</f>
        <v>0</v>
      </c>
      <c r="V505" s="290">
        <f>IFERROR(U505/$K503,0)</f>
        <v>0</v>
      </c>
      <c r="W505" s="204">
        <f>U505+W504</f>
        <v>0</v>
      </c>
      <c r="X505" s="290">
        <f>IFERROR(W505/$K503,0)</f>
        <v>0</v>
      </c>
      <c r="Y505" s="204">
        <f>W505+Y504</f>
        <v>0</v>
      </c>
      <c r="Z505" s="290">
        <f>IFERROR(Y505/$K503,0)</f>
        <v>0</v>
      </c>
      <c r="AA505" s="307"/>
      <c r="AB505" s="308"/>
    </row>
    <row r="506" spans="1:28" ht="20.100000000000001" hidden="1" customHeight="1" outlineLevel="1">
      <c r="A506" s="406">
        <f>A503+1</f>
        <v>183</v>
      </c>
      <c r="B506" s="209" t="str">
        <f t="shared" si="17"/>
        <v>3.5</v>
      </c>
      <c r="C506" s="407" t="str">
        <f>VLOOKUP($A506,'VII - Planilha Orçamentária'!$A$9:$K$463,3)</f>
        <v>3.5.2</v>
      </c>
      <c r="D506" s="410" t="str">
        <f>VLOOKUP($A506,'VII - Planilha Orçamentária'!$A$9:$K$463,4)</f>
        <v>CPOS - B.164</v>
      </c>
      <c r="E506" s="410" t="str">
        <f>VLOOKUP(A506,'VII - Planilha Orçamentária'!$A$9:$K$463,5)</f>
        <v>420104</v>
      </c>
      <c r="F506" s="416" t="str">
        <f>VLOOKUP($A506,'VII - Planilha Orçamentária'!$A$9:$K$463,6)</f>
        <v>CAPTOR TIPO FRANKLIN, H= 300 MM, 4 PONTOS, 2 DESCIDAS, ACABAMENTO CROMADO</v>
      </c>
      <c r="G506" s="419" t="str">
        <f>VLOOKUP($A506,'VII - Planilha Orçamentária'!$A$9:$K$463,7)</f>
        <v>m</v>
      </c>
      <c r="H506" s="5" t="s">
        <v>135</v>
      </c>
      <c r="I506" s="422">
        <f>VLOOKUP($A506,'VII - Planilha Orçamentária'!$A$9:$K$463,9)</f>
        <v>0</v>
      </c>
      <c r="J506" s="425">
        <f>VLOOKUP($A506,'VII - Planilha Orçamentária'!$A$9:$K$463,10)</f>
        <v>46.56</v>
      </c>
      <c r="K506" s="413">
        <f>ROUND(J506*I506,2)</f>
        <v>0</v>
      </c>
      <c r="M506" s="194" t="s">
        <v>104</v>
      </c>
      <c r="O506" s="200"/>
      <c r="P506" s="201"/>
      <c r="Q506" s="200"/>
      <c r="R506" s="288"/>
      <c r="S506" s="200"/>
      <c r="T506" s="288"/>
      <c r="U506" s="200"/>
      <c r="V506" s="288"/>
      <c r="W506" s="200"/>
      <c r="X506" s="288"/>
      <c r="Y506" s="200"/>
      <c r="Z506" s="201"/>
      <c r="AA506" s="200"/>
      <c r="AB506" s="201"/>
    </row>
    <row r="507" spans="1:28" ht="20.100000000000001" hidden="1" customHeight="1" outlineLevel="1">
      <c r="A507" s="406"/>
      <c r="B507" s="209" t="str">
        <f t="shared" si="17"/>
        <v>3.5</v>
      </c>
      <c r="C507" s="408"/>
      <c r="D507" s="411"/>
      <c r="E507" s="411"/>
      <c r="F507" s="417"/>
      <c r="G507" s="420"/>
      <c r="H507" s="5" t="s">
        <v>135</v>
      </c>
      <c r="I507" s="423"/>
      <c r="J507" s="426"/>
      <c r="K507" s="414"/>
      <c r="M507" s="195" t="s">
        <v>105</v>
      </c>
      <c r="O507" s="202">
        <v>0</v>
      </c>
      <c r="P507" s="203">
        <f>IFERROR(O507/$K506,0)</f>
        <v>0</v>
      </c>
      <c r="Q507" s="202">
        <v>0</v>
      </c>
      <c r="R507" s="289">
        <f>IFERROR(Q507/$K506,0)</f>
        <v>0</v>
      </c>
      <c r="S507" s="202">
        <f>K506</f>
        <v>0</v>
      </c>
      <c r="T507" s="289">
        <f>IFERROR(S507/$K506,0)</f>
        <v>0</v>
      </c>
      <c r="U507" s="202">
        <v>0</v>
      </c>
      <c r="V507" s="289">
        <f>IFERROR(U507/$K506,0)</f>
        <v>0</v>
      </c>
      <c r="W507" s="202">
        <v>0</v>
      </c>
      <c r="X507" s="289">
        <f>IFERROR(W507/$K506,0)</f>
        <v>0</v>
      </c>
      <c r="Y507" s="202">
        <v>0</v>
      </c>
      <c r="Z507" s="203">
        <f>IFERROR(Y507/$K506,0)</f>
        <v>0</v>
      </c>
      <c r="AA507" s="202">
        <f>SUMIF($O$9:$Z$9,$AA$9,$O507:$Z507)</f>
        <v>0</v>
      </c>
      <c r="AB507" s="203">
        <f>IFERROR(AA507/$K506,0)</f>
        <v>0</v>
      </c>
    </row>
    <row r="508" spans="1:28" ht="20.100000000000001" hidden="1" customHeight="1" outlineLevel="1">
      <c r="A508" s="406"/>
      <c r="B508" s="209" t="str">
        <f t="shared" si="17"/>
        <v>3.5</v>
      </c>
      <c r="C508" s="409"/>
      <c r="D508" s="412"/>
      <c r="E508" s="412"/>
      <c r="F508" s="418"/>
      <c r="G508" s="421"/>
      <c r="H508" s="5" t="s">
        <v>135</v>
      </c>
      <c r="I508" s="424"/>
      <c r="J508" s="427"/>
      <c r="K508" s="415"/>
      <c r="M508" s="196" t="s">
        <v>106</v>
      </c>
      <c r="O508" s="204">
        <f>O507</f>
        <v>0</v>
      </c>
      <c r="P508" s="205">
        <f>IFERROR(O508/$K506,0)</f>
        <v>0</v>
      </c>
      <c r="Q508" s="204">
        <f>O508+Q507</f>
        <v>0</v>
      </c>
      <c r="R508" s="290">
        <f>IFERROR(Q508/$K506,0)</f>
        <v>0</v>
      </c>
      <c r="S508" s="204">
        <f>Q508+S507</f>
        <v>0</v>
      </c>
      <c r="T508" s="290">
        <f>IFERROR(S508/$K506,0)</f>
        <v>0</v>
      </c>
      <c r="U508" s="204">
        <f>S508+U507</f>
        <v>0</v>
      </c>
      <c r="V508" s="290">
        <f>IFERROR(U508/$K506,0)</f>
        <v>0</v>
      </c>
      <c r="W508" s="204">
        <f>U508+W507</f>
        <v>0</v>
      </c>
      <c r="X508" s="290">
        <f>IFERROR(W508/$K506,0)</f>
        <v>0</v>
      </c>
      <c r="Y508" s="204">
        <f>W508+Y507</f>
        <v>0</v>
      </c>
      <c r="Z508" s="205">
        <f>IFERROR(Y508/$K506,0)</f>
        <v>0</v>
      </c>
      <c r="AA508" s="204"/>
      <c r="AB508" s="205"/>
    </row>
    <row r="509" spans="1:28" ht="20.100000000000001" hidden="1" customHeight="1" outlineLevel="1">
      <c r="A509" s="406">
        <f>A506+1</f>
        <v>184</v>
      </c>
      <c r="B509" s="209" t="str">
        <f t="shared" si="17"/>
        <v>3.5</v>
      </c>
      <c r="C509" s="407" t="str">
        <f>VLOOKUP($A509,'VII - Planilha Orçamentária'!$A$9:$K$463,3)</f>
        <v>3.5.3</v>
      </c>
      <c r="D509" s="410" t="str">
        <f>VLOOKUP($A509,'VII - Planilha Orçamentária'!$A$9:$K$463,4)</f>
        <v>SINAPI - 05/2015</v>
      </c>
      <c r="E509" s="410" t="str">
        <f>VLOOKUP(A509,'VII - Planilha Orçamentária'!$A$9:$K$463,5)</f>
        <v>72929</v>
      </c>
      <c r="F509" s="416" t="str">
        <f>VLOOKUP($A509,'VII - Planilha Orçamentária'!$A$9:$K$463,6)</f>
        <v>CORDOALHA DE COBRE NU, INCLUSIVE ISOLADORES - 35,00 MM2 - FORNECIMENTO E INSTALACAO</v>
      </c>
      <c r="G509" s="419" t="str">
        <f>VLOOKUP($A509,'VII - Planilha Orçamentária'!$A$9:$K$463,7)</f>
        <v>m</v>
      </c>
      <c r="H509" s="5" t="s">
        <v>135</v>
      </c>
      <c r="I509" s="422">
        <f>VLOOKUP($A509,'VII - Planilha Orçamentária'!$A$9:$K$463,9)</f>
        <v>0</v>
      </c>
      <c r="J509" s="425">
        <f>VLOOKUP($A509,'VII - Planilha Orçamentária'!$A$9:$K$463,10)</f>
        <v>37.14</v>
      </c>
      <c r="K509" s="413">
        <f>ROUND(J509*I509,2)</f>
        <v>0</v>
      </c>
      <c r="M509" s="194" t="s">
        <v>104</v>
      </c>
      <c r="O509" s="200"/>
      <c r="P509" s="201"/>
      <c r="Q509" s="200"/>
      <c r="R509" s="288"/>
      <c r="S509" s="200"/>
      <c r="T509" s="288"/>
      <c r="U509" s="200"/>
      <c r="V509" s="288"/>
      <c r="W509" s="200"/>
      <c r="X509" s="288"/>
      <c r="Y509" s="200"/>
      <c r="Z509" s="201"/>
      <c r="AA509" s="200"/>
      <c r="AB509" s="201"/>
    </row>
    <row r="510" spans="1:28" ht="20.100000000000001" hidden="1" customHeight="1" outlineLevel="1">
      <c r="A510" s="406"/>
      <c r="B510" s="209" t="str">
        <f t="shared" si="17"/>
        <v>3.5</v>
      </c>
      <c r="C510" s="408"/>
      <c r="D510" s="411"/>
      <c r="E510" s="411"/>
      <c r="F510" s="417"/>
      <c r="G510" s="420"/>
      <c r="H510" s="5" t="s">
        <v>135</v>
      </c>
      <c r="I510" s="423"/>
      <c r="J510" s="426"/>
      <c r="K510" s="414"/>
      <c r="M510" s="195" t="s">
        <v>105</v>
      </c>
      <c r="O510" s="202">
        <v>0</v>
      </c>
      <c r="P510" s="203">
        <f>IFERROR(O510/$K509,0)</f>
        <v>0</v>
      </c>
      <c r="Q510" s="202">
        <v>0</v>
      </c>
      <c r="R510" s="289">
        <f>IFERROR(Q510/$K509,0)</f>
        <v>0</v>
      </c>
      <c r="S510" s="202">
        <v>0</v>
      </c>
      <c r="T510" s="289">
        <f>IFERROR(S510/$K509,0)</f>
        <v>0</v>
      </c>
      <c r="U510" s="202">
        <v>0</v>
      </c>
      <c r="V510" s="289">
        <f>IFERROR(U510/$K509,0)</f>
        <v>0</v>
      </c>
      <c r="W510" s="202">
        <v>0</v>
      </c>
      <c r="X510" s="289">
        <f>IFERROR(W510/$K509,0)</f>
        <v>0</v>
      </c>
      <c r="Y510" s="202">
        <v>0</v>
      </c>
      <c r="Z510" s="203">
        <f>IFERROR(Y510/$K509,0)</f>
        <v>0</v>
      </c>
      <c r="AA510" s="202">
        <f>SUMIF($O$9:$Z$9,$AA$9,$O510:$Z510)</f>
        <v>0</v>
      </c>
      <c r="AB510" s="203">
        <f>IFERROR(AA510/$K509,0)</f>
        <v>0</v>
      </c>
    </row>
    <row r="511" spans="1:28" ht="20.100000000000001" hidden="1" customHeight="1" outlineLevel="1">
      <c r="A511" s="406"/>
      <c r="B511" s="209" t="str">
        <f t="shared" si="17"/>
        <v>3.5</v>
      </c>
      <c r="C511" s="409"/>
      <c r="D511" s="412"/>
      <c r="E511" s="412"/>
      <c r="F511" s="418"/>
      <c r="G511" s="421"/>
      <c r="H511" s="5" t="s">
        <v>135</v>
      </c>
      <c r="I511" s="424"/>
      <c r="J511" s="427"/>
      <c r="K511" s="415"/>
      <c r="M511" s="196" t="s">
        <v>106</v>
      </c>
      <c r="O511" s="204">
        <f>O510</f>
        <v>0</v>
      </c>
      <c r="P511" s="205">
        <f>IFERROR(O511/$K509,0)</f>
        <v>0</v>
      </c>
      <c r="Q511" s="204">
        <f>O511+Q510</f>
        <v>0</v>
      </c>
      <c r="R511" s="290">
        <f>IFERROR(Q511/$K509,0)</f>
        <v>0</v>
      </c>
      <c r="S511" s="204">
        <f>Q511+S510</f>
        <v>0</v>
      </c>
      <c r="T511" s="290">
        <f>IFERROR(S511/$K509,0)</f>
        <v>0</v>
      </c>
      <c r="U511" s="204">
        <f>S511+U510</f>
        <v>0</v>
      </c>
      <c r="V511" s="290">
        <f>IFERROR(U511/$K509,0)</f>
        <v>0</v>
      </c>
      <c r="W511" s="204">
        <f>U511+W510</f>
        <v>0</v>
      </c>
      <c r="X511" s="290">
        <f>IFERROR(W511/$K509,0)</f>
        <v>0</v>
      </c>
      <c r="Y511" s="204">
        <f>W511+Y510</f>
        <v>0</v>
      </c>
      <c r="Z511" s="205">
        <f>IFERROR(Y511/$K509,0)</f>
        <v>0</v>
      </c>
      <c r="AA511" s="204"/>
      <c r="AB511" s="205"/>
    </row>
    <row r="512" spans="1:28" ht="20.100000000000001" customHeight="1" outlineLevel="1">
      <c r="A512" s="406">
        <f>A509+1</f>
        <v>185</v>
      </c>
      <c r="B512" s="209" t="str">
        <f t="shared" si="17"/>
        <v>3.5</v>
      </c>
      <c r="C512" s="407" t="str">
        <f>VLOOKUP($A512,'VII - Planilha Orçamentária'!$A$9:$K$463,3)</f>
        <v>3.5.4</v>
      </c>
      <c r="D512" s="410" t="str">
        <f>VLOOKUP($A512,'VII - Planilha Orçamentária'!$A$9:$K$463,4)</f>
        <v>SINAPI - 01/2016</v>
      </c>
      <c r="E512" s="410" t="str">
        <f>VLOOKUP(A512,'VII - Planilha Orçamentária'!$A$9:$K$463,5)</f>
        <v>72930</v>
      </c>
      <c r="F512" s="416" t="str">
        <f>VLOOKUP($A512,'VII - Planilha Orçamentária'!$A$9:$K$463,6)</f>
        <v>CORDOALHA DE COBRE NU, INCLUSIVE ISOLADORES - 50,00 MM2 - FORNECIMENTO E INSTALACAO</v>
      </c>
      <c r="G512" s="419" t="str">
        <f>VLOOKUP($A512,'VII - Planilha Orçamentária'!$A$9:$K$463,7)</f>
        <v>m</v>
      </c>
      <c r="I512" s="422">
        <f>VLOOKUP($A512,'VII - Planilha Orçamentária'!$A$9:$K$463,9)</f>
        <v>70</v>
      </c>
      <c r="J512" s="425">
        <f>VLOOKUP($A512,'VII - Planilha Orçamentária'!$A$9:$K$463,10)</f>
        <v>0</v>
      </c>
      <c r="K512" s="413">
        <f>ROUND(J512*I512,2)</f>
        <v>0</v>
      </c>
      <c r="M512" s="194" t="s">
        <v>104</v>
      </c>
      <c r="O512" s="200"/>
      <c r="P512" s="288"/>
      <c r="Q512" s="200"/>
      <c r="R512" s="288"/>
      <c r="S512" s="200"/>
      <c r="T512" s="288"/>
      <c r="U512" s="200"/>
      <c r="V512" s="288"/>
      <c r="W512" s="200"/>
      <c r="X512" s="288"/>
      <c r="Y512" s="200"/>
      <c r="Z512" s="288"/>
      <c r="AA512" s="303"/>
      <c r="AB512" s="304"/>
    </row>
    <row r="513" spans="1:28" ht="20.100000000000001" customHeight="1" outlineLevel="1">
      <c r="A513" s="406"/>
      <c r="B513" s="209" t="str">
        <f t="shared" si="17"/>
        <v>3.5</v>
      </c>
      <c r="C513" s="408"/>
      <c r="D513" s="411"/>
      <c r="E513" s="411"/>
      <c r="F513" s="417"/>
      <c r="G513" s="420"/>
      <c r="I513" s="423"/>
      <c r="J513" s="426"/>
      <c r="K513" s="414"/>
      <c r="M513" s="195" t="s">
        <v>105</v>
      </c>
      <c r="O513" s="202">
        <v>0</v>
      </c>
      <c r="P513" s="289">
        <f>IFERROR(O513/$K512,0)</f>
        <v>0</v>
      </c>
      <c r="Q513" s="202">
        <f>0.8*K512</f>
        <v>0</v>
      </c>
      <c r="R513" s="289">
        <f>IFERROR(Q513/$K512,0)</f>
        <v>0</v>
      </c>
      <c r="S513" s="202">
        <f>0.2*K512</f>
        <v>0</v>
      </c>
      <c r="T513" s="289">
        <f>IFERROR(S513/$K512,0)</f>
        <v>0</v>
      </c>
      <c r="U513" s="202">
        <v>0</v>
      </c>
      <c r="V513" s="289">
        <f>IFERROR(U513/$K512,0)</f>
        <v>0</v>
      </c>
      <c r="W513" s="202">
        <v>0</v>
      </c>
      <c r="X513" s="289">
        <f>IFERROR(W513/$K512,0)</f>
        <v>0</v>
      </c>
      <c r="Y513" s="202">
        <v>0</v>
      </c>
      <c r="Z513" s="289">
        <f>IFERROR(Y513/$K512,0)</f>
        <v>0</v>
      </c>
      <c r="AA513" s="305">
        <f>SUMIF($O$9:$Z$9,$AA$9,$O513:$Z513)</f>
        <v>0</v>
      </c>
      <c r="AB513" s="306">
        <f>IFERROR(AA513/$K512,0)</f>
        <v>0</v>
      </c>
    </row>
    <row r="514" spans="1:28" ht="20.100000000000001" customHeight="1" outlineLevel="1">
      <c r="A514" s="406"/>
      <c r="B514" s="209" t="str">
        <f t="shared" si="17"/>
        <v>3.5</v>
      </c>
      <c r="C514" s="409"/>
      <c r="D514" s="412"/>
      <c r="E514" s="412"/>
      <c r="F514" s="418"/>
      <c r="G514" s="421"/>
      <c r="I514" s="424"/>
      <c r="J514" s="427"/>
      <c r="K514" s="415"/>
      <c r="M514" s="196" t="s">
        <v>106</v>
      </c>
      <c r="O514" s="204">
        <f>O513</f>
        <v>0</v>
      </c>
      <c r="P514" s="290">
        <f>IFERROR(O514/$K512,0)</f>
        <v>0</v>
      </c>
      <c r="Q514" s="204">
        <f>O514+Q513</f>
        <v>0</v>
      </c>
      <c r="R514" s="290">
        <f>IFERROR(Q514/$K512,0)</f>
        <v>0</v>
      </c>
      <c r="S514" s="204">
        <f>Q514+S513</f>
        <v>0</v>
      </c>
      <c r="T514" s="290">
        <f>IFERROR(S514/$K512,0)</f>
        <v>0</v>
      </c>
      <c r="U514" s="204">
        <f>S514+U513</f>
        <v>0</v>
      </c>
      <c r="V514" s="290">
        <f>IFERROR(U514/$K512,0)</f>
        <v>0</v>
      </c>
      <c r="W514" s="204">
        <f>U514+W513</f>
        <v>0</v>
      </c>
      <c r="X514" s="290">
        <f>IFERROR(W514/$K512,0)</f>
        <v>0</v>
      </c>
      <c r="Y514" s="204">
        <f>W514+Y513</f>
        <v>0</v>
      </c>
      <c r="Z514" s="290">
        <f>IFERROR(Y514/$K512,0)</f>
        <v>0</v>
      </c>
      <c r="AA514" s="307"/>
      <c r="AB514" s="308"/>
    </row>
    <row r="515" spans="1:28" ht="20.100000000000001" hidden="1" customHeight="1" outlineLevel="1">
      <c r="A515" s="406">
        <f>A512+1</f>
        <v>186</v>
      </c>
      <c r="B515" s="209" t="str">
        <f t="shared" si="17"/>
        <v>3.5</v>
      </c>
      <c r="C515" s="407" t="str">
        <f>VLOOKUP($A515,'VII - Planilha Orçamentária'!$A$9:$K$463,3)</f>
        <v>3.5.5</v>
      </c>
      <c r="D515" s="410" t="str">
        <f>VLOOKUP($A515,'VII - Planilha Orçamentária'!$A$9:$K$463,4)</f>
        <v>SINAPI - 05/2015</v>
      </c>
      <c r="E515" s="410" t="str">
        <f>VLOOKUP(A515,'VII - Planilha Orçamentária'!$A$9:$K$463,5)</f>
        <v>72931</v>
      </c>
      <c r="F515" s="416" t="str">
        <f>VLOOKUP($A515,'VII - Planilha Orçamentária'!$A$9:$K$463,6)</f>
        <v>CORDOALHA DE COBRE NU, INCLUSIVE ISOLADORES - 70,00 MM2 - FORNECIMENTO E INSTALACAO</v>
      </c>
      <c r="G515" s="419" t="str">
        <f>VLOOKUP($A515,'VII - Planilha Orçamentária'!$A$9:$K$463,7)</f>
        <v>m</v>
      </c>
      <c r="H515" s="5" t="s">
        <v>135</v>
      </c>
      <c r="I515" s="422">
        <f>VLOOKUP($A515,'VII - Planilha Orçamentária'!$A$9:$K$463,9)</f>
        <v>0</v>
      </c>
      <c r="J515" s="425">
        <f>VLOOKUP($A515,'VII - Planilha Orçamentária'!$A$9:$K$463,10)</f>
        <v>53.37</v>
      </c>
      <c r="K515" s="413">
        <f>ROUND(J515*I515,2)</f>
        <v>0</v>
      </c>
      <c r="M515" s="194" t="s">
        <v>104</v>
      </c>
      <c r="O515" s="200"/>
      <c r="P515" s="201"/>
      <c r="Q515" s="200"/>
      <c r="R515" s="288"/>
      <c r="S515" s="200"/>
      <c r="T515" s="288"/>
      <c r="U515" s="200"/>
      <c r="V515" s="288"/>
      <c r="W515" s="200"/>
      <c r="X515" s="288"/>
      <c r="Y515" s="200"/>
      <c r="Z515" s="201"/>
      <c r="AA515" s="200"/>
      <c r="AB515" s="201"/>
    </row>
    <row r="516" spans="1:28" ht="20.100000000000001" hidden="1" customHeight="1" outlineLevel="1">
      <c r="A516" s="406"/>
      <c r="B516" s="209" t="str">
        <f t="shared" si="17"/>
        <v>3.5</v>
      </c>
      <c r="C516" s="408"/>
      <c r="D516" s="411"/>
      <c r="E516" s="411"/>
      <c r="F516" s="417"/>
      <c r="G516" s="420"/>
      <c r="H516" s="5" t="s">
        <v>135</v>
      </c>
      <c r="I516" s="423"/>
      <c r="J516" s="426"/>
      <c r="K516" s="414"/>
      <c r="M516" s="195" t="s">
        <v>105</v>
      </c>
      <c r="O516" s="202">
        <v>0</v>
      </c>
      <c r="P516" s="203">
        <f>IFERROR(O516/$K515,0)</f>
        <v>0</v>
      </c>
      <c r="Q516" s="202">
        <v>0</v>
      </c>
      <c r="R516" s="289">
        <f>IFERROR(Q516/$K515,0)</f>
        <v>0</v>
      </c>
      <c r="S516" s="202">
        <v>0</v>
      </c>
      <c r="T516" s="289">
        <f>IFERROR(S516/$K515,0)</f>
        <v>0</v>
      </c>
      <c r="U516" s="202">
        <v>0</v>
      </c>
      <c r="V516" s="289">
        <f>IFERROR(U516/$K515,0)</f>
        <v>0</v>
      </c>
      <c r="W516" s="202">
        <v>0</v>
      </c>
      <c r="X516" s="289">
        <f>IFERROR(W516/$K515,0)</f>
        <v>0</v>
      </c>
      <c r="Y516" s="202">
        <v>0</v>
      </c>
      <c r="Z516" s="203">
        <f>IFERROR(Y516/$K515,0)</f>
        <v>0</v>
      </c>
      <c r="AA516" s="202">
        <f>SUMIF($O$9:$Z$9,$AA$9,$O516:$Z516)</f>
        <v>0</v>
      </c>
      <c r="AB516" s="203">
        <f>IFERROR(AA516/$K515,0)</f>
        <v>0</v>
      </c>
    </row>
    <row r="517" spans="1:28" ht="20.100000000000001" hidden="1" customHeight="1" outlineLevel="1">
      <c r="A517" s="406"/>
      <c r="B517" s="209" t="str">
        <f t="shared" si="17"/>
        <v>3.5</v>
      </c>
      <c r="C517" s="409"/>
      <c r="D517" s="412"/>
      <c r="E517" s="412"/>
      <c r="F517" s="418"/>
      <c r="G517" s="421"/>
      <c r="H517" s="5" t="s">
        <v>135</v>
      </c>
      <c r="I517" s="424"/>
      <c r="J517" s="427"/>
      <c r="K517" s="415"/>
      <c r="M517" s="196" t="s">
        <v>106</v>
      </c>
      <c r="O517" s="204">
        <f>O516</f>
        <v>0</v>
      </c>
      <c r="P517" s="205">
        <f>IFERROR(O517/$K515,0)</f>
        <v>0</v>
      </c>
      <c r="Q517" s="204">
        <f>O517+Q516</f>
        <v>0</v>
      </c>
      <c r="R517" s="290">
        <f>IFERROR(Q517/$K515,0)</f>
        <v>0</v>
      </c>
      <c r="S517" s="204">
        <f>Q517+S516</f>
        <v>0</v>
      </c>
      <c r="T517" s="290">
        <f>IFERROR(S517/$K515,0)</f>
        <v>0</v>
      </c>
      <c r="U517" s="204">
        <f>S517+U516</f>
        <v>0</v>
      </c>
      <c r="V517" s="290">
        <f>IFERROR(U517/$K515,0)</f>
        <v>0</v>
      </c>
      <c r="W517" s="204">
        <f>U517+W516</f>
        <v>0</v>
      </c>
      <c r="X517" s="290">
        <f>IFERROR(W517/$K515,0)</f>
        <v>0</v>
      </c>
      <c r="Y517" s="204">
        <f>W517+Y516</f>
        <v>0</v>
      </c>
      <c r="Z517" s="205">
        <f>IFERROR(Y517/$K515,0)</f>
        <v>0</v>
      </c>
      <c r="AA517" s="204"/>
      <c r="AB517" s="205"/>
    </row>
    <row r="518" spans="1:28" ht="20.100000000000001" hidden="1" customHeight="1" outlineLevel="1">
      <c r="A518" s="406">
        <f>A515+1</f>
        <v>187</v>
      </c>
      <c r="B518" s="209" t="str">
        <f t="shared" si="17"/>
        <v>3.5</v>
      </c>
      <c r="C518" s="407" t="str">
        <f>VLOOKUP($A518,'VII - Planilha Orçamentária'!$A$9:$K$463,3)</f>
        <v>3.5.6</v>
      </c>
      <c r="D518" s="410" t="str">
        <f>VLOOKUP($A518,'VII - Planilha Orçamentária'!$A$9:$K$463,4)</f>
        <v>SINAPI - 05/2015</v>
      </c>
      <c r="E518" s="410" t="str">
        <f>VLOOKUP(A518,'VII - Planilha Orçamentária'!$A$9:$K$463,5)</f>
        <v>72932</v>
      </c>
      <c r="F518" s="416" t="str">
        <f>VLOOKUP($A518,'VII - Planilha Orçamentária'!$A$9:$K$463,6)</f>
        <v>CORDOALHA DE COBRE NU, INCLUSIVE ISOLADORES - 95,00 MM2 - FORNECIMENTO E INSTALACAO</v>
      </c>
      <c r="G518" s="419" t="str">
        <f>VLOOKUP($A518,'VII - Planilha Orçamentária'!$A$9:$K$463,7)</f>
        <v>m</v>
      </c>
      <c r="H518" s="5" t="s">
        <v>135</v>
      </c>
      <c r="I518" s="422">
        <f>VLOOKUP($A518,'VII - Planilha Orçamentária'!$A$9:$K$463,9)</f>
        <v>0</v>
      </c>
      <c r="J518" s="425">
        <f>VLOOKUP($A518,'VII - Planilha Orçamentária'!$A$9:$K$463,10)</f>
        <v>64.069999999999993</v>
      </c>
      <c r="K518" s="413">
        <f>ROUND(J518*I518,2)</f>
        <v>0</v>
      </c>
      <c r="M518" s="194" t="s">
        <v>104</v>
      </c>
      <c r="O518" s="200"/>
      <c r="P518" s="201"/>
      <c r="Q518" s="200"/>
      <c r="R518" s="288"/>
      <c r="S518" s="200"/>
      <c r="T518" s="288"/>
      <c r="U518" s="200"/>
      <c r="V518" s="288"/>
      <c r="W518" s="200"/>
      <c r="X518" s="288"/>
      <c r="Y518" s="200"/>
      <c r="Z518" s="201"/>
      <c r="AA518" s="200"/>
      <c r="AB518" s="201"/>
    </row>
    <row r="519" spans="1:28" ht="20.100000000000001" hidden="1" customHeight="1" outlineLevel="1">
      <c r="A519" s="406"/>
      <c r="B519" s="209" t="str">
        <f t="shared" si="17"/>
        <v>3.5</v>
      </c>
      <c r="C519" s="408"/>
      <c r="D519" s="411"/>
      <c r="E519" s="411"/>
      <c r="F519" s="417"/>
      <c r="G519" s="420"/>
      <c r="H519" s="5" t="s">
        <v>135</v>
      </c>
      <c r="I519" s="423"/>
      <c r="J519" s="426"/>
      <c r="K519" s="414"/>
      <c r="M519" s="195" t="s">
        <v>105</v>
      </c>
      <c r="O519" s="202">
        <v>0</v>
      </c>
      <c r="P519" s="203">
        <f>IFERROR(O519/$K518,0)</f>
        <v>0</v>
      </c>
      <c r="Q519" s="202">
        <v>0</v>
      </c>
      <c r="R519" s="289">
        <f>IFERROR(Q519/$K518,0)</f>
        <v>0</v>
      </c>
      <c r="S519" s="202">
        <v>0</v>
      </c>
      <c r="T519" s="289">
        <f>IFERROR(S519/$K518,0)</f>
        <v>0</v>
      </c>
      <c r="U519" s="202">
        <v>0</v>
      </c>
      <c r="V519" s="289">
        <f>IFERROR(U519/$K518,0)</f>
        <v>0</v>
      </c>
      <c r="W519" s="202">
        <v>0</v>
      </c>
      <c r="X519" s="289">
        <f>IFERROR(W519/$K518,0)</f>
        <v>0</v>
      </c>
      <c r="Y519" s="202">
        <v>0</v>
      </c>
      <c r="Z519" s="203">
        <f>IFERROR(Y519/$K518,0)</f>
        <v>0</v>
      </c>
      <c r="AA519" s="202">
        <f>SUMIF($O$9:$Z$9,$AA$9,$O519:$Z519)</f>
        <v>0</v>
      </c>
      <c r="AB519" s="203">
        <f>IFERROR(AA519/$K518,0)</f>
        <v>0</v>
      </c>
    </row>
    <row r="520" spans="1:28" ht="20.100000000000001" hidden="1" customHeight="1" outlineLevel="1">
      <c r="A520" s="406"/>
      <c r="B520" s="209" t="str">
        <f t="shared" si="17"/>
        <v>3.5</v>
      </c>
      <c r="C520" s="409"/>
      <c r="D520" s="412"/>
      <c r="E520" s="412"/>
      <c r="F520" s="418"/>
      <c r="G520" s="421"/>
      <c r="H520" s="5" t="s">
        <v>135</v>
      </c>
      <c r="I520" s="424"/>
      <c r="J520" s="427"/>
      <c r="K520" s="415"/>
      <c r="M520" s="196" t="s">
        <v>106</v>
      </c>
      <c r="O520" s="204">
        <f>O519</f>
        <v>0</v>
      </c>
      <c r="P520" s="205">
        <f>IFERROR(O520/$K518,0)</f>
        <v>0</v>
      </c>
      <c r="Q520" s="204">
        <f>O520+Q519</f>
        <v>0</v>
      </c>
      <c r="R520" s="290">
        <f>IFERROR(Q520/$K518,0)</f>
        <v>0</v>
      </c>
      <c r="S520" s="204">
        <f>Q520+S519</f>
        <v>0</v>
      </c>
      <c r="T520" s="290">
        <f>IFERROR(S520/$K518,0)</f>
        <v>0</v>
      </c>
      <c r="U520" s="204">
        <f>S520+U519</f>
        <v>0</v>
      </c>
      <c r="V520" s="290">
        <f>IFERROR(U520/$K518,0)</f>
        <v>0</v>
      </c>
      <c r="W520" s="204">
        <f>U520+W519</f>
        <v>0</v>
      </c>
      <c r="X520" s="290">
        <f>IFERROR(W520/$K518,0)</f>
        <v>0</v>
      </c>
      <c r="Y520" s="204">
        <f>W520+Y519</f>
        <v>0</v>
      </c>
      <c r="Z520" s="205">
        <f>IFERROR(Y520/$K518,0)</f>
        <v>0</v>
      </c>
      <c r="AA520" s="204"/>
      <c r="AB520" s="205"/>
    </row>
    <row r="521" spans="1:28" ht="20.100000000000001" hidden="1" customHeight="1" outlineLevel="1">
      <c r="A521" s="406">
        <f>A518+1</f>
        <v>188</v>
      </c>
      <c r="B521" s="209" t="str">
        <f t="shared" si="17"/>
        <v>3.5</v>
      </c>
      <c r="C521" s="407" t="str">
        <f>VLOOKUP($A521,'VII - Planilha Orçamentária'!$A$9:$K$463,3)</f>
        <v>3.5.7</v>
      </c>
      <c r="D521" s="410" t="str">
        <f>VLOOKUP($A521,'VII - Planilha Orçamentária'!$A$9:$K$463,4)</f>
        <v>SINAPI - 05/2015</v>
      </c>
      <c r="E521" s="410" t="str">
        <f>VLOOKUP(A521,'VII - Planilha Orçamentária'!$A$9:$K$463,5)</f>
        <v>83484</v>
      </c>
      <c r="F521" s="416" t="str">
        <f>VLOOKUP($A521,'VII - Planilha Orçamentária'!$A$9:$K$463,6)</f>
        <v>HASTE COPERWELD 3/4" X 3,00M COM CONECTOR</v>
      </c>
      <c r="G521" s="419" t="str">
        <f>VLOOKUP($A521,'VII - Planilha Orçamentária'!$A$9:$K$463,7)</f>
        <v xml:space="preserve">un </v>
      </c>
      <c r="H521" s="5" t="s">
        <v>135</v>
      </c>
      <c r="I521" s="422">
        <f>VLOOKUP($A521,'VII - Planilha Orçamentária'!$A$9:$K$463,9)</f>
        <v>0</v>
      </c>
      <c r="J521" s="425">
        <f>VLOOKUP($A521,'VII - Planilha Orçamentária'!$A$9:$K$463,10)</f>
        <v>51.81</v>
      </c>
      <c r="K521" s="413">
        <f>ROUND(J521*I521,2)</f>
        <v>0</v>
      </c>
      <c r="M521" s="194" t="s">
        <v>104</v>
      </c>
      <c r="O521" s="200"/>
      <c r="P521" s="201"/>
      <c r="Q521" s="200"/>
      <c r="R521" s="288"/>
      <c r="S521" s="200"/>
      <c r="T521" s="288"/>
      <c r="U521" s="200"/>
      <c r="V521" s="288"/>
      <c r="W521" s="200"/>
      <c r="X521" s="288"/>
      <c r="Y521" s="200"/>
      <c r="Z521" s="201"/>
      <c r="AA521" s="200"/>
      <c r="AB521" s="201"/>
    </row>
    <row r="522" spans="1:28" ht="20.100000000000001" hidden="1" customHeight="1" outlineLevel="1">
      <c r="A522" s="406"/>
      <c r="B522" s="209" t="str">
        <f t="shared" si="17"/>
        <v>3.5</v>
      </c>
      <c r="C522" s="408"/>
      <c r="D522" s="411"/>
      <c r="E522" s="411"/>
      <c r="F522" s="417"/>
      <c r="G522" s="420"/>
      <c r="H522" s="5" t="s">
        <v>135</v>
      </c>
      <c r="I522" s="423"/>
      <c r="J522" s="426"/>
      <c r="K522" s="414"/>
      <c r="M522" s="195" t="s">
        <v>105</v>
      </c>
      <c r="O522" s="202">
        <v>0</v>
      </c>
      <c r="P522" s="203">
        <f>IFERROR(O522/$K521,0)</f>
        <v>0</v>
      </c>
      <c r="Q522" s="202">
        <v>0</v>
      </c>
      <c r="R522" s="289">
        <f>IFERROR(Q522/$K521,0)</f>
        <v>0</v>
      </c>
      <c r="S522" s="202">
        <v>0</v>
      </c>
      <c r="T522" s="289">
        <f>IFERROR(S522/$K521,0)</f>
        <v>0</v>
      </c>
      <c r="U522" s="202">
        <v>0</v>
      </c>
      <c r="V522" s="289">
        <f>IFERROR(U522/$K521,0)</f>
        <v>0</v>
      </c>
      <c r="W522" s="202">
        <v>0</v>
      </c>
      <c r="X522" s="289">
        <f>IFERROR(W522/$K521,0)</f>
        <v>0</v>
      </c>
      <c r="Y522" s="202">
        <v>0</v>
      </c>
      <c r="Z522" s="203">
        <f>IFERROR(Y522/$K521,0)</f>
        <v>0</v>
      </c>
      <c r="AA522" s="202">
        <f>SUMIF($O$9:$Z$9,$AA$9,$O522:$Z522)</f>
        <v>0</v>
      </c>
      <c r="AB522" s="203">
        <f>IFERROR(AA522/$K521,0)</f>
        <v>0</v>
      </c>
    </row>
    <row r="523" spans="1:28" ht="20.100000000000001" hidden="1" customHeight="1" outlineLevel="1">
      <c r="A523" s="406"/>
      <c r="B523" s="209" t="str">
        <f t="shared" si="17"/>
        <v>3.5</v>
      </c>
      <c r="C523" s="409"/>
      <c r="D523" s="412"/>
      <c r="E523" s="412"/>
      <c r="F523" s="418"/>
      <c r="G523" s="421"/>
      <c r="H523" s="5" t="s">
        <v>135</v>
      </c>
      <c r="I523" s="424"/>
      <c r="J523" s="427"/>
      <c r="K523" s="415"/>
      <c r="M523" s="196" t="s">
        <v>106</v>
      </c>
      <c r="O523" s="204">
        <f>O522</f>
        <v>0</v>
      </c>
      <c r="P523" s="205">
        <f>IFERROR(O523/$K521,0)</f>
        <v>0</v>
      </c>
      <c r="Q523" s="204">
        <f>O523+Q522</f>
        <v>0</v>
      </c>
      <c r="R523" s="290">
        <f>IFERROR(Q523/$K521,0)</f>
        <v>0</v>
      </c>
      <c r="S523" s="204">
        <f>Q523+S522</f>
        <v>0</v>
      </c>
      <c r="T523" s="290">
        <f>IFERROR(S523/$K521,0)</f>
        <v>0</v>
      </c>
      <c r="U523" s="204">
        <f>S523+U522</f>
        <v>0</v>
      </c>
      <c r="V523" s="290">
        <f>IFERROR(U523/$K521,0)</f>
        <v>0</v>
      </c>
      <c r="W523" s="204">
        <f>U523+W522</f>
        <v>0</v>
      </c>
      <c r="X523" s="290">
        <f>IFERROR(W523/$K521,0)</f>
        <v>0</v>
      </c>
      <c r="Y523" s="204">
        <f>W523+Y522</f>
        <v>0</v>
      </c>
      <c r="Z523" s="205">
        <f>IFERROR(Y523/$K521,0)</f>
        <v>0</v>
      </c>
      <c r="AA523" s="204"/>
      <c r="AB523" s="205"/>
    </row>
    <row r="524" spans="1:28" ht="20.100000000000001" hidden="1" customHeight="1" outlineLevel="1">
      <c r="A524" s="406">
        <f>A521+1</f>
        <v>189</v>
      </c>
      <c r="B524" s="209" t="str">
        <f t="shared" si="17"/>
        <v>3.5</v>
      </c>
      <c r="C524" s="407" t="str">
        <f>VLOOKUP($A524,'VII - Planilha Orçamentária'!$A$9:$K$463,3)</f>
        <v>3.5.8</v>
      </c>
      <c r="D524" s="410" t="str">
        <f>VLOOKUP($A524,'VII - Planilha Orçamentária'!$A$9:$K$463,4)</f>
        <v>SINAPI - 05/2015</v>
      </c>
      <c r="E524" s="410" t="str">
        <f>VLOOKUP(A524,'VII - Planilha Orçamentária'!$A$9:$K$463,5)</f>
        <v>83485</v>
      </c>
      <c r="F524" s="416" t="str">
        <f>VLOOKUP($A524,'VII - Planilha Orçamentária'!$A$9:$K$463,6)</f>
        <v>HASTE COPERWELD 3/8" X 3,00M COM CONECTOR</v>
      </c>
      <c r="G524" s="419" t="str">
        <f>VLOOKUP($A524,'VII - Planilha Orçamentária'!$A$9:$K$463,7)</f>
        <v xml:space="preserve">un </v>
      </c>
      <c r="H524" s="5" t="s">
        <v>135</v>
      </c>
      <c r="I524" s="422">
        <f>VLOOKUP($A524,'VII - Planilha Orçamentária'!$A$9:$K$463,9)</f>
        <v>0</v>
      </c>
      <c r="J524" s="425">
        <f>VLOOKUP($A524,'VII - Planilha Orçamentária'!$A$9:$K$463,10)</f>
        <v>35.020000000000003</v>
      </c>
      <c r="K524" s="413">
        <f>ROUND(J524*I524,2)</f>
        <v>0</v>
      </c>
      <c r="M524" s="194" t="s">
        <v>104</v>
      </c>
      <c r="O524" s="200"/>
      <c r="P524" s="201"/>
      <c r="Q524" s="200"/>
      <c r="R524" s="288"/>
      <c r="S524" s="200"/>
      <c r="T524" s="288"/>
      <c r="U524" s="200"/>
      <c r="V524" s="288"/>
      <c r="W524" s="200"/>
      <c r="X524" s="288"/>
      <c r="Y524" s="200"/>
      <c r="Z524" s="201"/>
      <c r="AA524" s="200"/>
      <c r="AB524" s="201"/>
    </row>
    <row r="525" spans="1:28" ht="20.100000000000001" hidden="1" customHeight="1" outlineLevel="1">
      <c r="A525" s="406"/>
      <c r="B525" s="209" t="str">
        <f t="shared" si="17"/>
        <v>3.5</v>
      </c>
      <c r="C525" s="408"/>
      <c r="D525" s="411"/>
      <c r="E525" s="411"/>
      <c r="F525" s="417"/>
      <c r="G525" s="420"/>
      <c r="H525" s="5" t="s">
        <v>135</v>
      </c>
      <c r="I525" s="423"/>
      <c r="J525" s="426"/>
      <c r="K525" s="414"/>
      <c r="M525" s="195" t="s">
        <v>105</v>
      </c>
      <c r="O525" s="202">
        <v>0</v>
      </c>
      <c r="P525" s="203">
        <f>IFERROR(O525/$K524,0)</f>
        <v>0</v>
      </c>
      <c r="Q525" s="202">
        <v>0</v>
      </c>
      <c r="R525" s="289">
        <f>IFERROR(Q525/$K524,0)</f>
        <v>0</v>
      </c>
      <c r="S525" s="202">
        <v>0</v>
      </c>
      <c r="T525" s="289">
        <f>IFERROR(S525/$K524,0)</f>
        <v>0</v>
      </c>
      <c r="U525" s="202">
        <v>0</v>
      </c>
      <c r="V525" s="289">
        <f>IFERROR(U525/$K524,0)</f>
        <v>0</v>
      </c>
      <c r="W525" s="202">
        <v>0</v>
      </c>
      <c r="X525" s="289">
        <f>IFERROR(W525/$K524,0)</f>
        <v>0</v>
      </c>
      <c r="Y525" s="202">
        <v>0</v>
      </c>
      <c r="Z525" s="203">
        <f>IFERROR(Y525/$K524,0)</f>
        <v>0</v>
      </c>
      <c r="AA525" s="202">
        <f>SUMIF($O$9:$Z$9,$AA$9,$O525:$Z525)</f>
        <v>0</v>
      </c>
      <c r="AB525" s="203">
        <f>IFERROR(AA525/$K524,0)</f>
        <v>0</v>
      </c>
    </row>
    <row r="526" spans="1:28" ht="20.100000000000001" hidden="1" customHeight="1" outlineLevel="1">
      <c r="A526" s="406"/>
      <c r="B526" s="209" t="str">
        <f t="shared" si="17"/>
        <v>3.5</v>
      </c>
      <c r="C526" s="409"/>
      <c r="D526" s="412"/>
      <c r="E526" s="412"/>
      <c r="F526" s="418"/>
      <c r="G526" s="421"/>
      <c r="H526" s="5" t="s">
        <v>135</v>
      </c>
      <c r="I526" s="424"/>
      <c r="J526" s="427"/>
      <c r="K526" s="415"/>
      <c r="M526" s="196" t="s">
        <v>106</v>
      </c>
      <c r="O526" s="204">
        <f>O525</f>
        <v>0</v>
      </c>
      <c r="P526" s="205">
        <f>IFERROR(O526/$K524,0)</f>
        <v>0</v>
      </c>
      <c r="Q526" s="204">
        <f>O526+Q525</f>
        <v>0</v>
      </c>
      <c r="R526" s="290">
        <f>IFERROR(Q526/$K524,0)</f>
        <v>0</v>
      </c>
      <c r="S526" s="204">
        <f>Q526+S525</f>
        <v>0</v>
      </c>
      <c r="T526" s="290">
        <f>IFERROR(S526/$K524,0)</f>
        <v>0</v>
      </c>
      <c r="U526" s="204">
        <f>S526+U525</f>
        <v>0</v>
      </c>
      <c r="V526" s="290">
        <f>IFERROR(U526/$K524,0)</f>
        <v>0</v>
      </c>
      <c r="W526" s="204">
        <f>U526+W525</f>
        <v>0</v>
      </c>
      <c r="X526" s="290">
        <f>IFERROR(W526/$K524,0)</f>
        <v>0</v>
      </c>
      <c r="Y526" s="204">
        <f>W526+Y525</f>
        <v>0</v>
      </c>
      <c r="Z526" s="205">
        <f>IFERROR(Y526/$K524,0)</f>
        <v>0</v>
      </c>
      <c r="AA526" s="204"/>
      <c r="AB526" s="205"/>
    </row>
    <row r="527" spans="1:28" ht="20.100000000000001" hidden="1" customHeight="1" outlineLevel="1">
      <c r="A527" s="406">
        <f>A524+1</f>
        <v>190</v>
      </c>
      <c r="B527" s="209" t="str">
        <f t="shared" si="17"/>
        <v>3.5</v>
      </c>
      <c r="C527" s="407" t="str">
        <f>VLOOKUP($A527,'VII - Planilha Orçamentária'!$A$9:$K$463,3)</f>
        <v>3.5.9</v>
      </c>
      <c r="D527" s="410" t="str">
        <f>VLOOKUP($A527,'VII - Planilha Orçamentária'!$A$9:$K$463,4)</f>
        <v>SINAPI - 05/2015</v>
      </c>
      <c r="E527" s="410" t="str">
        <f>VLOOKUP(A527,'VII - Planilha Orçamentária'!$A$9:$K$463,5)</f>
        <v>83638</v>
      </c>
      <c r="F527" s="416" t="str">
        <f>VLOOKUP($A527,'VII - Planilha Orçamentária'!$A$9:$K$463,6)</f>
        <v>MASTRO SIMPLES DE FERRO GALVANIZADO P/ PARA-RAIOS H=3,00M INCLUINDO BA SE - FORNECIMENTO E INSTALACAO</v>
      </c>
      <c r="G527" s="419" t="str">
        <f>VLOOKUP($A527,'VII - Planilha Orçamentária'!$A$9:$K$463,7)</f>
        <v xml:space="preserve">un </v>
      </c>
      <c r="H527" s="5" t="s">
        <v>135</v>
      </c>
      <c r="I527" s="422">
        <f>VLOOKUP($A527,'VII - Planilha Orçamentária'!$A$9:$K$463,9)</f>
        <v>0</v>
      </c>
      <c r="J527" s="425">
        <f>VLOOKUP($A527,'VII - Planilha Orçamentária'!$A$9:$K$463,10)</f>
        <v>325.38</v>
      </c>
      <c r="K527" s="413">
        <f>ROUND(J527*I527,2)</f>
        <v>0</v>
      </c>
      <c r="M527" s="194" t="s">
        <v>104</v>
      </c>
      <c r="O527" s="200"/>
      <c r="P527" s="201"/>
      <c r="Q527" s="200"/>
      <c r="R527" s="288"/>
      <c r="S527" s="200"/>
      <c r="T527" s="288"/>
      <c r="U527" s="200"/>
      <c r="V527" s="288"/>
      <c r="W527" s="200"/>
      <c r="X527" s="288"/>
      <c r="Y527" s="200"/>
      <c r="Z527" s="201"/>
      <c r="AA527" s="200"/>
      <c r="AB527" s="201"/>
    </row>
    <row r="528" spans="1:28" ht="20.100000000000001" hidden="1" customHeight="1" outlineLevel="1">
      <c r="A528" s="406"/>
      <c r="B528" s="209" t="str">
        <f t="shared" si="17"/>
        <v>3.5</v>
      </c>
      <c r="C528" s="408"/>
      <c r="D528" s="411"/>
      <c r="E528" s="411"/>
      <c r="F528" s="417"/>
      <c r="G528" s="420"/>
      <c r="H528" s="5" t="s">
        <v>135</v>
      </c>
      <c r="I528" s="423"/>
      <c r="J528" s="426"/>
      <c r="K528" s="414"/>
      <c r="M528" s="195" t="s">
        <v>105</v>
      </c>
      <c r="O528" s="202">
        <v>0</v>
      </c>
      <c r="P528" s="203">
        <f>IFERROR(O528/$K527,0)</f>
        <v>0</v>
      </c>
      <c r="Q528" s="202">
        <v>0</v>
      </c>
      <c r="R528" s="289">
        <f>IFERROR(Q528/$K527,0)</f>
        <v>0</v>
      </c>
      <c r="S528" s="202">
        <f>K527</f>
        <v>0</v>
      </c>
      <c r="T528" s="289">
        <f>IFERROR(S528/$K527,0)</f>
        <v>0</v>
      </c>
      <c r="U528" s="202">
        <v>0</v>
      </c>
      <c r="V528" s="289">
        <f>IFERROR(U528/$K527,0)</f>
        <v>0</v>
      </c>
      <c r="W528" s="202">
        <v>0</v>
      </c>
      <c r="X528" s="289">
        <f>IFERROR(W528/$K527,0)</f>
        <v>0</v>
      </c>
      <c r="Y528" s="202">
        <v>0</v>
      </c>
      <c r="Z528" s="203">
        <f>IFERROR(Y528/$K527,0)</f>
        <v>0</v>
      </c>
      <c r="AA528" s="202">
        <f>SUMIF($O$9:$Z$9,$AA$9,$O528:$Z528)</f>
        <v>0</v>
      </c>
      <c r="AB528" s="203">
        <f>IFERROR(AA528/$K527,0)</f>
        <v>0</v>
      </c>
    </row>
    <row r="529" spans="1:28" ht="20.100000000000001" hidden="1" customHeight="1" outlineLevel="1">
      <c r="A529" s="406"/>
      <c r="B529" s="209" t="str">
        <f t="shared" si="17"/>
        <v>3.5</v>
      </c>
      <c r="C529" s="409"/>
      <c r="D529" s="412"/>
      <c r="E529" s="412"/>
      <c r="F529" s="418"/>
      <c r="G529" s="421"/>
      <c r="H529" s="5" t="s">
        <v>135</v>
      </c>
      <c r="I529" s="424"/>
      <c r="J529" s="427"/>
      <c r="K529" s="415"/>
      <c r="M529" s="196" t="s">
        <v>106</v>
      </c>
      <c r="O529" s="204">
        <f>O528</f>
        <v>0</v>
      </c>
      <c r="P529" s="205">
        <f>IFERROR(O529/$K527,0)</f>
        <v>0</v>
      </c>
      <c r="Q529" s="204">
        <f>O529+Q528</f>
        <v>0</v>
      </c>
      <c r="R529" s="290">
        <f>IFERROR(Q529/$K527,0)</f>
        <v>0</v>
      </c>
      <c r="S529" s="204">
        <f>Q529+S528</f>
        <v>0</v>
      </c>
      <c r="T529" s="290">
        <f>IFERROR(S529/$K527,0)</f>
        <v>0</v>
      </c>
      <c r="U529" s="204">
        <f>S529+U528</f>
        <v>0</v>
      </c>
      <c r="V529" s="290">
        <f>IFERROR(U529/$K527,0)</f>
        <v>0</v>
      </c>
      <c r="W529" s="204">
        <f>U529+W528</f>
        <v>0</v>
      </c>
      <c r="X529" s="290">
        <f>IFERROR(W529/$K527,0)</f>
        <v>0</v>
      </c>
      <c r="Y529" s="204">
        <f>W529+Y528</f>
        <v>0</v>
      </c>
      <c r="Z529" s="205">
        <f>IFERROR(Y529/$K527,0)</f>
        <v>0</v>
      </c>
      <c r="AA529" s="204"/>
      <c r="AB529" s="205"/>
    </row>
    <row r="530" spans="1:28" ht="20.100000000000001" hidden="1" customHeight="1" outlineLevel="1">
      <c r="A530" s="406">
        <f>A527+1</f>
        <v>191</v>
      </c>
      <c r="B530" s="209" t="str">
        <f t="shared" si="17"/>
        <v>3.5</v>
      </c>
      <c r="C530" s="407" t="str">
        <f>VLOOKUP($A530,'VII - Planilha Orçamentária'!$A$9:$K$463,3)</f>
        <v>3.5.10</v>
      </c>
      <c r="D530" s="410" t="str">
        <f>VLOOKUP($A530,'VII - Planilha Orçamentária'!$A$9:$K$463,4)</f>
        <v>SINAPI - 05/2015</v>
      </c>
      <c r="E530" s="410" t="str">
        <f>VLOOKUP(A530,'VII - Planilha Orçamentária'!$A$9:$K$463,5)</f>
        <v>83641</v>
      </c>
      <c r="F530" s="416" t="str">
        <f>VLOOKUP($A530,'VII - Planilha Orçamentária'!$A$9:$K$463,6)</f>
        <v>PARA-RAIO TP VALVULA 15KV/5KA - FORNECIMENTO E INSTALACAO</v>
      </c>
      <c r="G530" s="419" t="str">
        <f>VLOOKUP($A530,'VII - Planilha Orçamentária'!$A$9:$K$463,7)</f>
        <v xml:space="preserve">un </v>
      </c>
      <c r="H530" s="5" t="s">
        <v>135</v>
      </c>
      <c r="I530" s="422">
        <f>VLOOKUP($A530,'VII - Planilha Orçamentária'!$A$9:$K$463,9)</f>
        <v>0</v>
      </c>
      <c r="J530" s="425">
        <f>VLOOKUP($A530,'VII - Planilha Orçamentária'!$A$9:$K$463,10)</f>
        <v>379.72</v>
      </c>
      <c r="K530" s="413">
        <f>ROUND(J530*I530,2)</f>
        <v>0</v>
      </c>
      <c r="M530" s="194" t="s">
        <v>104</v>
      </c>
      <c r="O530" s="200"/>
      <c r="P530" s="201"/>
      <c r="Q530" s="200"/>
      <c r="R530" s="288"/>
      <c r="S530" s="200"/>
      <c r="T530" s="288"/>
      <c r="U530" s="200"/>
      <c r="V530" s="288"/>
      <c r="W530" s="200"/>
      <c r="X530" s="288"/>
      <c r="Y530" s="200"/>
      <c r="Z530" s="201"/>
      <c r="AA530" s="200"/>
      <c r="AB530" s="201"/>
    </row>
    <row r="531" spans="1:28" ht="20.100000000000001" hidden="1" customHeight="1" outlineLevel="1">
      <c r="A531" s="406"/>
      <c r="B531" s="209" t="str">
        <f t="shared" si="17"/>
        <v>3.5</v>
      </c>
      <c r="C531" s="408"/>
      <c r="D531" s="411"/>
      <c r="E531" s="411"/>
      <c r="F531" s="417"/>
      <c r="G531" s="420"/>
      <c r="H531" s="5" t="s">
        <v>135</v>
      </c>
      <c r="I531" s="423"/>
      <c r="J531" s="426"/>
      <c r="K531" s="414"/>
      <c r="M531" s="195" t="s">
        <v>105</v>
      </c>
      <c r="O531" s="202">
        <v>0</v>
      </c>
      <c r="P531" s="203">
        <f>IFERROR(O531/$K530,0)</f>
        <v>0</v>
      </c>
      <c r="Q531" s="202">
        <v>0</v>
      </c>
      <c r="R531" s="289">
        <f>IFERROR(Q531/$K530,0)</f>
        <v>0</v>
      </c>
      <c r="S531" s="202">
        <v>0</v>
      </c>
      <c r="T531" s="289">
        <f>IFERROR(S531/$K530,0)</f>
        <v>0</v>
      </c>
      <c r="U531" s="202">
        <v>0</v>
      </c>
      <c r="V531" s="289">
        <f>IFERROR(U531/$K530,0)</f>
        <v>0</v>
      </c>
      <c r="W531" s="202">
        <v>0</v>
      </c>
      <c r="X531" s="289">
        <f>IFERROR(W531/$K530,0)</f>
        <v>0</v>
      </c>
      <c r="Y531" s="202">
        <v>0</v>
      </c>
      <c r="Z531" s="203">
        <f>IFERROR(Y531/$K530,0)</f>
        <v>0</v>
      </c>
      <c r="AA531" s="202">
        <f>SUMIF($O$9:$Z$9,$AA$9,$O531:$Z531)</f>
        <v>0</v>
      </c>
      <c r="AB531" s="203">
        <f>IFERROR(AA531/$K530,0)</f>
        <v>0</v>
      </c>
    </row>
    <row r="532" spans="1:28" ht="20.100000000000001" hidden="1" customHeight="1" outlineLevel="1">
      <c r="A532" s="406"/>
      <c r="B532" s="209" t="str">
        <f t="shared" si="17"/>
        <v>3.5</v>
      </c>
      <c r="C532" s="409"/>
      <c r="D532" s="412"/>
      <c r="E532" s="412"/>
      <c r="F532" s="418"/>
      <c r="G532" s="421"/>
      <c r="H532" s="5" t="s">
        <v>135</v>
      </c>
      <c r="I532" s="424"/>
      <c r="J532" s="427"/>
      <c r="K532" s="415"/>
      <c r="M532" s="196" t="s">
        <v>106</v>
      </c>
      <c r="O532" s="204">
        <f>O531</f>
        <v>0</v>
      </c>
      <c r="P532" s="205">
        <f>IFERROR(O532/$K530,0)</f>
        <v>0</v>
      </c>
      <c r="Q532" s="204">
        <f>O532+Q531</f>
        <v>0</v>
      </c>
      <c r="R532" s="290">
        <f>IFERROR(Q532/$K530,0)</f>
        <v>0</v>
      </c>
      <c r="S532" s="204">
        <f>Q532+S531</f>
        <v>0</v>
      </c>
      <c r="T532" s="290">
        <f>IFERROR(S532/$K530,0)</f>
        <v>0</v>
      </c>
      <c r="U532" s="204">
        <f>S532+U531</f>
        <v>0</v>
      </c>
      <c r="V532" s="290">
        <f>IFERROR(U532/$K530,0)</f>
        <v>0</v>
      </c>
      <c r="W532" s="204">
        <f>U532+W531</f>
        <v>0</v>
      </c>
      <c r="X532" s="290">
        <f>IFERROR(W532/$K530,0)</f>
        <v>0</v>
      </c>
      <c r="Y532" s="204">
        <f>W532+Y531</f>
        <v>0</v>
      </c>
      <c r="Z532" s="205">
        <f>IFERROR(Y532/$K530,0)</f>
        <v>0</v>
      </c>
      <c r="AA532" s="204"/>
      <c r="AB532" s="205"/>
    </row>
    <row r="533" spans="1:28" ht="20.100000000000001" hidden="1" customHeight="1" outlineLevel="1">
      <c r="A533" s="406">
        <f>A530+1</f>
        <v>192</v>
      </c>
      <c r="B533" s="209" t="str">
        <f t="shared" si="17"/>
        <v>3.5</v>
      </c>
      <c r="C533" s="407" t="str">
        <f>VLOOKUP($A533,'VII - Planilha Orçamentária'!$A$9:$K$463,3)</f>
        <v>3.5.11</v>
      </c>
      <c r="D533" s="410">
        <f>VLOOKUP($A533,'VII - Planilha Orçamentária'!$A$9:$K$463,4)</f>
        <v>0</v>
      </c>
      <c r="E533" s="410">
        <f>VLOOKUP(A533,'VII - Planilha Orçamentária'!$A$9:$K$463,5)</f>
        <v>0</v>
      </c>
      <c r="F533" s="416" t="str">
        <f>VLOOKUP($A533,'VII - Planilha Orçamentária'!$A$9:$K$463,6)</f>
        <v>PARA-RAIO DE BAIXA TENSÃO 280V - 10kA</v>
      </c>
      <c r="G533" s="419" t="str">
        <f>VLOOKUP($A533,'VII - Planilha Orçamentária'!$A$9:$K$463,7)</f>
        <v xml:space="preserve">un </v>
      </c>
      <c r="H533" s="5" t="s">
        <v>135</v>
      </c>
      <c r="I533" s="422">
        <f>VLOOKUP($A533,'VII - Planilha Orçamentária'!$A$9:$K$463,9)</f>
        <v>0</v>
      </c>
      <c r="J533" s="425">
        <f>VLOOKUP($A533,'VII - Planilha Orçamentária'!$A$9:$K$463,10)</f>
        <v>0</v>
      </c>
      <c r="K533" s="413">
        <f>ROUND(J533*I533,2)</f>
        <v>0</v>
      </c>
      <c r="M533" s="194" t="s">
        <v>104</v>
      </c>
      <c r="O533" s="200"/>
      <c r="P533" s="201"/>
      <c r="Q533" s="200"/>
      <c r="R533" s="288"/>
      <c r="S533" s="200"/>
      <c r="T533" s="288"/>
      <c r="U533" s="200"/>
      <c r="V533" s="288"/>
      <c r="W533" s="200"/>
      <c r="X533" s="288"/>
      <c r="Y533" s="200"/>
      <c r="Z533" s="201"/>
      <c r="AA533" s="200"/>
      <c r="AB533" s="201"/>
    </row>
    <row r="534" spans="1:28" ht="20.100000000000001" hidden="1" customHeight="1" outlineLevel="1">
      <c r="A534" s="406"/>
      <c r="B534" s="209" t="str">
        <f t="shared" si="17"/>
        <v>3.5</v>
      </c>
      <c r="C534" s="408"/>
      <c r="D534" s="411"/>
      <c r="E534" s="411"/>
      <c r="F534" s="417"/>
      <c r="G534" s="420"/>
      <c r="H534" s="5" t="s">
        <v>135</v>
      </c>
      <c r="I534" s="423"/>
      <c r="J534" s="426"/>
      <c r="K534" s="414"/>
      <c r="M534" s="195" t="s">
        <v>105</v>
      </c>
      <c r="O534" s="202">
        <v>0</v>
      </c>
      <c r="P534" s="203">
        <f>IFERROR(O534/$K533,0)</f>
        <v>0</v>
      </c>
      <c r="Q534" s="202">
        <v>0</v>
      </c>
      <c r="R534" s="289">
        <f>IFERROR(Q534/$K533,0)</f>
        <v>0</v>
      </c>
      <c r="S534" s="202">
        <v>0</v>
      </c>
      <c r="T534" s="289">
        <f>IFERROR(S534/$K533,0)</f>
        <v>0</v>
      </c>
      <c r="U534" s="202">
        <v>0</v>
      </c>
      <c r="V534" s="289">
        <f>IFERROR(U534/$K533,0)</f>
        <v>0</v>
      </c>
      <c r="W534" s="202">
        <v>0</v>
      </c>
      <c r="X534" s="289">
        <f>IFERROR(W534/$K533,0)</f>
        <v>0</v>
      </c>
      <c r="Y534" s="202">
        <v>0</v>
      </c>
      <c r="Z534" s="203">
        <f>IFERROR(Y534/$K533,0)</f>
        <v>0</v>
      </c>
      <c r="AA534" s="202">
        <f>SUMIF($O$9:$Z$9,$AA$9,$O534:$Z534)</f>
        <v>0</v>
      </c>
      <c r="AB534" s="203">
        <f>IFERROR(AA534/$K533,0)</f>
        <v>0</v>
      </c>
    </row>
    <row r="535" spans="1:28" ht="20.100000000000001" hidden="1" customHeight="1" outlineLevel="1">
      <c r="A535" s="406"/>
      <c r="B535" s="209" t="str">
        <f t="shared" si="17"/>
        <v>3.5</v>
      </c>
      <c r="C535" s="409"/>
      <c r="D535" s="412"/>
      <c r="E535" s="412"/>
      <c r="F535" s="418"/>
      <c r="G535" s="421"/>
      <c r="H535" s="5" t="s">
        <v>135</v>
      </c>
      <c r="I535" s="424"/>
      <c r="J535" s="427"/>
      <c r="K535" s="415"/>
      <c r="M535" s="196" t="s">
        <v>106</v>
      </c>
      <c r="O535" s="204">
        <f>O534</f>
        <v>0</v>
      </c>
      <c r="P535" s="205">
        <f>IFERROR(O535/$K533,0)</f>
        <v>0</v>
      </c>
      <c r="Q535" s="204">
        <f>O535+Q534</f>
        <v>0</v>
      </c>
      <c r="R535" s="290">
        <f>IFERROR(Q535/$K533,0)</f>
        <v>0</v>
      </c>
      <c r="S535" s="204">
        <f>Q535+S534</f>
        <v>0</v>
      </c>
      <c r="T535" s="290">
        <f>IFERROR(S535/$K533,0)</f>
        <v>0</v>
      </c>
      <c r="U535" s="204">
        <f>S535+U534</f>
        <v>0</v>
      </c>
      <c r="V535" s="290">
        <f>IFERROR(U535/$K533,0)</f>
        <v>0</v>
      </c>
      <c r="W535" s="204">
        <f>U535+W534</f>
        <v>0</v>
      </c>
      <c r="X535" s="290">
        <f>IFERROR(W535/$K533,0)</f>
        <v>0</v>
      </c>
      <c r="Y535" s="204">
        <f>W535+Y534</f>
        <v>0</v>
      </c>
      <c r="Z535" s="205">
        <f>IFERROR(Y535/$K533,0)</f>
        <v>0</v>
      </c>
      <c r="AA535" s="204"/>
      <c r="AB535" s="205"/>
    </row>
    <row r="536" spans="1:28" ht="20.100000000000001" hidden="1" customHeight="1" outlineLevel="1">
      <c r="A536" s="406">
        <f>A533+1</f>
        <v>193</v>
      </c>
      <c r="B536" s="209" t="str">
        <f t="shared" si="17"/>
        <v>3.5</v>
      </c>
      <c r="C536" s="407" t="str">
        <f>VLOOKUP($A536,'VII - Planilha Orçamentária'!$A$9:$K$463,3)</f>
        <v>3.5.12</v>
      </c>
      <c r="D536" s="410">
        <f>VLOOKUP($A536,'VII - Planilha Orçamentária'!$A$9:$K$463,4)</f>
        <v>0</v>
      </c>
      <c r="E536" s="410">
        <f>VLOOKUP(A536,'VII - Planilha Orçamentária'!$A$9:$K$463,5)</f>
        <v>0</v>
      </c>
      <c r="F536" s="416" t="str">
        <f>VLOOKUP($A536,'VII - Planilha Orçamentária'!$A$9:$K$463,6)</f>
        <v>PARA-RAIO DE BAIXA TENSÃO 280V - 40kA</v>
      </c>
      <c r="G536" s="419" t="str">
        <f>VLOOKUP($A536,'VII - Planilha Orçamentária'!$A$9:$K$463,7)</f>
        <v xml:space="preserve">un </v>
      </c>
      <c r="H536" s="5" t="s">
        <v>135</v>
      </c>
      <c r="I536" s="422">
        <f>VLOOKUP($A536,'VII - Planilha Orçamentária'!$A$9:$K$463,9)</f>
        <v>0</v>
      </c>
      <c r="J536" s="425">
        <f>VLOOKUP($A536,'VII - Planilha Orçamentária'!$A$9:$K$463,10)</f>
        <v>0</v>
      </c>
      <c r="K536" s="413">
        <f>ROUND(J536*I536,2)</f>
        <v>0</v>
      </c>
      <c r="M536" s="194" t="s">
        <v>104</v>
      </c>
      <c r="O536" s="200"/>
      <c r="P536" s="201"/>
      <c r="Q536" s="200"/>
      <c r="R536" s="288"/>
      <c r="S536" s="200"/>
      <c r="T536" s="288"/>
      <c r="U536" s="200"/>
      <c r="V536" s="288"/>
      <c r="W536" s="200"/>
      <c r="X536" s="288"/>
      <c r="Y536" s="200"/>
      <c r="Z536" s="201"/>
      <c r="AA536" s="200"/>
      <c r="AB536" s="201"/>
    </row>
    <row r="537" spans="1:28" ht="20.100000000000001" hidden="1" customHeight="1" outlineLevel="1">
      <c r="A537" s="406"/>
      <c r="B537" s="209" t="str">
        <f t="shared" si="17"/>
        <v>3.5</v>
      </c>
      <c r="C537" s="408"/>
      <c r="D537" s="411"/>
      <c r="E537" s="411"/>
      <c r="F537" s="417"/>
      <c r="G537" s="420"/>
      <c r="H537" s="5" t="s">
        <v>135</v>
      </c>
      <c r="I537" s="423"/>
      <c r="J537" s="426"/>
      <c r="K537" s="414"/>
      <c r="M537" s="195" t="s">
        <v>105</v>
      </c>
      <c r="O537" s="202">
        <v>0</v>
      </c>
      <c r="P537" s="203">
        <f>IFERROR(O537/$K536,0)</f>
        <v>0</v>
      </c>
      <c r="Q537" s="202">
        <v>0</v>
      </c>
      <c r="R537" s="289">
        <f>IFERROR(Q537/$K536,0)</f>
        <v>0</v>
      </c>
      <c r="S537" s="202">
        <v>0</v>
      </c>
      <c r="T537" s="289">
        <f>IFERROR(S537/$K536,0)</f>
        <v>0</v>
      </c>
      <c r="U537" s="202">
        <v>0</v>
      </c>
      <c r="V537" s="289">
        <f>IFERROR(U537/$K536,0)</f>
        <v>0</v>
      </c>
      <c r="W537" s="202">
        <v>0</v>
      </c>
      <c r="X537" s="289">
        <f>IFERROR(W537/$K536,0)</f>
        <v>0</v>
      </c>
      <c r="Y537" s="202">
        <v>0</v>
      </c>
      <c r="Z537" s="203">
        <f>IFERROR(Y537/$K536,0)</f>
        <v>0</v>
      </c>
      <c r="AA537" s="202">
        <f>SUMIF($O$9:$Z$9,$AA$9,$O537:$Z537)</f>
        <v>0</v>
      </c>
      <c r="AB537" s="203">
        <f>IFERROR(AA537/$K536,0)</f>
        <v>0</v>
      </c>
    </row>
    <row r="538" spans="1:28" ht="20.100000000000001" hidden="1" customHeight="1" outlineLevel="1">
      <c r="A538" s="406"/>
      <c r="B538" s="209" t="str">
        <f t="shared" si="17"/>
        <v>3.5</v>
      </c>
      <c r="C538" s="409"/>
      <c r="D538" s="412"/>
      <c r="E538" s="412"/>
      <c r="F538" s="418"/>
      <c r="G538" s="421"/>
      <c r="H538" s="5" t="s">
        <v>135</v>
      </c>
      <c r="I538" s="424"/>
      <c r="J538" s="427"/>
      <c r="K538" s="415"/>
      <c r="M538" s="196" t="s">
        <v>106</v>
      </c>
      <c r="O538" s="204">
        <f>O537</f>
        <v>0</v>
      </c>
      <c r="P538" s="205">
        <f>IFERROR(O538/$K536,0)</f>
        <v>0</v>
      </c>
      <c r="Q538" s="204">
        <f>O538+Q537</f>
        <v>0</v>
      </c>
      <c r="R538" s="290">
        <f>IFERROR(Q538/$K536,0)</f>
        <v>0</v>
      </c>
      <c r="S538" s="204">
        <f>Q538+S537</f>
        <v>0</v>
      </c>
      <c r="T538" s="290">
        <f>IFERROR(S538/$K536,0)</f>
        <v>0</v>
      </c>
      <c r="U538" s="204">
        <f>S538+U537</f>
        <v>0</v>
      </c>
      <c r="V538" s="290">
        <f>IFERROR(U538/$K536,0)</f>
        <v>0</v>
      </c>
      <c r="W538" s="204">
        <f>U538+W537</f>
        <v>0</v>
      </c>
      <c r="X538" s="290">
        <f>IFERROR(W538/$K536,0)</f>
        <v>0</v>
      </c>
      <c r="Y538" s="204">
        <f>W538+Y537</f>
        <v>0</v>
      </c>
      <c r="Z538" s="205">
        <f>IFERROR(Y538/$K536,0)</f>
        <v>0</v>
      </c>
      <c r="AA538" s="204"/>
      <c r="AB538" s="205"/>
    </row>
    <row r="539" spans="1:28" ht="20.100000000000001" customHeight="1" outlineLevel="1">
      <c r="A539" s="406">
        <f>A536+1</f>
        <v>194</v>
      </c>
      <c r="B539" s="209" t="str">
        <f t="shared" si="17"/>
        <v>3.5</v>
      </c>
      <c r="C539" s="407" t="str">
        <f>VLOOKUP($A539,'VII - Planilha Orçamentária'!$A$9:$K$463,3)</f>
        <v>3.5.13</v>
      </c>
      <c r="D539" s="410" t="str">
        <f>VLOOKUP($A539,'VII - Planilha Orçamentária'!$A$9:$K$463,4)</f>
        <v>CPOS - B.166</v>
      </c>
      <c r="E539" s="410" t="str">
        <f>VLOOKUP(A539,'VII - Planilha Orçamentária'!$A$9:$K$463,5)</f>
        <v>420525</v>
      </c>
      <c r="F539" s="416" t="str">
        <f>VLOOKUP($A539,'VII - Planilha Orçamentária'!$A$9:$K$463,6)</f>
        <v>BARRA CONDUTORA CHATA DE ALUMÍNIO, 3/4´ X 1/4´ - INCLUSIVE ACESSÓRIOS DE FIXAÇÃO</v>
      </c>
      <c r="G539" s="419" t="str">
        <f>VLOOKUP($A539,'VII - Planilha Orçamentária'!$A$9:$K$463,7)</f>
        <v>m</v>
      </c>
      <c r="I539" s="422">
        <f>VLOOKUP($A539,'VII - Planilha Orçamentária'!$A$9:$K$463,9)</f>
        <v>90</v>
      </c>
      <c r="J539" s="425">
        <f>VLOOKUP($A539,'VII - Planilha Orçamentária'!$A$9:$K$463,10)</f>
        <v>0</v>
      </c>
      <c r="K539" s="413">
        <f>ROUND(J539*I539,2)</f>
        <v>0</v>
      </c>
      <c r="M539" s="194" t="s">
        <v>104</v>
      </c>
      <c r="O539" s="200"/>
      <c r="P539" s="288"/>
      <c r="Q539" s="200"/>
      <c r="R539" s="288"/>
      <c r="S539" s="200"/>
      <c r="T539" s="288"/>
      <c r="U539" s="200"/>
      <c r="V539" s="288"/>
      <c r="W539" s="200"/>
      <c r="X539" s="288"/>
      <c r="Y539" s="200"/>
      <c r="Z539" s="288"/>
      <c r="AA539" s="303"/>
      <c r="AB539" s="304"/>
    </row>
    <row r="540" spans="1:28" ht="20.100000000000001" customHeight="1" outlineLevel="1">
      <c r="A540" s="406"/>
      <c r="B540" s="209" t="str">
        <f t="shared" si="17"/>
        <v>3.5</v>
      </c>
      <c r="C540" s="408"/>
      <c r="D540" s="411"/>
      <c r="E540" s="411"/>
      <c r="F540" s="417"/>
      <c r="G540" s="420"/>
      <c r="I540" s="423"/>
      <c r="J540" s="426"/>
      <c r="K540" s="414"/>
      <c r="M540" s="195" t="s">
        <v>105</v>
      </c>
      <c r="O540" s="202">
        <v>0</v>
      </c>
      <c r="P540" s="289">
        <f>IFERROR(O540/$K539,0)</f>
        <v>0</v>
      </c>
      <c r="Q540" s="202">
        <f>0.5*K539</f>
        <v>0</v>
      </c>
      <c r="R540" s="289">
        <f>IFERROR(Q540/$K539,0)</f>
        <v>0</v>
      </c>
      <c r="S540" s="202">
        <f>0.5*K539</f>
        <v>0</v>
      </c>
      <c r="T540" s="289">
        <f>IFERROR(S540/$K539,0)</f>
        <v>0</v>
      </c>
      <c r="U540" s="202">
        <v>0</v>
      </c>
      <c r="V540" s="289">
        <f>IFERROR(U540/$K539,0)</f>
        <v>0</v>
      </c>
      <c r="W540" s="202">
        <v>0</v>
      </c>
      <c r="X540" s="289">
        <f>IFERROR(W540/$K539,0)</f>
        <v>0</v>
      </c>
      <c r="Y540" s="202">
        <v>0</v>
      </c>
      <c r="Z540" s="289">
        <f>IFERROR(Y540/$K539,0)</f>
        <v>0</v>
      </c>
      <c r="AA540" s="305">
        <f>SUMIF($O$9:$Z$9,$AA$9,$O540:$Z540)</f>
        <v>0</v>
      </c>
      <c r="AB540" s="306">
        <f>IFERROR(AA540/$K539,0)</f>
        <v>0</v>
      </c>
    </row>
    <row r="541" spans="1:28" ht="20.100000000000001" customHeight="1" outlineLevel="1">
      <c r="A541" s="406"/>
      <c r="B541" s="209" t="str">
        <f t="shared" si="17"/>
        <v>3.5</v>
      </c>
      <c r="C541" s="409"/>
      <c r="D541" s="412"/>
      <c r="E541" s="412"/>
      <c r="F541" s="418"/>
      <c r="G541" s="421"/>
      <c r="I541" s="424"/>
      <c r="J541" s="427"/>
      <c r="K541" s="415"/>
      <c r="M541" s="196" t="s">
        <v>106</v>
      </c>
      <c r="O541" s="204">
        <f>O540</f>
        <v>0</v>
      </c>
      <c r="P541" s="290">
        <f>IFERROR(O541/$K539,0)</f>
        <v>0</v>
      </c>
      <c r="Q541" s="204">
        <f>O541+Q540</f>
        <v>0</v>
      </c>
      <c r="R541" s="290">
        <f>IFERROR(Q541/$K539,0)</f>
        <v>0</v>
      </c>
      <c r="S541" s="204">
        <f>Q541+S540</f>
        <v>0</v>
      </c>
      <c r="T541" s="290">
        <f>IFERROR(S541/$K539,0)</f>
        <v>0</v>
      </c>
      <c r="U541" s="204">
        <f>S541+U540</f>
        <v>0</v>
      </c>
      <c r="V541" s="290">
        <f>IFERROR(U541/$K539,0)</f>
        <v>0</v>
      </c>
      <c r="W541" s="204">
        <f>U541+W540</f>
        <v>0</v>
      </c>
      <c r="X541" s="290">
        <f>IFERROR(W541/$K539,0)</f>
        <v>0</v>
      </c>
      <c r="Y541" s="204">
        <f>W541+Y540</f>
        <v>0</v>
      </c>
      <c r="Z541" s="290">
        <f>IFERROR(Y541/$K539,0)</f>
        <v>0</v>
      </c>
      <c r="AA541" s="307"/>
      <c r="AB541" s="308"/>
    </row>
    <row r="542" spans="1:28" ht="20.100000000000001" hidden="1" customHeight="1" outlineLevel="1">
      <c r="A542" s="406">
        <f>A539+1</f>
        <v>195</v>
      </c>
      <c r="B542" s="209" t="str">
        <f t="shared" si="17"/>
        <v>3.5</v>
      </c>
      <c r="C542" s="407" t="str">
        <f>VLOOKUP($A542,'VII - Planilha Orçamentária'!$A$9:$K$463,3)</f>
        <v>3.5.14</v>
      </c>
      <c r="D542" s="410" t="str">
        <f>VLOOKUP($A542,'VII - Planilha Orçamentária'!$A$9:$K$463,4)</f>
        <v>SINAPI - 05/2015</v>
      </c>
      <c r="E542" s="410" t="str">
        <f>VLOOKUP(A542,'VII - Planilha Orçamentária'!$A$9:$K$463,5)</f>
        <v>72262</v>
      </c>
      <c r="F542" s="416" t="str">
        <f>VLOOKUP($A542,'VII - Planilha Orçamentária'!$A$9:$K$463,6)</f>
        <v>TERMINAL OU CONECTOR DE PRESSAO - PARA CABO 35MM2 - FORNECIMENTO E INSTALACAO</v>
      </c>
      <c r="G542" s="419" t="str">
        <f>VLOOKUP($A542,'VII - Planilha Orçamentária'!$A$9:$K$463,7)</f>
        <v xml:space="preserve">un </v>
      </c>
      <c r="H542" s="5" t="s">
        <v>135</v>
      </c>
      <c r="I542" s="422">
        <f>VLOOKUP($A542,'VII - Planilha Orçamentária'!$A$9:$K$463,9)</f>
        <v>0</v>
      </c>
      <c r="J542" s="425">
        <f>VLOOKUP($A542,'VII - Planilha Orçamentária'!$A$9:$K$463,10)</f>
        <v>13.43</v>
      </c>
      <c r="K542" s="413">
        <f>ROUND(J542*I542,2)</f>
        <v>0</v>
      </c>
      <c r="M542" s="194" t="s">
        <v>104</v>
      </c>
      <c r="O542" s="200"/>
      <c r="P542" s="201"/>
      <c r="Q542" s="200"/>
      <c r="R542" s="288"/>
      <c r="S542" s="200"/>
      <c r="T542" s="288"/>
      <c r="U542" s="200"/>
      <c r="V542" s="288"/>
      <c r="W542" s="200"/>
      <c r="X542" s="288"/>
      <c r="Y542" s="200"/>
      <c r="Z542" s="201"/>
      <c r="AA542" s="200"/>
      <c r="AB542" s="201"/>
    </row>
    <row r="543" spans="1:28" ht="20.100000000000001" hidden="1" customHeight="1" outlineLevel="1">
      <c r="A543" s="406"/>
      <c r="B543" s="209" t="str">
        <f t="shared" si="17"/>
        <v>3.5</v>
      </c>
      <c r="C543" s="408"/>
      <c r="D543" s="411"/>
      <c r="E543" s="411"/>
      <c r="F543" s="417"/>
      <c r="G543" s="420"/>
      <c r="H543" s="5" t="s">
        <v>135</v>
      </c>
      <c r="I543" s="423"/>
      <c r="J543" s="426"/>
      <c r="K543" s="414"/>
      <c r="M543" s="195" t="s">
        <v>105</v>
      </c>
      <c r="O543" s="202">
        <v>0</v>
      </c>
      <c r="P543" s="203">
        <f>IFERROR(O543/$K542,0)</f>
        <v>0</v>
      </c>
      <c r="Q543" s="202">
        <v>0</v>
      </c>
      <c r="R543" s="289">
        <f>IFERROR(Q543/$K542,0)</f>
        <v>0</v>
      </c>
      <c r="S543" s="202">
        <v>0</v>
      </c>
      <c r="T543" s="289">
        <f>IFERROR(S543/$K542,0)</f>
        <v>0</v>
      </c>
      <c r="U543" s="202">
        <v>0</v>
      </c>
      <c r="V543" s="289">
        <f>IFERROR(U543/$K542,0)</f>
        <v>0</v>
      </c>
      <c r="W543" s="202">
        <v>0</v>
      </c>
      <c r="X543" s="289">
        <f>IFERROR(W543/$K542,0)</f>
        <v>0</v>
      </c>
      <c r="Y543" s="202">
        <v>0</v>
      </c>
      <c r="Z543" s="203">
        <f>IFERROR(Y543/$K542,0)</f>
        <v>0</v>
      </c>
      <c r="AA543" s="202">
        <f>SUMIF($O$9:$Z$9,$AA$9,$O543:$Z543)</f>
        <v>0</v>
      </c>
      <c r="AB543" s="203">
        <f>IFERROR(AA543/$K542,0)</f>
        <v>0</v>
      </c>
    </row>
    <row r="544" spans="1:28" ht="20.100000000000001" hidden="1" customHeight="1" outlineLevel="1">
      <c r="A544" s="406"/>
      <c r="B544" s="209" t="str">
        <f t="shared" si="17"/>
        <v>3.5</v>
      </c>
      <c r="C544" s="409"/>
      <c r="D544" s="412"/>
      <c r="E544" s="412"/>
      <c r="F544" s="418"/>
      <c r="G544" s="421"/>
      <c r="H544" s="5" t="s">
        <v>135</v>
      </c>
      <c r="I544" s="424"/>
      <c r="J544" s="427"/>
      <c r="K544" s="415"/>
      <c r="M544" s="196" t="s">
        <v>106</v>
      </c>
      <c r="O544" s="204">
        <f>O543</f>
        <v>0</v>
      </c>
      <c r="P544" s="205">
        <f>IFERROR(O544/$K542,0)</f>
        <v>0</v>
      </c>
      <c r="Q544" s="204">
        <f>O544+Q543</f>
        <v>0</v>
      </c>
      <c r="R544" s="290">
        <f>IFERROR(Q544/$K542,0)</f>
        <v>0</v>
      </c>
      <c r="S544" s="204">
        <f>Q544+S543</f>
        <v>0</v>
      </c>
      <c r="T544" s="290">
        <f>IFERROR(S544/$K542,0)</f>
        <v>0</v>
      </c>
      <c r="U544" s="204">
        <f>S544+U543</f>
        <v>0</v>
      </c>
      <c r="V544" s="290">
        <f>IFERROR(U544/$K542,0)</f>
        <v>0</v>
      </c>
      <c r="W544" s="204">
        <f>U544+W543</f>
        <v>0</v>
      </c>
      <c r="X544" s="290">
        <f>IFERROR(W544/$K542,0)</f>
        <v>0</v>
      </c>
      <c r="Y544" s="204">
        <f>W544+Y543</f>
        <v>0</v>
      </c>
      <c r="Z544" s="205">
        <f>IFERROR(Y544/$K542,0)</f>
        <v>0</v>
      </c>
      <c r="AA544" s="204"/>
      <c r="AB544" s="205"/>
    </row>
    <row r="545" spans="1:28" ht="20.100000000000001" customHeight="1" outlineLevel="1">
      <c r="A545" s="406">
        <f>A542+1</f>
        <v>196</v>
      </c>
      <c r="B545" s="209" t="str">
        <f t="shared" si="17"/>
        <v>3.5</v>
      </c>
      <c r="C545" s="407" t="str">
        <f>VLOOKUP($A545,'VII - Planilha Orçamentária'!$A$9:$K$463,3)</f>
        <v>3.5.15</v>
      </c>
      <c r="D545" s="410" t="str">
        <f>VLOOKUP($A545,'VII - Planilha Orçamentária'!$A$9:$K$463,4)</f>
        <v>SINAPI - 01/2016</v>
      </c>
      <c r="E545" s="410" t="str">
        <f>VLOOKUP(A545,'VII - Planilha Orçamentária'!$A$9:$K$463,5)</f>
        <v>72263</v>
      </c>
      <c r="F545" s="416" t="str">
        <f>VLOOKUP($A545,'VII - Planilha Orçamentária'!$A$9:$K$463,6)</f>
        <v>TERMINAL OU CONECTOR DE PRESSAO - PARA CABO 50MM2 - FORNECIMENTO E INSTALACAO</v>
      </c>
      <c r="G545" s="419" t="str">
        <f>VLOOKUP($A545,'VII - Planilha Orçamentária'!$A$9:$K$463,7)</f>
        <v xml:space="preserve">un </v>
      </c>
      <c r="I545" s="422">
        <f>VLOOKUP($A545,'VII - Planilha Orçamentária'!$A$9:$K$463,9)</f>
        <v>16</v>
      </c>
      <c r="J545" s="425">
        <f>VLOOKUP($A545,'VII - Planilha Orçamentária'!$A$9:$K$463,10)</f>
        <v>0</v>
      </c>
      <c r="K545" s="413">
        <f>ROUND(J545*I545,2)</f>
        <v>0</v>
      </c>
      <c r="M545" s="194" t="s">
        <v>104</v>
      </c>
      <c r="O545" s="200"/>
      <c r="P545" s="288"/>
      <c r="Q545" s="200"/>
      <c r="R545" s="288"/>
      <c r="S545" s="200"/>
      <c r="T545" s="288"/>
      <c r="U545" s="200"/>
      <c r="V545" s="288"/>
      <c r="W545" s="200"/>
      <c r="X545" s="288"/>
      <c r="Y545" s="200"/>
      <c r="Z545" s="288"/>
      <c r="AA545" s="303"/>
      <c r="AB545" s="304"/>
    </row>
    <row r="546" spans="1:28" ht="20.100000000000001" customHeight="1" outlineLevel="1">
      <c r="A546" s="406"/>
      <c r="B546" s="209" t="str">
        <f t="shared" si="17"/>
        <v>3.5</v>
      </c>
      <c r="C546" s="408"/>
      <c r="D546" s="411"/>
      <c r="E546" s="411"/>
      <c r="F546" s="417"/>
      <c r="G546" s="420"/>
      <c r="I546" s="423"/>
      <c r="J546" s="426"/>
      <c r="K546" s="414"/>
      <c r="M546" s="195" t="s">
        <v>105</v>
      </c>
      <c r="O546" s="202">
        <v>0</v>
      </c>
      <c r="P546" s="289">
        <f>IFERROR(O546/$K545,0)</f>
        <v>0</v>
      </c>
      <c r="Q546" s="202">
        <v>0</v>
      </c>
      <c r="R546" s="289">
        <f>IFERROR(Q546/$K545,0)</f>
        <v>0</v>
      </c>
      <c r="S546" s="202">
        <f>K545</f>
        <v>0</v>
      </c>
      <c r="T546" s="289">
        <f>IFERROR(S546/$K545,0)</f>
        <v>0</v>
      </c>
      <c r="U546" s="202">
        <v>0</v>
      </c>
      <c r="V546" s="289">
        <f>IFERROR(U546/$K545,0)</f>
        <v>0</v>
      </c>
      <c r="W546" s="202">
        <v>0</v>
      </c>
      <c r="X546" s="289">
        <f>IFERROR(W546/$K545,0)</f>
        <v>0</v>
      </c>
      <c r="Y546" s="202">
        <v>0</v>
      </c>
      <c r="Z546" s="289">
        <f>IFERROR(Y546/$K545,0)</f>
        <v>0</v>
      </c>
      <c r="AA546" s="305">
        <f>SUMIF($O$9:$Z$9,$AA$9,$O546:$Z546)</f>
        <v>0</v>
      </c>
      <c r="AB546" s="306">
        <f>IFERROR(AA546/$K545,0)</f>
        <v>0</v>
      </c>
    </row>
    <row r="547" spans="1:28" ht="20.100000000000001" customHeight="1" outlineLevel="1">
      <c r="A547" s="406"/>
      <c r="B547" s="209" t="str">
        <f t="shared" si="17"/>
        <v>3.5</v>
      </c>
      <c r="C547" s="409"/>
      <c r="D547" s="412"/>
      <c r="E547" s="412"/>
      <c r="F547" s="418"/>
      <c r="G547" s="421"/>
      <c r="I547" s="424"/>
      <c r="J547" s="427"/>
      <c r="K547" s="415"/>
      <c r="M547" s="196" t="s">
        <v>106</v>
      </c>
      <c r="O547" s="204">
        <f>O546</f>
        <v>0</v>
      </c>
      <c r="P547" s="290">
        <f>IFERROR(O547/$K545,0)</f>
        <v>0</v>
      </c>
      <c r="Q547" s="204">
        <f>O547+Q546</f>
        <v>0</v>
      </c>
      <c r="R547" s="290">
        <f>IFERROR(Q547/$K545,0)</f>
        <v>0</v>
      </c>
      <c r="S547" s="204">
        <f>Q547+S546</f>
        <v>0</v>
      </c>
      <c r="T547" s="290">
        <f>IFERROR(S547/$K545,0)</f>
        <v>0</v>
      </c>
      <c r="U547" s="204">
        <f>S547+U546</f>
        <v>0</v>
      </c>
      <c r="V547" s="290">
        <f>IFERROR(U547/$K545,0)</f>
        <v>0</v>
      </c>
      <c r="W547" s="204">
        <f>U547+W546</f>
        <v>0</v>
      </c>
      <c r="X547" s="290">
        <f>IFERROR(W547/$K545,0)</f>
        <v>0</v>
      </c>
      <c r="Y547" s="204">
        <f>W547+Y546</f>
        <v>0</v>
      </c>
      <c r="Z547" s="290">
        <f>IFERROR(Y547/$K545,0)</f>
        <v>0</v>
      </c>
      <c r="AA547" s="307"/>
      <c r="AB547" s="308"/>
    </row>
    <row r="548" spans="1:28" ht="20.100000000000001" hidden="1" customHeight="1" outlineLevel="1">
      <c r="A548" s="406">
        <f>A545+1</f>
        <v>197</v>
      </c>
      <c r="B548" s="209" t="str">
        <f t="shared" si="17"/>
        <v>3.5</v>
      </c>
      <c r="C548" s="407" t="str">
        <f>VLOOKUP($A548,'VII - Planilha Orçamentária'!$A$9:$K$463,3)</f>
        <v>3.5.16</v>
      </c>
      <c r="D548" s="410" t="str">
        <f>VLOOKUP($A548,'VII - Planilha Orçamentária'!$A$9:$K$463,4)</f>
        <v>SINAPI - 05/2015</v>
      </c>
      <c r="E548" s="410" t="str">
        <f>VLOOKUP(A548,'VII - Planilha Orçamentária'!$A$9:$K$463,5)</f>
        <v>72264</v>
      </c>
      <c r="F548" s="416" t="str">
        <f>VLOOKUP($A548,'VII - Planilha Orçamentária'!$A$9:$K$463,6)</f>
        <v>TERMINAL OU CONECTOR DE PRESSAO - PARA CABO 70MM2 - FORNECIMENTO E INSTALACAO</v>
      </c>
      <c r="G548" s="419" t="str">
        <f>VLOOKUP($A548,'VII - Planilha Orçamentária'!$A$9:$K$463,7)</f>
        <v xml:space="preserve">un </v>
      </c>
      <c r="H548" s="5" t="s">
        <v>135</v>
      </c>
      <c r="I548" s="422">
        <f>VLOOKUP($A548,'VII - Planilha Orçamentária'!$A$9:$K$463,9)</f>
        <v>0</v>
      </c>
      <c r="J548" s="425">
        <f>VLOOKUP($A548,'VII - Planilha Orçamentária'!$A$9:$K$463,10)</f>
        <v>17.78</v>
      </c>
      <c r="K548" s="413">
        <f>ROUND(J548*I548,2)</f>
        <v>0</v>
      </c>
      <c r="M548" s="194" t="s">
        <v>104</v>
      </c>
      <c r="O548" s="200"/>
      <c r="P548" s="201"/>
      <c r="Q548" s="200"/>
      <c r="R548" s="288"/>
      <c r="S548" s="200"/>
      <c r="T548" s="288"/>
      <c r="U548" s="200"/>
      <c r="V548" s="288"/>
      <c r="W548" s="200"/>
      <c r="X548" s="288"/>
      <c r="Y548" s="200"/>
      <c r="Z548" s="201"/>
      <c r="AA548" s="200"/>
      <c r="AB548" s="201"/>
    </row>
    <row r="549" spans="1:28" ht="20.100000000000001" hidden="1" customHeight="1" outlineLevel="1">
      <c r="A549" s="406"/>
      <c r="B549" s="209" t="str">
        <f t="shared" si="17"/>
        <v>3.5</v>
      </c>
      <c r="C549" s="408"/>
      <c r="D549" s="411"/>
      <c r="E549" s="411"/>
      <c r="F549" s="417"/>
      <c r="G549" s="420"/>
      <c r="H549" s="5" t="s">
        <v>135</v>
      </c>
      <c r="I549" s="423"/>
      <c r="J549" s="426"/>
      <c r="K549" s="414"/>
      <c r="M549" s="195" t="s">
        <v>105</v>
      </c>
      <c r="O549" s="202">
        <v>0</v>
      </c>
      <c r="P549" s="203">
        <f>IFERROR(O549/$K548,0)</f>
        <v>0</v>
      </c>
      <c r="Q549" s="202">
        <v>0</v>
      </c>
      <c r="R549" s="289">
        <f>IFERROR(Q549/$K548,0)</f>
        <v>0</v>
      </c>
      <c r="S549" s="202">
        <v>0</v>
      </c>
      <c r="T549" s="289">
        <f>IFERROR(S549/$K548,0)</f>
        <v>0</v>
      </c>
      <c r="U549" s="202">
        <v>0</v>
      </c>
      <c r="V549" s="289">
        <f>IFERROR(U549/$K548,0)</f>
        <v>0</v>
      </c>
      <c r="W549" s="202">
        <v>0</v>
      </c>
      <c r="X549" s="289">
        <f>IFERROR(W549/$K548,0)</f>
        <v>0</v>
      </c>
      <c r="Y549" s="202">
        <v>0</v>
      </c>
      <c r="Z549" s="203">
        <f>IFERROR(Y549/$K548,0)</f>
        <v>0</v>
      </c>
      <c r="AA549" s="202">
        <f>SUMIF($O$9:$Z$9,$AA$9,$O549:$Z549)</f>
        <v>0</v>
      </c>
      <c r="AB549" s="203">
        <f>IFERROR(AA549/$K548,0)</f>
        <v>0</v>
      </c>
    </row>
    <row r="550" spans="1:28" ht="20.100000000000001" hidden="1" customHeight="1" outlineLevel="1">
      <c r="A550" s="406"/>
      <c r="B550" s="209" t="str">
        <f t="shared" si="17"/>
        <v>3.5</v>
      </c>
      <c r="C550" s="409"/>
      <c r="D550" s="412"/>
      <c r="E550" s="412"/>
      <c r="F550" s="418"/>
      <c r="G550" s="421"/>
      <c r="H550" s="5" t="s">
        <v>135</v>
      </c>
      <c r="I550" s="424"/>
      <c r="J550" s="427"/>
      <c r="K550" s="415"/>
      <c r="M550" s="196" t="s">
        <v>106</v>
      </c>
      <c r="O550" s="204">
        <f>O549</f>
        <v>0</v>
      </c>
      <c r="P550" s="205">
        <f>IFERROR(O550/$K548,0)</f>
        <v>0</v>
      </c>
      <c r="Q550" s="204">
        <f>O550+Q549</f>
        <v>0</v>
      </c>
      <c r="R550" s="290">
        <f>IFERROR(Q550/$K548,0)</f>
        <v>0</v>
      </c>
      <c r="S550" s="204">
        <f>Q550+S549</f>
        <v>0</v>
      </c>
      <c r="T550" s="290">
        <f>IFERROR(S550/$K548,0)</f>
        <v>0</v>
      </c>
      <c r="U550" s="204">
        <f>S550+U549</f>
        <v>0</v>
      </c>
      <c r="V550" s="290">
        <f>IFERROR(U550/$K548,0)</f>
        <v>0</v>
      </c>
      <c r="W550" s="204">
        <f>U550+W549</f>
        <v>0</v>
      </c>
      <c r="X550" s="290">
        <f>IFERROR(W550/$K548,0)</f>
        <v>0</v>
      </c>
      <c r="Y550" s="204">
        <f>W550+Y549</f>
        <v>0</v>
      </c>
      <c r="Z550" s="205">
        <f>IFERROR(Y550/$K548,0)</f>
        <v>0</v>
      </c>
      <c r="AA550" s="204"/>
      <c r="AB550" s="205"/>
    </row>
    <row r="551" spans="1:28" ht="20.100000000000001" hidden="1" customHeight="1" outlineLevel="1">
      <c r="A551" s="406">
        <f>A548+1</f>
        <v>198</v>
      </c>
      <c r="B551" s="209" t="str">
        <f t="shared" si="17"/>
        <v>3.5</v>
      </c>
      <c r="C551" s="407" t="str">
        <f>VLOOKUP($A551,'VII - Planilha Orçamentária'!$A$9:$K$463,3)</f>
        <v>3.5.17</v>
      </c>
      <c r="D551" s="410" t="str">
        <f>VLOOKUP($A551,'VII - Planilha Orçamentária'!$A$9:$K$463,4)</f>
        <v>SINAPI - 05/2015</v>
      </c>
      <c r="E551" s="410" t="str">
        <f>VLOOKUP(A551,'VII - Planilha Orçamentária'!$A$9:$K$463,5)</f>
        <v>72265</v>
      </c>
      <c r="F551" s="416" t="str">
        <f>VLOOKUP($A551,'VII - Planilha Orçamentária'!$A$9:$K$463,6)</f>
        <v>TERMINAL OU CONECTOR DE PRESSAO - PARA CABO 95MM2 - FORNECIMENTO E INSTALACAO</v>
      </c>
      <c r="G551" s="419" t="str">
        <f>VLOOKUP($A551,'VII - Planilha Orçamentária'!$A$9:$K$463,7)</f>
        <v xml:space="preserve">un </v>
      </c>
      <c r="H551" s="5" t="s">
        <v>135</v>
      </c>
      <c r="I551" s="422">
        <f>VLOOKUP($A551,'VII - Planilha Orçamentária'!$A$9:$K$463,9)</f>
        <v>0</v>
      </c>
      <c r="J551" s="425">
        <f>VLOOKUP($A551,'VII - Planilha Orçamentária'!$A$9:$K$463,10)</f>
        <v>19.7</v>
      </c>
      <c r="K551" s="413">
        <f>ROUND(J551*I551,2)</f>
        <v>0</v>
      </c>
      <c r="M551" s="194" t="s">
        <v>104</v>
      </c>
      <c r="O551" s="200"/>
      <c r="P551" s="201"/>
      <c r="Q551" s="200"/>
      <c r="R551" s="288"/>
      <c r="S551" s="200"/>
      <c r="T551" s="288"/>
      <c r="U551" s="200"/>
      <c r="V551" s="288"/>
      <c r="W551" s="200"/>
      <c r="X551" s="288"/>
      <c r="Y551" s="200"/>
      <c r="Z551" s="201"/>
      <c r="AA551" s="200"/>
      <c r="AB551" s="201"/>
    </row>
    <row r="552" spans="1:28" ht="20.100000000000001" hidden="1" customHeight="1" outlineLevel="1">
      <c r="A552" s="406"/>
      <c r="B552" s="209" t="str">
        <f t="shared" si="17"/>
        <v>3.5</v>
      </c>
      <c r="C552" s="408"/>
      <c r="D552" s="411"/>
      <c r="E552" s="411"/>
      <c r="F552" s="417"/>
      <c r="G552" s="420"/>
      <c r="H552" s="5" t="s">
        <v>135</v>
      </c>
      <c r="I552" s="423"/>
      <c r="J552" s="426"/>
      <c r="K552" s="414"/>
      <c r="M552" s="195" t="s">
        <v>105</v>
      </c>
      <c r="O552" s="202">
        <v>0</v>
      </c>
      <c r="P552" s="203">
        <f>IFERROR(O552/$K551,0)</f>
        <v>0</v>
      </c>
      <c r="Q552" s="202">
        <v>0</v>
      </c>
      <c r="R552" s="289">
        <f>IFERROR(Q552/$K551,0)</f>
        <v>0</v>
      </c>
      <c r="S552" s="202">
        <v>0</v>
      </c>
      <c r="T552" s="289">
        <f>IFERROR(S552/$K551,0)</f>
        <v>0</v>
      </c>
      <c r="U552" s="202">
        <v>0</v>
      </c>
      <c r="V552" s="289">
        <f>IFERROR(U552/$K551,0)</f>
        <v>0</v>
      </c>
      <c r="W552" s="202">
        <v>0</v>
      </c>
      <c r="X552" s="289">
        <f>IFERROR(W552/$K551,0)</f>
        <v>0</v>
      </c>
      <c r="Y552" s="202">
        <v>0</v>
      </c>
      <c r="Z552" s="203">
        <f>IFERROR(Y552/$K551,0)</f>
        <v>0</v>
      </c>
      <c r="AA552" s="202">
        <f>SUMIF($O$9:$Z$9,$AA$9,$O552:$Z552)</f>
        <v>0</v>
      </c>
      <c r="AB552" s="203">
        <f>IFERROR(AA552/$K551,0)</f>
        <v>0</v>
      </c>
    </row>
    <row r="553" spans="1:28" ht="20.100000000000001" hidden="1" customHeight="1" outlineLevel="1">
      <c r="A553" s="406"/>
      <c r="B553" s="209" t="str">
        <f t="shared" si="17"/>
        <v>3.5</v>
      </c>
      <c r="C553" s="409"/>
      <c r="D553" s="412"/>
      <c r="E553" s="412"/>
      <c r="F553" s="418"/>
      <c r="G553" s="421"/>
      <c r="H553" s="5" t="s">
        <v>135</v>
      </c>
      <c r="I553" s="424"/>
      <c r="J553" s="427"/>
      <c r="K553" s="415"/>
      <c r="M553" s="196" t="s">
        <v>106</v>
      </c>
      <c r="O553" s="204">
        <f>O552</f>
        <v>0</v>
      </c>
      <c r="P553" s="205">
        <f>IFERROR(O553/$K551,0)</f>
        <v>0</v>
      </c>
      <c r="Q553" s="204">
        <f>O553+Q552</f>
        <v>0</v>
      </c>
      <c r="R553" s="290">
        <f>IFERROR(Q553/$K551,0)</f>
        <v>0</v>
      </c>
      <c r="S553" s="204">
        <f>Q553+S552</f>
        <v>0</v>
      </c>
      <c r="T553" s="290">
        <f>IFERROR(S553/$K551,0)</f>
        <v>0</v>
      </c>
      <c r="U553" s="204">
        <f>S553+U552</f>
        <v>0</v>
      </c>
      <c r="V553" s="290">
        <f>IFERROR(U553/$K551,0)</f>
        <v>0</v>
      </c>
      <c r="W553" s="204">
        <f>U553+W552</f>
        <v>0</v>
      </c>
      <c r="X553" s="290">
        <f>IFERROR(W553/$K551,0)</f>
        <v>0</v>
      </c>
      <c r="Y553" s="204">
        <f>W553+Y552</f>
        <v>0</v>
      </c>
      <c r="Z553" s="205">
        <f>IFERROR(Y553/$K551,0)</f>
        <v>0</v>
      </c>
      <c r="AA553" s="204"/>
      <c r="AB553" s="205"/>
    </row>
    <row r="554" spans="1:28" ht="20.100000000000001" customHeight="1" outlineLevel="1">
      <c r="A554" s="406">
        <f>A551+1</f>
        <v>199</v>
      </c>
      <c r="B554" s="209" t="str">
        <f t="shared" si="17"/>
        <v>3.5</v>
      </c>
      <c r="C554" s="407" t="str">
        <f>VLOOKUP($A554,'VII - Planilha Orçamentária'!$A$9:$K$463,3)</f>
        <v>3.5.18</v>
      </c>
      <c r="D554" s="410" t="str">
        <f>VLOOKUP($A554,'VII - Planilha Orçamentária'!$A$9:$K$463,4)</f>
        <v>CPOS - B.166</v>
      </c>
      <c r="E554" s="410" t="str">
        <f>VLOOKUP(A554,'VII - Planilha Orçamentária'!$A$9:$K$463,5)</f>
        <v>420531</v>
      </c>
      <c r="F554" s="416" t="str">
        <f>VLOOKUP($A554,'VII - Planilha Orçamentária'!$A$9:$K$463,6)</f>
        <v>CAIXA DE INSPEÇÃO DO TERRA CILÍNDRICA EM PVC RÍGIDO, DIÂMETRO DE 300 
MM - H= 250 MM</v>
      </c>
      <c r="G554" s="419" t="str">
        <f>VLOOKUP($A554,'VII - Planilha Orçamentária'!$A$9:$K$463,7)</f>
        <v xml:space="preserve">un </v>
      </c>
      <c r="I554" s="422">
        <f>VLOOKUP($A554,'VII - Planilha Orçamentária'!$A$9:$K$463,9)</f>
        <v>4</v>
      </c>
      <c r="J554" s="425">
        <f>VLOOKUP($A554,'VII - Planilha Orçamentária'!$A$9:$K$463,10)</f>
        <v>0</v>
      </c>
      <c r="K554" s="413">
        <f>ROUND(J554*I554,2)</f>
        <v>0</v>
      </c>
      <c r="M554" s="194" t="s">
        <v>104</v>
      </c>
      <c r="O554" s="200"/>
      <c r="P554" s="288"/>
      <c r="Q554" s="200"/>
      <c r="R554" s="288"/>
      <c r="S554" s="200"/>
      <c r="T554" s="288"/>
      <c r="U554" s="200"/>
      <c r="V554" s="288"/>
      <c r="W554" s="200"/>
      <c r="X554" s="288"/>
      <c r="Y554" s="200"/>
      <c r="Z554" s="288"/>
      <c r="AA554" s="303"/>
      <c r="AB554" s="304"/>
    </row>
    <row r="555" spans="1:28" ht="20.100000000000001" customHeight="1" outlineLevel="1">
      <c r="A555" s="406"/>
      <c r="B555" s="209" t="str">
        <f t="shared" si="17"/>
        <v>3.5</v>
      </c>
      <c r="C555" s="408"/>
      <c r="D555" s="411"/>
      <c r="E555" s="411"/>
      <c r="F555" s="417"/>
      <c r="G555" s="420"/>
      <c r="I555" s="423"/>
      <c r="J555" s="426"/>
      <c r="K555" s="414"/>
      <c r="M555" s="195" t="s">
        <v>105</v>
      </c>
      <c r="O555" s="202">
        <v>0</v>
      </c>
      <c r="P555" s="289">
        <f>IFERROR(O555/$K554,0)</f>
        <v>0</v>
      </c>
      <c r="Q555" s="202">
        <v>0</v>
      </c>
      <c r="R555" s="289">
        <f>IFERROR(Q555/$K554,0)</f>
        <v>0</v>
      </c>
      <c r="S555" s="202">
        <v>0</v>
      </c>
      <c r="T555" s="289">
        <f>IFERROR(S555/$K554,0)</f>
        <v>0</v>
      </c>
      <c r="U555" s="202">
        <f>4*J554</f>
        <v>0</v>
      </c>
      <c r="V555" s="289">
        <f>IFERROR(U555/$K554,0)</f>
        <v>0</v>
      </c>
      <c r="W555" s="202">
        <v>0</v>
      </c>
      <c r="X555" s="289">
        <f>IFERROR(W555/$K554,0)</f>
        <v>0</v>
      </c>
      <c r="Y555" s="202">
        <v>0</v>
      </c>
      <c r="Z555" s="289">
        <f>IFERROR(Y555/$K554,0)</f>
        <v>0</v>
      </c>
      <c r="AA555" s="305">
        <f>SUMIF($O$9:$Z$9,$AA$9,$O555:$Z555)</f>
        <v>0</v>
      </c>
      <c r="AB555" s="306">
        <f>IFERROR(AA555/$K554,0)</f>
        <v>0</v>
      </c>
    </row>
    <row r="556" spans="1:28" ht="20.100000000000001" customHeight="1" outlineLevel="1">
      <c r="A556" s="406"/>
      <c r="B556" s="209" t="str">
        <f t="shared" si="17"/>
        <v>3.5</v>
      </c>
      <c r="C556" s="409"/>
      <c r="D556" s="412"/>
      <c r="E556" s="412"/>
      <c r="F556" s="418"/>
      <c r="G556" s="421"/>
      <c r="I556" s="424"/>
      <c r="J556" s="427"/>
      <c r="K556" s="415"/>
      <c r="M556" s="196" t="s">
        <v>106</v>
      </c>
      <c r="O556" s="204">
        <f>O555</f>
        <v>0</v>
      </c>
      <c r="P556" s="290">
        <f>IFERROR(O556/$K554,0)</f>
        <v>0</v>
      </c>
      <c r="Q556" s="204">
        <f>O556+Q555</f>
        <v>0</v>
      </c>
      <c r="R556" s="290">
        <f>IFERROR(Q556/$K554,0)</f>
        <v>0</v>
      </c>
      <c r="S556" s="204">
        <f>Q556+S555</f>
        <v>0</v>
      </c>
      <c r="T556" s="290">
        <f>IFERROR(S556/$K554,0)</f>
        <v>0</v>
      </c>
      <c r="U556" s="204">
        <f>S556+U555</f>
        <v>0</v>
      </c>
      <c r="V556" s="290">
        <f>IFERROR(U556/$K554,0)</f>
        <v>0</v>
      </c>
      <c r="W556" s="204">
        <f>U556+W555</f>
        <v>0</v>
      </c>
      <c r="X556" s="290">
        <f>IFERROR(W556/$K554,0)</f>
        <v>0</v>
      </c>
      <c r="Y556" s="204">
        <f>W556+Y555</f>
        <v>0</v>
      </c>
      <c r="Z556" s="290">
        <f>IFERROR(Y556/$K554,0)</f>
        <v>0</v>
      </c>
      <c r="AA556" s="307"/>
      <c r="AB556" s="308"/>
    </row>
    <row r="557" spans="1:28" ht="20.100000000000001" customHeight="1" outlineLevel="1">
      <c r="A557" s="406">
        <f>A554+1</f>
        <v>200</v>
      </c>
      <c r="B557" s="209" t="str">
        <f t="shared" si="17"/>
        <v>3.5</v>
      </c>
      <c r="C557" s="407" t="str">
        <f>VLOOKUP($A557,'VII - Planilha Orçamentária'!$A$9:$K$463,3)</f>
        <v>3.5.19</v>
      </c>
      <c r="D557" s="410" t="str">
        <f>VLOOKUP($A557,'VII - Planilha Orçamentária'!$A$9:$K$463,4)</f>
        <v>CPOS - B.166</v>
      </c>
      <c r="E557" s="410" t="str">
        <f>VLOOKUP(A557,'VII - Planilha Orçamentária'!$A$9:$K$463,5)</f>
        <v>422013</v>
      </c>
      <c r="F557" s="416" t="str">
        <f>VLOOKUP($A557,'VII - Planilha Orçamentária'!$A$9:$K$463,6)</f>
        <v>SOLDA EXOTÉRMICA CONEXÃO CABO-CABO HORIZONTAL EM X SOBREPOSTO,BITOLA DO CABO DE 50-50MM² A 95-50MM²</v>
      </c>
      <c r="G557" s="419" t="str">
        <f>VLOOKUP($A557,'VII - Planilha Orçamentária'!$A$9:$K$463,7)</f>
        <v xml:space="preserve">un </v>
      </c>
      <c r="I557" s="422">
        <f>VLOOKUP($A557,'VII - Planilha Orçamentária'!$A$9:$K$463,9)</f>
        <v>8</v>
      </c>
      <c r="J557" s="425">
        <f>VLOOKUP($A557,'VII - Planilha Orçamentária'!$A$9:$K$463,10)</f>
        <v>0</v>
      </c>
      <c r="K557" s="413">
        <f>ROUND(J557*I557,2)</f>
        <v>0</v>
      </c>
      <c r="M557" s="194" t="s">
        <v>104</v>
      </c>
      <c r="O557" s="200"/>
      <c r="P557" s="288"/>
      <c r="Q557" s="200"/>
      <c r="R557" s="288"/>
      <c r="S557" s="200"/>
      <c r="T557" s="288"/>
      <c r="U557" s="200"/>
      <c r="V557" s="288"/>
      <c r="W557" s="200"/>
      <c r="X557" s="288"/>
      <c r="Y557" s="200"/>
      <c r="Z557" s="288"/>
      <c r="AA557" s="303"/>
      <c r="AB557" s="304"/>
    </row>
    <row r="558" spans="1:28" ht="20.100000000000001" customHeight="1" outlineLevel="1">
      <c r="A558" s="406"/>
      <c r="B558" s="209" t="str">
        <f t="shared" si="17"/>
        <v>3.5</v>
      </c>
      <c r="C558" s="408"/>
      <c r="D558" s="411"/>
      <c r="E558" s="411"/>
      <c r="F558" s="417"/>
      <c r="G558" s="420"/>
      <c r="I558" s="423"/>
      <c r="J558" s="426"/>
      <c r="K558" s="414"/>
      <c r="M558" s="195" t="s">
        <v>105</v>
      </c>
      <c r="O558" s="202">
        <v>0</v>
      </c>
      <c r="P558" s="289">
        <f>IFERROR(O558/$K557,0)</f>
        <v>0</v>
      </c>
      <c r="Q558" s="202">
        <v>0</v>
      </c>
      <c r="R558" s="289">
        <f>IFERROR(Q558/$K557,0)</f>
        <v>0</v>
      </c>
      <c r="S558" s="202">
        <f>4*J557</f>
        <v>0</v>
      </c>
      <c r="T558" s="289">
        <f>IFERROR(S558/$K557,0)</f>
        <v>0</v>
      </c>
      <c r="U558" s="202">
        <f>4*J557</f>
        <v>0</v>
      </c>
      <c r="V558" s="289">
        <f>IFERROR(U558/$K557,0)</f>
        <v>0</v>
      </c>
      <c r="W558" s="202">
        <v>0</v>
      </c>
      <c r="X558" s="289">
        <f>IFERROR(W558/$K557,0)</f>
        <v>0</v>
      </c>
      <c r="Y558" s="202">
        <v>0</v>
      </c>
      <c r="Z558" s="289">
        <f>IFERROR(Y558/$K557,0)</f>
        <v>0</v>
      </c>
      <c r="AA558" s="305">
        <f>SUMIF($O$9:$Z$9,$AA$9,$O558:$Z558)</f>
        <v>0</v>
      </c>
      <c r="AB558" s="306">
        <f>IFERROR(AA558/$K557,0)</f>
        <v>0</v>
      </c>
    </row>
    <row r="559" spans="1:28" ht="20.100000000000001" customHeight="1" outlineLevel="1">
      <c r="A559" s="406"/>
      <c r="B559" s="209" t="str">
        <f t="shared" si="17"/>
        <v>3.5</v>
      </c>
      <c r="C559" s="409"/>
      <c r="D559" s="412"/>
      <c r="E559" s="412"/>
      <c r="F559" s="418"/>
      <c r="G559" s="421"/>
      <c r="I559" s="424"/>
      <c r="J559" s="427"/>
      <c r="K559" s="415"/>
      <c r="M559" s="196" t="s">
        <v>106</v>
      </c>
      <c r="O559" s="204">
        <f>O558</f>
        <v>0</v>
      </c>
      <c r="P559" s="290">
        <f>IFERROR(O559/$K557,0)</f>
        <v>0</v>
      </c>
      <c r="Q559" s="204">
        <f>O559+Q558</f>
        <v>0</v>
      </c>
      <c r="R559" s="290">
        <f>IFERROR(Q559/$K557,0)</f>
        <v>0</v>
      </c>
      <c r="S559" s="204">
        <f>Q559+S558</f>
        <v>0</v>
      </c>
      <c r="T559" s="290">
        <f>IFERROR(S559/$K557,0)</f>
        <v>0</v>
      </c>
      <c r="U559" s="204">
        <f>S559+U558</f>
        <v>0</v>
      </c>
      <c r="V559" s="290">
        <f>IFERROR(U559/$K557,0)</f>
        <v>0</v>
      </c>
      <c r="W559" s="204">
        <f>U559+W558</f>
        <v>0</v>
      </c>
      <c r="X559" s="290">
        <f>IFERROR(W559/$K557,0)</f>
        <v>0</v>
      </c>
      <c r="Y559" s="204">
        <f>W559+Y558</f>
        <v>0</v>
      </c>
      <c r="Z559" s="290">
        <f>IFERROR(Y559/$K557,0)</f>
        <v>0</v>
      </c>
      <c r="AA559" s="307"/>
      <c r="AB559" s="308"/>
    </row>
    <row r="560" spans="1:28" ht="20.100000000000001" customHeight="1" outlineLevel="1">
      <c r="A560" s="406">
        <f>A557+1</f>
        <v>201</v>
      </c>
      <c r="B560" s="209" t="str">
        <f t="shared" si="17"/>
        <v>3.5</v>
      </c>
      <c r="C560" s="407" t="str">
        <f>VLOOKUP($A560,'VII - Planilha Orçamentária'!$A$9:$K$463,3)</f>
        <v>3.5.20</v>
      </c>
      <c r="D560" s="410" t="str">
        <f>VLOOKUP($A560,'VII - Planilha Orçamentária'!$A$9:$K$463,4)</f>
        <v>CPOS - B.166</v>
      </c>
      <c r="E560" s="410" t="str">
        <f>VLOOKUP(A560,'VII - Planilha Orçamentária'!$A$9:$K$463,5)</f>
        <v>422016</v>
      </c>
      <c r="F560" s="416" t="str">
        <f>VLOOKUP($A560,'VII - Planilha Orçamentária'!$A$9:$K$463,6)</f>
        <v>SOLDA EXOTÉRMICA CONEXÃO CABO-CABO HORIZONTAL EM T, BITOLA DO CABO
DE 50-50MM² A 95-50MM²</v>
      </c>
      <c r="G560" s="419" t="str">
        <f>VLOOKUP($A560,'VII - Planilha Orçamentária'!$A$9:$K$463,7)</f>
        <v xml:space="preserve">un </v>
      </c>
      <c r="I560" s="422">
        <f>VLOOKUP($A560,'VII - Planilha Orçamentária'!$A$9:$K$463,9)</f>
        <v>8</v>
      </c>
      <c r="J560" s="425">
        <f>VLOOKUP($A560,'VII - Planilha Orçamentária'!$A$9:$K$463,10)</f>
        <v>0</v>
      </c>
      <c r="K560" s="413">
        <f>ROUND(J560*I560,2)</f>
        <v>0</v>
      </c>
      <c r="M560" s="194" t="s">
        <v>104</v>
      </c>
      <c r="O560" s="200"/>
      <c r="P560" s="288"/>
      <c r="Q560" s="200"/>
      <c r="R560" s="288"/>
      <c r="S560" s="200"/>
      <c r="T560" s="288"/>
      <c r="U560" s="200"/>
      <c r="V560" s="288"/>
      <c r="W560" s="200"/>
      <c r="X560" s="288"/>
      <c r="Y560" s="200"/>
      <c r="Z560" s="288"/>
      <c r="AA560" s="303"/>
      <c r="AB560" s="304"/>
    </row>
    <row r="561" spans="1:28" ht="20.100000000000001" customHeight="1" outlineLevel="1">
      <c r="A561" s="406"/>
      <c r="B561" s="209" t="str">
        <f t="shared" si="17"/>
        <v>3.5</v>
      </c>
      <c r="C561" s="408"/>
      <c r="D561" s="411"/>
      <c r="E561" s="411"/>
      <c r="F561" s="417"/>
      <c r="G561" s="420"/>
      <c r="I561" s="423"/>
      <c r="J561" s="426"/>
      <c r="K561" s="414"/>
      <c r="M561" s="195" t="s">
        <v>105</v>
      </c>
      <c r="O561" s="202">
        <v>0</v>
      </c>
      <c r="P561" s="289">
        <f>IFERROR(O561/$K560,0)</f>
        <v>0</v>
      </c>
      <c r="Q561" s="202">
        <v>0</v>
      </c>
      <c r="R561" s="289">
        <f>IFERROR(Q561/$K560,0)</f>
        <v>0</v>
      </c>
      <c r="S561" s="202">
        <f>4*J560</f>
        <v>0</v>
      </c>
      <c r="T561" s="289">
        <f>IFERROR(S561/$K560,0)</f>
        <v>0</v>
      </c>
      <c r="U561" s="202">
        <f>4*J560</f>
        <v>0</v>
      </c>
      <c r="V561" s="289">
        <f>IFERROR(U561/$K560,0)</f>
        <v>0</v>
      </c>
      <c r="W561" s="202">
        <v>0</v>
      </c>
      <c r="X561" s="289">
        <f>IFERROR(W561/$K560,0)</f>
        <v>0</v>
      </c>
      <c r="Y561" s="202">
        <v>0</v>
      </c>
      <c r="Z561" s="289">
        <f>IFERROR(Y561/$K560,0)</f>
        <v>0</v>
      </c>
      <c r="AA561" s="305">
        <f>SUMIF($O$9:$Z$9,$AA$9,$O561:$Z561)</f>
        <v>0</v>
      </c>
      <c r="AB561" s="306">
        <f>IFERROR(AA561/$K560,0)</f>
        <v>0</v>
      </c>
    </row>
    <row r="562" spans="1:28" ht="20.100000000000001" customHeight="1" outlineLevel="1">
      <c r="A562" s="406"/>
      <c r="B562" s="209" t="str">
        <f t="shared" si="17"/>
        <v>3.5</v>
      </c>
      <c r="C562" s="409"/>
      <c r="D562" s="412"/>
      <c r="E562" s="412"/>
      <c r="F562" s="418"/>
      <c r="G562" s="421"/>
      <c r="I562" s="424"/>
      <c r="J562" s="427"/>
      <c r="K562" s="415"/>
      <c r="M562" s="196" t="s">
        <v>106</v>
      </c>
      <c r="O562" s="204">
        <f>O561</f>
        <v>0</v>
      </c>
      <c r="P562" s="290">
        <f>IFERROR(O562/$K560,0)</f>
        <v>0</v>
      </c>
      <c r="Q562" s="204">
        <f>O562+Q561</f>
        <v>0</v>
      </c>
      <c r="R562" s="290">
        <f>IFERROR(Q562/$K560,0)</f>
        <v>0</v>
      </c>
      <c r="S562" s="204">
        <f>Q562+S561</f>
        <v>0</v>
      </c>
      <c r="T562" s="290">
        <f>IFERROR(S562/$K560,0)</f>
        <v>0</v>
      </c>
      <c r="U562" s="204">
        <f>S562+U561</f>
        <v>0</v>
      </c>
      <c r="V562" s="290">
        <f>IFERROR(U562/$K560,0)</f>
        <v>0</v>
      </c>
      <c r="W562" s="204">
        <f>U562+W561</f>
        <v>0</v>
      </c>
      <c r="X562" s="290">
        <f>IFERROR(W562/$K560,0)</f>
        <v>0</v>
      </c>
      <c r="Y562" s="204">
        <f>W562+Y561</f>
        <v>0</v>
      </c>
      <c r="Z562" s="290">
        <f>IFERROR(Y562/$K560,0)</f>
        <v>0</v>
      </c>
      <c r="AA562" s="307"/>
      <c r="AB562" s="308"/>
    </row>
    <row r="563" spans="1:28" ht="20.100000000000001" customHeight="1" outlineLevel="1">
      <c r="A563" s="406">
        <f>A560+1</f>
        <v>202</v>
      </c>
      <c r="B563" s="209" t="str">
        <f t="shared" si="17"/>
        <v>3.5</v>
      </c>
      <c r="C563" s="407" t="str">
        <f>VLOOKUP($A563,'VII - Planilha Orçamentária'!$A$9:$K$463,3)</f>
        <v>3.5.21</v>
      </c>
      <c r="D563" s="410" t="str">
        <f>VLOOKUP($A563,'VII - Planilha Orçamentária'!$A$9:$K$463,4)</f>
        <v>CPOS - B.166</v>
      </c>
      <c r="E563" s="410" t="str">
        <f>VLOOKUP(A563,'VII - Planilha Orçamentária'!$A$9:$K$463,5)</f>
        <v>422017</v>
      </c>
      <c r="F563" s="416" t="str">
        <f>VLOOKUP($A563,'VII - Planilha Orçamentária'!$A$9:$K$463,6)</f>
        <v>SOLDA EXOTÉRMICA CONEXÃO CABO-CABO HORIZONTAL RETO, BITOLA DO CABO DE
16MM² A 70MM²</v>
      </c>
      <c r="G563" s="419" t="str">
        <f>VLOOKUP($A563,'VII - Planilha Orçamentária'!$A$9:$K$463,7)</f>
        <v xml:space="preserve">un </v>
      </c>
      <c r="I563" s="422">
        <f>VLOOKUP($A563,'VII - Planilha Orçamentária'!$A$9:$K$463,9)</f>
        <v>8</v>
      </c>
      <c r="J563" s="425">
        <f>VLOOKUP($A563,'VII - Planilha Orçamentária'!$A$9:$K$463,10)</f>
        <v>0</v>
      </c>
      <c r="K563" s="413">
        <f>ROUND(J563*I563,2)</f>
        <v>0</v>
      </c>
      <c r="M563" s="194" t="s">
        <v>104</v>
      </c>
      <c r="O563" s="200"/>
      <c r="P563" s="288"/>
      <c r="Q563" s="200"/>
      <c r="R563" s="288"/>
      <c r="S563" s="200"/>
      <c r="T563" s="288"/>
      <c r="U563" s="200"/>
      <c r="V563" s="288"/>
      <c r="W563" s="200"/>
      <c r="X563" s="288"/>
      <c r="Y563" s="200"/>
      <c r="Z563" s="288"/>
      <c r="AA563" s="303"/>
      <c r="AB563" s="304"/>
    </row>
    <row r="564" spans="1:28" ht="20.100000000000001" customHeight="1" outlineLevel="1">
      <c r="A564" s="406"/>
      <c r="B564" s="209" t="str">
        <f t="shared" si="17"/>
        <v>3.5</v>
      </c>
      <c r="C564" s="408"/>
      <c r="D564" s="411"/>
      <c r="E564" s="411"/>
      <c r="F564" s="417"/>
      <c r="G564" s="420"/>
      <c r="I564" s="423"/>
      <c r="J564" s="426"/>
      <c r="K564" s="414"/>
      <c r="M564" s="195" t="s">
        <v>105</v>
      </c>
      <c r="O564" s="202">
        <v>0</v>
      </c>
      <c r="P564" s="289">
        <f>IFERROR(O564/$K563,0)</f>
        <v>0</v>
      </c>
      <c r="Q564" s="202">
        <v>0</v>
      </c>
      <c r="R564" s="289">
        <f>IFERROR(Q564/$K563,0)</f>
        <v>0</v>
      </c>
      <c r="S564" s="202">
        <f>4*J563</f>
        <v>0</v>
      </c>
      <c r="T564" s="289">
        <f>IFERROR(S564/$K563,0)</f>
        <v>0</v>
      </c>
      <c r="U564" s="202">
        <f>4*J563</f>
        <v>0</v>
      </c>
      <c r="V564" s="289">
        <f>IFERROR(U564/$K563,0)</f>
        <v>0</v>
      </c>
      <c r="W564" s="202">
        <v>0</v>
      </c>
      <c r="X564" s="289">
        <f>IFERROR(W564/$K563,0)</f>
        <v>0</v>
      </c>
      <c r="Y564" s="202">
        <v>0</v>
      </c>
      <c r="Z564" s="289">
        <f>IFERROR(Y564/$K563,0)</f>
        <v>0</v>
      </c>
      <c r="AA564" s="305">
        <f>SUMIF($O$9:$Z$9,$AA$9,$O564:$Z564)</f>
        <v>0</v>
      </c>
      <c r="AB564" s="306">
        <f>IFERROR(AA564/$K563,0)</f>
        <v>0</v>
      </c>
    </row>
    <row r="565" spans="1:28" ht="20.100000000000001" customHeight="1" outlineLevel="1">
      <c r="A565" s="406"/>
      <c r="B565" s="209" t="str">
        <f t="shared" si="17"/>
        <v>3.5</v>
      </c>
      <c r="C565" s="409"/>
      <c r="D565" s="412"/>
      <c r="E565" s="412"/>
      <c r="F565" s="418"/>
      <c r="G565" s="421"/>
      <c r="I565" s="424"/>
      <c r="J565" s="427"/>
      <c r="K565" s="415"/>
      <c r="M565" s="196" t="s">
        <v>106</v>
      </c>
      <c r="O565" s="204">
        <f>O564</f>
        <v>0</v>
      </c>
      <c r="P565" s="290">
        <f>IFERROR(O565/$K563,0)</f>
        <v>0</v>
      </c>
      <c r="Q565" s="204">
        <f>O565+Q564</f>
        <v>0</v>
      </c>
      <c r="R565" s="290">
        <f>IFERROR(Q565/$K563,0)</f>
        <v>0</v>
      </c>
      <c r="S565" s="204">
        <f>Q565+S564</f>
        <v>0</v>
      </c>
      <c r="T565" s="290">
        <f>IFERROR(S565/$K563,0)</f>
        <v>0</v>
      </c>
      <c r="U565" s="204">
        <f>S565+U564</f>
        <v>0</v>
      </c>
      <c r="V565" s="290">
        <f>IFERROR(U565/$K563,0)</f>
        <v>0</v>
      </c>
      <c r="W565" s="204">
        <f>U565+W564</f>
        <v>0</v>
      </c>
      <c r="X565" s="290">
        <f>IFERROR(W565/$K563,0)</f>
        <v>0</v>
      </c>
      <c r="Y565" s="204">
        <f>W565+Y564</f>
        <v>0</v>
      </c>
      <c r="Z565" s="290">
        <f>IFERROR(Y565/$K563,0)</f>
        <v>0</v>
      </c>
      <c r="AA565" s="307"/>
      <c r="AB565" s="308"/>
    </row>
    <row r="566" spans="1:28" ht="20.100000000000001" customHeight="1" outlineLevel="1">
      <c r="A566" s="406">
        <f>A563+1</f>
        <v>203</v>
      </c>
      <c r="B566" s="209" t="str">
        <f t="shared" si="17"/>
        <v>3.5</v>
      </c>
      <c r="C566" s="407" t="str">
        <f>VLOOKUP($A566,'VII - Planilha Orçamentária'!$A$9:$K$463,3)</f>
        <v>3.5.22</v>
      </c>
      <c r="D566" s="410" t="str">
        <f>VLOOKUP($A566,'VII - Planilha Orçamentária'!$A$9:$K$463,4)</f>
        <v>CPOS - B.166</v>
      </c>
      <c r="E566" s="410" t="str">
        <f>VLOOKUP(A566,'VII - Planilha Orçamentária'!$A$9:$K$463,5)</f>
        <v>420512</v>
      </c>
      <c r="F566" s="416" t="str">
        <f>VLOOKUP($A566,'VII - Planilha Orçamentária'!$A$9:$K$463,6)</f>
        <v>CONECTOR DE EMENDA EM LATÃO PARA CABO DE ATÉ 50 MM² COM 4 PARAFUSOS</v>
      </c>
      <c r="G566" s="419" t="str">
        <f>VLOOKUP($A566,'VII - Planilha Orçamentária'!$A$9:$K$463,7)</f>
        <v xml:space="preserve">un </v>
      </c>
      <c r="I566" s="422">
        <f>VLOOKUP($A566,'VII - Planilha Orçamentária'!$A$9:$K$463,9)</f>
        <v>4</v>
      </c>
      <c r="J566" s="425">
        <f>VLOOKUP($A566,'VII - Planilha Orçamentária'!$A$9:$K$463,10)</f>
        <v>0</v>
      </c>
      <c r="K566" s="413">
        <f>ROUND(J566*I566,2)</f>
        <v>0</v>
      </c>
      <c r="M566" s="194" t="s">
        <v>104</v>
      </c>
      <c r="O566" s="200"/>
      <c r="P566" s="288"/>
      <c r="Q566" s="200"/>
      <c r="R566" s="288"/>
      <c r="S566" s="200"/>
      <c r="T566" s="288"/>
      <c r="U566" s="200"/>
      <c r="V566" s="288"/>
      <c r="W566" s="200"/>
      <c r="X566" s="288"/>
      <c r="Y566" s="200"/>
      <c r="Z566" s="288"/>
      <c r="AA566" s="303"/>
      <c r="AB566" s="304"/>
    </row>
    <row r="567" spans="1:28" ht="20.100000000000001" customHeight="1" outlineLevel="1">
      <c r="A567" s="406"/>
      <c r="B567" s="209" t="str">
        <f t="shared" ref="B567:B580" si="18">B566</f>
        <v>3.5</v>
      </c>
      <c r="C567" s="408"/>
      <c r="D567" s="411"/>
      <c r="E567" s="411"/>
      <c r="F567" s="417"/>
      <c r="G567" s="420"/>
      <c r="I567" s="423"/>
      <c r="J567" s="426"/>
      <c r="K567" s="414"/>
      <c r="M567" s="195" t="s">
        <v>105</v>
      </c>
      <c r="O567" s="202">
        <v>0</v>
      </c>
      <c r="P567" s="289">
        <f>IFERROR(O567/$K566,0)</f>
        <v>0</v>
      </c>
      <c r="Q567" s="202">
        <v>0</v>
      </c>
      <c r="R567" s="289">
        <f>IFERROR(Q567/$K566,0)</f>
        <v>0</v>
      </c>
      <c r="S567" s="202">
        <v>0</v>
      </c>
      <c r="T567" s="289">
        <f>IFERROR(S567/$K566,0)</f>
        <v>0</v>
      </c>
      <c r="U567" s="202">
        <f>K566</f>
        <v>0</v>
      </c>
      <c r="V567" s="289">
        <f>IFERROR(U567/$K566,0)</f>
        <v>0</v>
      </c>
      <c r="W567" s="202">
        <v>0</v>
      </c>
      <c r="X567" s="289">
        <f>IFERROR(W567/$K566,0)</f>
        <v>0</v>
      </c>
      <c r="Y567" s="202">
        <v>0</v>
      </c>
      <c r="Z567" s="289">
        <f>IFERROR(Y567/$K566,0)</f>
        <v>0</v>
      </c>
      <c r="AA567" s="305">
        <f>SUMIF($O$9:$Z$9,$AA$9,$O567:$Z567)</f>
        <v>0</v>
      </c>
      <c r="AB567" s="306">
        <f>IFERROR(AA567/$K566,0)</f>
        <v>0</v>
      </c>
    </row>
    <row r="568" spans="1:28" ht="20.100000000000001" customHeight="1" outlineLevel="1">
      <c r="A568" s="406"/>
      <c r="B568" s="209" t="str">
        <f t="shared" si="18"/>
        <v>3.5</v>
      </c>
      <c r="C568" s="409"/>
      <c r="D568" s="412"/>
      <c r="E568" s="412"/>
      <c r="F568" s="418"/>
      <c r="G568" s="421"/>
      <c r="I568" s="424"/>
      <c r="J568" s="427"/>
      <c r="K568" s="415"/>
      <c r="M568" s="196" t="s">
        <v>106</v>
      </c>
      <c r="O568" s="204">
        <f>O567</f>
        <v>0</v>
      </c>
      <c r="P568" s="290">
        <f>IFERROR(O568/$K566,0)</f>
        <v>0</v>
      </c>
      <c r="Q568" s="204">
        <f>O568+Q567</f>
        <v>0</v>
      </c>
      <c r="R568" s="290">
        <f>IFERROR(Q568/$K566,0)</f>
        <v>0</v>
      </c>
      <c r="S568" s="204">
        <f>Q568+S567</f>
        <v>0</v>
      </c>
      <c r="T568" s="290">
        <f>IFERROR(S568/$K566,0)</f>
        <v>0</v>
      </c>
      <c r="U568" s="204">
        <f>S568+U567</f>
        <v>0</v>
      </c>
      <c r="V568" s="290">
        <f>IFERROR(U568/$K566,0)</f>
        <v>0</v>
      </c>
      <c r="W568" s="204">
        <f>U568+W567</f>
        <v>0</v>
      </c>
      <c r="X568" s="290">
        <f>IFERROR(W568/$K566,0)</f>
        <v>0</v>
      </c>
      <c r="Y568" s="204">
        <f>W568+Y567</f>
        <v>0</v>
      </c>
      <c r="Z568" s="290">
        <f>IFERROR(Y568/$K566,0)</f>
        <v>0</v>
      </c>
      <c r="AA568" s="307"/>
      <c r="AB568" s="308"/>
    </row>
    <row r="569" spans="1:28" ht="20.100000000000001" customHeight="1" outlineLevel="1">
      <c r="A569" s="406">
        <f>A566+1</f>
        <v>204</v>
      </c>
      <c r="B569" s="209" t="str">
        <f t="shared" si="18"/>
        <v>3.5</v>
      </c>
      <c r="C569" s="407" t="str">
        <f>VLOOKUP($A569,'VII - Planilha Orçamentária'!$A$9:$K$463,3)</f>
        <v>3.5.23</v>
      </c>
      <c r="D569" s="410" t="str">
        <f>VLOOKUP($A569,'VII - Planilha Orçamentária'!$A$9:$K$463,4)</f>
        <v>CPOS - B.166</v>
      </c>
      <c r="E569" s="410" t="str">
        <f>VLOOKUP(A569,'VII - Planilha Orçamentária'!$A$9:$K$463,5)</f>
        <v>420510</v>
      </c>
      <c r="F569" s="416" t="str">
        <f>VLOOKUP($A569,'VII - Planilha Orçamentária'!$A$9:$K$463,6)</f>
        <v>CAIXA DE INSPEÇÃO SUSPENSA</v>
      </c>
      <c r="G569" s="419" t="str">
        <f>VLOOKUP($A569,'VII - Planilha Orçamentária'!$A$9:$K$463,7)</f>
        <v xml:space="preserve">un </v>
      </c>
      <c r="I569" s="422">
        <f>VLOOKUP($A569,'VII - Planilha Orçamentária'!$A$9:$K$463,9)</f>
        <v>4</v>
      </c>
      <c r="J569" s="425">
        <f>VLOOKUP($A569,'VII - Planilha Orçamentária'!$A$9:$K$463,10)</f>
        <v>0</v>
      </c>
      <c r="K569" s="413">
        <f>ROUND(J569*I569,2)</f>
        <v>0</v>
      </c>
      <c r="M569" s="194" t="s">
        <v>104</v>
      </c>
      <c r="O569" s="200"/>
      <c r="P569" s="288"/>
      <c r="Q569" s="200"/>
      <c r="R569" s="288"/>
      <c r="S569" s="200"/>
      <c r="T569" s="288"/>
      <c r="U569" s="200"/>
      <c r="V569" s="288"/>
      <c r="W569" s="200"/>
      <c r="X569" s="288"/>
      <c r="Y569" s="200"/>
      <c r="Z569" s="288"/>
      <c r="AA569" s="303"/>
      <c r="AB569" s="304"/>
    </row>
    <row r="570" spans="1:28" ht="20.100000000000001" customHeight="1" outlineLevel="1">
      <c r="A570" s="406"/>
      <c r="B570" s="209" t="str">
        <f t="shared" si="18"/>
        <v>3.5</v>
      </c>
      <c r="C570" s="408"/>
      <c r="D570" s="411"/>
      <c r="E570" s="411"/>
      <c r="F570" s="417"/>
      <c r="G570" s="420"/>
      <c r="I570" s="423"/>
      <c r="J570" s="426"/>
      <c r="K570" s="414"/>
      <c r="M570" s="195" t="s">
        <v>105</v>
      </c>
      <c r="O570" s="202">
        <v>0</v>
      </c>
      <c r="P570" s="289">
        <f>IFERROR(O570/$K569,0)</f>
        <v>0</v>
      </c>
      <c r="Q570" s="202">
        <v>0</v>
      </c>
      <c r="R570" s="289">
        <f>IFERROR(Q570/$K569,0)</f>
        <v>0</v>
      </c>
      <c r="S570" s="202">
        <v>0</v>
      </c>
      <c r="T570" s="289">
        <f>IFERROR(S570/$K569,0)</f>
        <v>0</v>
      </c>
      <c r="U570" s="202">
        <f>K569</f>
        <v>0</v>
      </c>
      <c r="V570" s="289">
        <f>IFERROR(U570/$K569,0)</f>
        <v>0</v>
      </c>
      <c r="W570" s="202">
        <v>0</v>
      </c>
      <c r="X570" s="289">
        <f>IFERROR(W570/$K569,0)</f>
        <v>0</v>
      </c>
      <c r="Y570" s="202">
        <v>0</v>
      </c>
      <c r="Z570" s="289">
        <f>IFERROR(Y570/$K569,0)</f>
        <v>0</v>
      </c>
      <c r="AA570" s="305">
        <f>SUMIF($O$9:$Z$9,$AA$9,$O570:$Z570)</f>
        <v>0</v>
      </c>
      <c r="AB570" s="306">
        <f>IFERROR(AA570/$K569,0)</f>
        <v>0</v>
      </c>
    </row>
    <row r="571" spans="1:28" ht="20.100000000000001" customHeight="1" outlineLevel="1">
      <c r="A571" s="406"/>
      <c r="B571" s="209" t="str">
        <f t="shared" si="18"/>
        <v>3.5</v>
      </c>
      <c r="C571" s="409"/>
      <c r="D571" s="412"/>
      <c r="E571" s="412"/>
      <c r="F571" s="418"/>
      <c r="G571" s="421"/>
      <c r="I571" s="424"/>
      <c r="J571" s="427"/>
      <c r="K571" s="415"/>
      <c r="M571" s="196" t="s">
        <v>106</v>
      </c>
      <c r="O571" s="204">
        <f>O570</f>
        <v>0</v>
      </c>
      <c r="P571" s="290">
        <f>IFERROR(O571/$K569,0)</f>
        <v>0</v>
      </c>
      <c r="Q571" s="204">
        <f>O571+Q570</f>
        <v>0</v>
      </c>
      <c r="R571" s="290">
        <f>IFERROR(Q571/$K569,0)</f>
        <v>0</v>
      </c>
      <c r="S571" s="204">
        <f>Q571+S570</f>
        <v>0</v>
      </c>
      <c r="T571" s="290">
        <f>IFERROR(S571/$K569,0)</f>
        <v>0</v>
      </c>
      <c r="U571" s="204">
        <f>S571+U570</f>
        <v>0</v>
      </c>
      <c r="V571" s="290">
        <f>IFERROR(U571/$K569,0)</f>
        <v>0</v>
      </c>
      <c r="W571" s="204">
        <f>U571+W570</f>
        <v>0</v>
      </c>
      <c r="X571" s="290">
        <f>IFERROR(W571/$K569,0)</f>
        <v>0</v>
      </c>
      <c r="Y571" s="204">
        <f>W571+Y570</f>
        <v>0</v>
      </c>
      <c r="Z571" s="290">
        <f>IFERROR(Y571/$K569,0)</f>
        <v>0</v>
      </c>
      <c r="AA571" s="307"/>
      <c r="AB571" s="308"/>
    </row>
    <row r="572" spans="1:28" ht="20.100000000000001" hidden="1" customHeight="1" outlineLevel="1">
      <c r="A572" s="406">
        <f>A569+1</f>
        <v>205</v>
      </c>
      <c r="B572" s="209" t="str">
        <f t="shared" si="18"/>
        <v>3.5</v>
      </c>
      <c r="C572" s="407" t="str">
        <f>VLOOKUP($A572,'VII - Planilha Orçamentária'!$A$9:$K$463,3)</f>
        <v>3.5.24</v>
      </c>
      <c r="D572" s="410" t="str">
        <f>VLOOKUP($A572,'VII - Planilha Orçamentária'!$A$9:$K$463,4)</f>
        <v>CPOS - B.166</v>
      </c>
      <c r="E572" s="410" t="str">
        <f>VLOOKUP(A572,'VII - Planilha Orçamentária'!$A$9:$K$463,5)</f>
        <v>420531</v>
      </c>
      <c r="F572" s="416" t="str">
        <f>VLOOKUP($A572,'VII - Planilha Orçamentária'!$A$9:$K$463,6)</f>
        <v>CAIXA DE INSPEÇÃO DO TERRA CILÍNDRICA EM PVC RÍGIDO, DIÂMETRO DE 300
MM - H= 250 MM</v>
      </c>
      <c r="G572" s="419" t="str">
        <f>VLOOKUP($A572,'VII - Planilha Orçamentária'!$A$9:$K$463,7)</f>
        <v xml:space="preserve">un </v>
      </c>
      <c r="H572" s="5" t="s">
        <v>135</v>
      </c>
      <c r="I572" s="422">
        <f>VLOOKUP($A572,'VII - Planilha Orçamentária'!$A$9:$K$463,9)</f>
        <v>0</v>
      </c>
      <c r="J572" s="425">
        <f>VLOOKUP($A572,'VII - Planilha Orçamentária'!$A$9:$K$463,10)</f>
        <v>0</v>
      </c>
      <c r="K572" s="413">
        <f>ROUND(J572*I572,2)</f>
        <v>0</v>
      </c>
      <c r="M572" s="194" t="s">
        <v>104</v>
      </c>
      <c r="O572" s="200"/>
      <c r="P572" s="288"/>
      <c r="Q572" s="200"/>
      <c r="R572" s="288"/>
      <c r="S572" s="200"/>
      <c r="T572" s="288"/>
      <c r="U572" s="200"/>
      <c r="V572" s="288"/>
      <c r="W572" s="200"/>
      <c r="X572" s="288"/>
      <c r="Y572" s="200"/>
      <c r="Z572" s="288"/>
      <c r="AA572" s="303"/>
      <c r="AB572" s="304"/>
    </row>
    <row r="573" spans="1:28" ht="20.100000000000001" hidden="1" customHeight="1" outlineLevel="1">
      <c r="A573" s="406"/>
      <c r="B573" s="209" t="str">
        <f t="shared" si="18"/>
        <v>3.5</v>
      </c>
      <c r="C573" s="408"/>
      <c r="D573" s="411"/>
      <c r="E573" s="411"/>
      <c r="F573" s="417"/>
      <c r="G573" s="420"/>
      <c r="H573" s="5" t="s">
        <v>135</v>
      </c>
      <c r="I573" s="423"/>
      <c r="J573" s="426"/>
      <c r="K573" s="414"/>
      <c r="M573" s="195" t="s">
        <v>105</v>
      </c>
      <c r="O573" s="202">
        <v>0</v>
      </c>
      <c r="P573" s="289">
        <f>IFERROR(O573/$K572,0)</f>
        <v>0</v>
      </c>
      <c r="Q573" s="202">
        <v>0</v>
      </c>
      <c r="R573" s="289">
        <f>IFERROR(Q573/$K572,0)</f>
        <v>0</v>
      </c>
      <c r="S573" s="202">
        <v>0</v>
      </c>
      <c r="T573" s="289">
        <f>IFERROR(S573/$K572,0)</f>
        <v>0</v>
      </c>
      <c r="U573" s="202">
        <f>K572</f>
        <v>0</v>
      </c>
      <c r="V573" s="289">
        <f>IFERROR(U573/$K572,0)</f>
        <v>0</v>
      </c>
      <c r="W573" s="202">
        <v>0</v>
      </c>
      <c r="X573" s="289">
        <f>IFERROR(W573/$K572,0)</f>
        <v>0</v>
      </c>
      <c r="Y573" s="202">
        <v>0</v>
      </c>
      <c r="Z573" s="289">
        <f>IFERROR(Y573/$K572,0)</f>
        <v>0</v>
      </c>
      <c r="AA573" s="305">
        <f>SUMIF($O$9:$Z$9,$AA$9,$O573:$Z573)</f>
        <v>0</v>
      </c>
      <c r="AB573" s="306">
        <f>IFERROR(AA573/$K572,0)</f>
        <v>0</v>
      </c>
    </row>
    <row r="574" spans="1:28" ht="20.100000000000001" hidden="1" customHeight="1" outlineLevel="1">
      <c r="A574" s="406"/>
      <c r="B574" s="209" t="str">
        <f t="shared" si="18"/>
        <v>3.5</v>
      </c>
      <c r="C574" s="409"/>
      <c r="D574" s="412"/>
      <c r="E574" s="412"/>
      <c r="F574" s="418"/>
      <c r="G574" s="421"/>
      <c r="H574" s="5" t="s">
        <v>135</v>
      </c>
      <c r="I574" s="424"/>
      <c r="J574" s="427"/>
      <c r="K574" s="415"/>
      <c r="M574" s="196" t="s">
        <v>106</v>
      </c>
      <c r="O574" s="204">
        <f>O573</f>
        <v>0</v>
      </c>
      <c r="P574" s="290">
        <f>IFERROR(O574/$K572,0)</f>
        <v>0</v>
      </c>
      <c r="Q574" s="204">
        <f>O574+Q573</f>
        <v>0</v>
      </c>
      <c r="R574" s="290">
        <f>IFERROR(Q574/$K572,0)</f>
        <v>0</v>
      </c>
      <c r="S574" s="204">
        <f>Q574+S573</f>
        <v>0</v>
      </c>
      <c r="T574" s="290">
        <f>IFERROR(S574/$K572,0)</f>
        <v>0</v>
      </c>
      <c r="U574" s="204">
        <f>S574+U573</f>
        <v>0</v>
      </c>
      <c r="V574" s="290">
        <f>IFERROR(U574/$K572,0)</f>
        <v>0</v>
      </c>
      <c r="W574" s="204">
        <f>U574+W573</f>
        <v>0</v>
      </c>
      <c r="X574" s="290">
        <f>IFERROR(W574/$K572,0)</f>
        <v>0</v>
      </c>
      <c r="Y574" s="204">
        <f>W574+Y573</f>
        <v>0</v>
      </c>
      <c r="Z574" s="290">
        <f>IFERROR(Y574/$K572,0)</f>
        <v>0</v>
      </c>
      <c r="AA574" s="307"/>
      <c r="AB574" s="308"/>
    </row>
    <row r="575" spans="1:28" ht="20.100000000000001" customHeight="1" outlineLevel="1">
      <c r="A575" s="406">
        <f>A572+1</f>
        <v>206</v>
      </c>
      <c r="B575" s="209" t="str">
        <f t="shared" si="18"/>
        <v>3.5</v>
      </c>
      <c r="C575" s="407" t="str">
        <f>VLOOKUP($A575,'VII - Planilha Orçamentária'!$A$9:$K$463,3)</f>
        <v>3.5.25</v>
      </c>
      <c r="D575" s="410" t="str">
        <f>VLOOKUP($A575,'VII - Planilha Orçamentária'!$A$9:$K$463,4)</f>
        <v>CPOS - B.166</v>
      </c>
      <c r="E575" s="410" t="str">
        <f>VLOOKUP(A575,'VII - Planilha Orçamentária'!$A$9:$K$463,5)</f>
        <v>420530</v>
      </c>
      <c r="F575" s="416" t="str">
        <f>VLOOKUP($A575,'VII - Planilha Orçamentária'!$A$9:$K$463,6)</f>
        <v>TAMPA PARA CAIXA DE INSPEÇÃO CILÍNDRICA, AÇO GALVANIZADO</v>
      </c>
      <c r="G575" s="419" t="str">
        <f>VLOOKUP($A575,'VII - Planilha Orçamentária'!$A$9:$K$463,7)</f>
        <v xml:space="preserve">un </v>
      </c>
      <c r="I575" s="422">
        <f>VLOOKUP($A575,'VII - Planilha Orçamentária'!$A$9:$K$463,9)</f>
        <v>4</v>
      </c>
      <c r="J575" s="425">
        <f>VLOOKUP($A575,'VII - Planilha Orçamentária'!$A$9:$K$463,10)</f>
        <v>0</v>
      </c>
      <c r="K575" s="413">
        <f>ROUND(J575*I575,2)</f>
        <v>0</v>
      </c>
      <c r="M575" s="194" t="s">
        <v>104</v>
      </c>
      <c r="O575" s="200"/>
      <c r="P575" s="288"/>
      <c r="Q575" s="200"/>
      <c r="R575" s="288"/>
      <c r="S575" s="200"/>
      <c r="T575" s="288"/>
      <c r="U575" s="200"/>
      <c r="V575" s="288"/>
      <c r="W575" s="200"/>
      <c r="X575" s="288"/>
      <c r="Y575" s="200"/>
      <c r="Z575" s="288"/>
      <c r="AA575" s="303"/>
      <c r="AB575" s="304"/>
    </row>
    <row r="576" spans="1:28" ht="20.100000000000001" customHeight="1" outlineLevel="1">
      <c r="A576" s="406"/>
      <c r="B576" s="209" t="str">
        <f t="shared" si="18"/>
        <v>3.5</v>
      </c>
      <c r="C576" s="408"/>
      <c r="D576" s="411"/>
      <c r="E576" s="411"/>
      <c r="F576" s="417"/>
      <c r="G576" s="420"/>
      <c r="I576" s="423"/>
      <c r="J576" s="426"/>
      <c r="K576" s="414"/>
      <c r="M576" s="195" t="s">
        <v>105</v>
      </c>
      <c r="O576" s="202">
        <v>0</v>
      </c>
      <c r="P576" s="289">
        <f>IFERROR(O576/$K575,0)</f>
        <v>0</v>
      </c>
      <c r="Q576" s="202">
        <v>0</v>
      </c>
      <c r="R576" s="289">
        <f>IFERROR(Q576/$K575,0)</f>
        <v>0</v>
      </c>
      <c r="S576" s="202">
        <v>0</v>
      </c>
      <c r="T576" s="289">
        <f>IFERROR(S576/$K575,0)</f>
        <v>0</v>
      </c>
      <c r="U576" s="202">
        <f>4*J575</f>
        <v>0</v>
      </c>
      <c r="V576" s="289">
        <f>IFERROR(U576/$K575,0)</f>
        <v>0</v>
      </c>
      <c r="W576" s="202">
        <v>0</v>
      </c>
      <c r="X576" s="289">
        <f>IFERROR(W576/$K575,0)</f>
        <v>0</v>
      </c>
      <c r="Y576" s="202">
        <v>0</v>
      </c>
      <c r="Z576" s="289">
        <f>IFERROR(Y576/$K575,0)</f>
        <v>0</v>
      </c>
      <c r="AA576" s="305">
        <f>SUMIF($O$9:$Z$9,$AA$9,$O576:$Z576)</f>
        <v>0</v>
      </c>
      <c r="AB576" s="306">
        <f>IFERROR(AA576/$K575,0)</f>
        <v>0</v>
      </c>
    </row>
    <row r="577" spans="1:28" ht="20.100000000000001" customHeight="1" outlineLevel="1">
      <c r="A577" s="406"/>
      <c r="B577" s="209" t="str">
        <f t="shared" si="18"/>
        <v>3.5</v>
      </c>
      <c r="C577" s="409"/>
      <c r="D577" s="412"/>
      <c r="E577" s="412"/>
      <c r="F577" s="418"/>
      <c r="G577" s="421"/>
      <c r="I577" s="424"/>
      <c r="J577" s="427"/>
      <c r="K577" s="415"/>
      <c r="M577" s="196" t="s">
        <v>106</v>
      </c>
      <c r="O577" s="204">
        <f>O576</f>
        <v>0</v>
      </c>
      <c r="P577" s="290">
        <f>IFERROR(O577/$K575,0)</f>
        <v>0</v>
      </c>
      <c r="Q577" s="204">
        <f>O577+Q576</f>
        <v>0</v>
      </c>
      <c r="R577" s="290">
        <f>IFERROR(Q577/$K575,0)</f>
        <v>0</v>
      </c>
      <c r="S577" s="204">
        <f>Q577+S576</f>
        <v>0</v>
      </c>
      <c r="T577" s="290">
        <f>IFERROR(S577/$K575,0)</f>
        <v>0</v>
      </c>
      <c r="U577" s="204">
        <f>S577+U576</f>
        <v>0</v>
      </c>
      <c r="V577" s="290">
        <f>IFERROR(U577/$K575,0)</f>
        <v>0</v>
      </c>
      <c r="W577" s="204">
        <f>U577+W576</f>
        <v>0</v>
      </c>
      <c r="X577" s="290">
        <f>IFERROR(W577/$K575,0)</f>
        <v>0</v>
      </c>
      <c r="Y577" s="204">
        <f>W577+Y576</f>
        <v>0</v>
      </c>
      <c r="Z577" s="290">
        <f>IFERROR(Y577/$K575,0)</f>
        <v>0</v>
      </c>
      <c r="AA577" s="307"/>
      <c r="AB577" s="308"/>
    </row>
    <row r="578" spans="1:28" ht="20.100000000000001" customHeight="1" outlineLevel="1">
      <c r="A578" s="406">
        <f>A575+1</f>
        <v>207</v>
      </c>
      <c r="B578" s="209" t="str">
        <f t="shared" si="18"/>
        <v>3.5</v>
      </c>
      <c r="C578" s="407" t="str">
        <f>VLOOKUP($A578,'VII - Planilha Orçamentária'!$A$9:$K$463,3)</f>
        <v>3.5.26</v>
      </c>
      <c r="D578" s="410" t="str">
        <f>VLOOKUP($A578,'VII - Planilha Orçamentária'!$A$9:$K$463,4)</f>
        <v>CPU</v>
      </c>
      <c r="E578" s="410" t="str">
        <f>VLOOKUP(A578,'VII - Planilha Orçamentária'!$A$9:$K$463,5)</f>
        <v>002</v>
      </c>
      <c r="F578" s="416" t="str">
        <f>VLOOKUP($A578,'VII - Planilha Orçamentária'!$A$9:$K$463,6)</f>
        <v>TESTE DE VERIFICACAO DA MALHA DE TERRA DOS PARA-RAIOS COM MEDICOES E LAUDO TECNICO</v>
      </c>
      <c r="G578" s="419" t="str">
        <f>VLOOKUP($A578,'VII - Planilha Orçamentária'!$A$9:$K$463,7)</f>
        <v>bloco</v>
      </c>
      <c r="I578" s="422">
        <f>VLOOKUP($A578,'VII - Planilha Orçamentária'!$A$9:$K$463,9)</f>
        <v>1</v>
      </c>
      <c r="J578" s="425">
        <f>VLOOKUP($A578,'VII - Planilha Orçamentária'!$A$9:$K$463,10)</f>
        <v>0</v>
      </c>
      <c r="K578" s="413">
        <f>ROUND(J578*I578,2)</f>
        <v>0</v>
      </c>
      <c r="M578" s="194" t="s">
        <v>104</v>
      </c>
      <c r="O578" s="200"/>
      <c r="P578" s="288"/>
      <c r="Q578" s="200"/>
      <c r="R578" s="288"/>
      <c r="S578" s="200"/>
      <c r="T578" s="288"/>
      <c r="U578" s="200"/>
      <c r="V578" s="288"/>
      <c r="W578" s="200"/>
      <c r="X578" s="288"/>
      <c r="Y578" s="200"/>
      <c r="Z578" s="288"/>
      <c r="AA578" s="303"/>
      <c r="AB578" s="304"/>
    </row>
    <row r="579" spans="1:28" ht="20.100000000000001" customHeight="1" outlineLevel="1">
      <c r="A579" s="406"/>
      <c r="B579" s="209" t="str">
        <f t="shared" si="18"/>
        <v>3.5</v>
      </c>
      <c r="C579" s="408"/>
      <c r="D579" s="411"/>
      <c r="E579" s="411"/>
      <c r="F579" s="417"/>
      <c r="G579" s="420"/>
      <c r="I579" s="423"/>
      <c r="J579" s="426"/>
      <c r="K579" s="414"/>
      <c r="M579" s="195" t="s">
        <v>105</v>
      </c>
      <c r="O579" s="202">
        <v>0</v>
      </c>
      <c r="P579" s="289">
        <f>IFERROR(O579/$K578,0)</f>
        <v>0</v>
      </c>
      <c r="Q579" s="202">
        <v>0</v>
      </c>
      <c r="R579" s="289">
        <f>IFERROR(Q579/$K578,0)</f>
        <v>0</v>
      </c>
      <c r="S579" s="202">
        <v>0</v>
      </c>
      <c r="T579" s="289">
        <f>IFERROR(S579/$K578,0)</f>
        <v>0</v>
      </c>
      <c r="U579" s="202">
        <v>0</v>
      </c>
      <c r="V579" s="289">
        <f>IFERROR(U579/$K578,0)</f>
        <v>0</v>
      </c>
      <c r="W579" s="202">
        <f>K578</f>
        <v>0</v>
      </c>
      <c r="X579" s="289">
        <f>IFERROR(W579/$K578,0)</f>
        <v>0</v>
      </c>
      <c r="Y579" s="202">
        <v>0</v>
      </c>
      <c r="Z579" s="289">
        <f>IFERROR(Y579/$K578,0)</f>
        <v>0</v>
      </c>
      <c r="AA579" s="305">
        <f>SUMIF($O$9:$Z$9,$AA$9,$O579:$Z579)</f>
        <v>0</v>
      </c>
      <c r="AB579" s="306">
        <f>IFERROR(AA579/$K578,0)</f>
        <v>0</v>
      </c>
    </row>
    <row r="580" spans="1:28" ht="20.100000000000001" customHeight="1" outlineLevel="1">
      <c r="A580" s="406"/>
      <c r="B580" s="209" t="str">
        <f t="shared" si="18"/>
        <v>3.5</v>
      </c>
      <c r="C580" s="409"/>
      <c r="D580" s="412"/>
      <c r="E580" s="412"/>
      <c r="F580" s="418"/>
      <c r="G580" s="421"/>
      <c r="I580" s="424"/>
      <c r="J580" s="427"/>
      <c r="K580" s="415"/>
      <c r="M580" s="196" t="s">
        <v>106</v>
      </c>
      <c r="O580" s="204">
        <f>O579</f>
        <v>0</v>
      </c>
      <c r="P580" s="290">
        <f>IFERROR(O580/$K578,0)</f>
        <v>0</v>
      </c>
      <c r="Q580" s="204">
        <f>O580+Q579</f>
        <v>0</v>
      </c>
      <c r="R580" s="290">
        <f>IFERROR(Q580/$K578,0)</f>
        <v>0</v>
      </c>
      <c r="S580" s="204">
        <f>Q580+S579</f>
        <v>0</v>
      </c>
      <c r="T580" s="290">
        <f>IFERROR(S580/$K578,0)</f>
        <v>0</v>
      </c>
      <c r="U580" s="204">
        <f>S580+U579</f>
        <v>0</v>
      </c>
      <c r="V580" s="290">
        <f>IFERROR(U580/$K578,0)</f>
        <v>0</v>
      </c>
      <c r="W580" s="204">
        <f>U580+W579</f>
        <v>0</v>
      </c>
      <c r="X580" s="290">
        <f>IFERROR(W580/$K578,0)</f>
        <v>0</v>
      </c>
      <c r="Y580" s="204">
        <f>W580+Y579</f>
        <v>0</v>
      </c>
      <c r="Z580" s="290">
        <f>IFERROR(Y580/$K578,0)</f>
        <v>0</v>
      </c>
      <c r="AA580" s="307"/>
      <c r="AB580" s="308"/>
    </row>
    <row r="581" spans="1:28" ht="30" customHeight="1">
      <c r="B581" s="181" t="str">
        <f>B580</f>
        <v>3.5</v>
      </c>
      <c r="C581" s="348"/>
      <c r="D581" s="349">
        <f>C$181</f>
        <v>3</v>
      </c>
      <c r="E581" s="349" t="s">
        <v>726</v>
      </c>
      <c r="F581" s="346" t="s">
        <v>725</v>
      </c>
      <c r="G581" s="350"/>
      <c r="H581" s="44"/>
      <c r="I581" s="351" t="s">
        <v>74</v>
      </c>
      <c r="J581" s="352"/>
      <c r="K581" s="347">
        <f>SUMIF(B$9:B580,B581,K$9:K580)</f>
        <v>0</v>
      </c>
      <c r="L581" s="42"/>
      <c r="M581" s="353"/>
      <c r="O581" s="206">
        <f>SUMIFS(O$9:O580,$B$9:$B580,$B581,$M$9:$M580,$M579)</f>
        <v>0</v>
      </c>
      <c r="P581" s="291" t="e">
        <f>O581/$K581</f>
        <v>#DIV/0!</v>
      </c>
      <c r="Q581" s="206">
        <f>SUMIFS(Q$9:Q580,$B$9:$B580,$B581,$M$9:$M580,$M579)</f>
        <v>0</v>
      </c>
      <c r="R581" s="291" t="e">
        <f>Q581/$K581</f>
        <v>#DIV/0!</v>
      </c>
      <c r="S581" s="206">
        <f>SUMIFS(S$9:S580,$B$9:$B580,$B581,$M$9:$M580,$M579)</f>
        <v>0</v>
      </c>
      <c r="T581" s="291" t="e">
        <f>S581/$K581</f>
        <v>#DIV/0!</v>
      </c>
      <c r="U581" s="206">
        <f>SUMIFS(U$9:U580,$B$9:$B580,$B581,$M$9:$M580,$M579)</f>
        <v>0</v>
      </c>
      <c r="V581" s="291" t="e">
        <f>U581/$K581</f>
        <v>#DIV/0!</v>
      </c>
      <c r="W581" s="206">
        <f>SUMIFS(W$9:W580,$B$9:$B580,$B581,$M$9:$M580,$M579)</f>
        <v>0</v>
      </c>
      <c r="X581" s="291" t="e">
        <f>W581/$K581</f>
        <v>#DIV/0!</v>
      </c>
      <c r="Y581" s="206">
        <f>SUMIFS(Y$9:Y580,$B$9:$B580,$B581,$M$9:$M580,$M579)</f>
        <v>0</v>
      </c>
      <c r="Z581" s="291" t="e">
        <f>Y581/$K581</f>
        <v>#DIV/0!</v>
      </c>
      <c r="AA581" s="206">
        <f>SUMIFS(AA$9:AA580,$B$9:$B580,$B581,$M$9:$M580,$M579)</f>
        <v>0</v>
      </c>
      <c r="AB581" s="291" t="e">
        <f>AA581/$K581</f>
        <v>#DIV/0!</v>
      </c>
    </row>
    <row r="582" spans="1:28" s="63" customFormat="1" ht="30" customHeight="1">
      <c r="A582" s="1"/>
      <c r="B582" s="183" t="str">
        <f>C582</f>
        <v>3.6</v>
      </c>
      <c r="C582" s="326" t="s">
        <v>202</v>
      </c>
      <c r="D582" s="342" t="s">
        <v>74</v>
      </c>
      <c r="E582" s="342"/>
      <c r="F582" s="343" t="s">
        <v>1071</v>
      </c>
      <c r="G582" s="344"/>
      <c r="H582" s="3"/>
      <c r="I582" s="331" t="s">
        <v>74</v>
      </c>
      <c r="J582" s="332"/>
      <c r="K582" s="333"/>
      <c r="L582" s="3"/>
      <c r="M582" s="345"/>
      <c r="O582" s="356"/>
      <c r="P582" s="357"/>
      <c r="Q582" s="356"/>
      <c r="R582" s="357"/>
      <c r="S582" s="356"/>
      <c r="T582" s="357"/>
      <c r="U582" s="356"/>
      <c r="V582" s="357"/>
      <c r="W582" s="356"/>
      <c r="X582" s="357"/>
      <c r="Y582" s="356"/>
      <c r="Z582" s="357"/>
      <c r="AA582" s="356"/>
      <c r="AB582" s="357"/>
    </row>
    <row r="583" spans="1:28" ht="20.100000000000001" customHeight="1" outlineLevel="1">
      <c r="A583" s="406">
        <f>A578+3</f>
        <v>210</v>
      </c>
      <c r="B583" s="209" t="str">
        <f t="shared" ref="B583:B646" si="19">B582</f>
        <v>3.6</v>
      </c>
      <c r="C583" s="407" t="str">
        <f>VLOOKUP($A583,'VII - Planilha Orçamentária'!$A$9:$K$463,3)</f>
        <v>3.6.1</v>
      </c>
      <c r="D583" s="410" t="str">
        <f>VLOOKUP($A583,'VII - Planilha Orçamentária'!$A$9:$K$463,4)</f>
        <v>SINAPI - 01/2016</v>
      </c>
      <c r="E583" s="410" t="str">
        <f>VLOOKUP(A583,'VII - Planilha Orçamentária'!$A$9:$K$463,5)</f>
        <v>68069</v>
      </c>
      <c r="F583" s="416" t="str">
        <f>VLOOKUP($A583,'VII - Planilha Orçamentária'!$A$9:$K$463,6)</f>
        <v>HASTE COPPERWELD 5/8 X 3,0M COM CONECTOR</v>
      </c>
      <c r="G583" s="419" t="str">
        <f>VLOOKUP($A583,'VII - Planilha Orçamentária'!$A$9:$K$463,7)</f>
        <v xml:space="preserve">un </v>
      </c>
      <c r="I583" s="422">
        <f>VLOOKUP($A583,'VII - Planilha Orçamentária'!$A$9:$K$463,9)</f>
        <v>24</v>
      </c>
      <c r="J583" s="425">
        <f>VLOOKUP($A583,'VII - Planilha Orçamentária'!$A$9:$K$463,10)</f>
        <v>0</v>
      </c>
      <c r="K583" s="413">
        <f>ROUND(J583*I583,2)</f>
        <v>0</v>
      </c>
      <c r="M583" s="194" t="s">
        <v>104</v>
      </c>
      <c r="O583" s="200"/>
      <c r="P583" s="288"/>
      <c r="Q583" s="200"/>
      <c r="R583" s="288"/>
      <c r="S583" s="200"/>
      <c r="T583" s="288"/>
      <c r="U583" s="200"/>
      <c r="V583" s="288"/>
      <c r="W583" s="200"/>
      <c r="X583" s="288"/>
      <c r="Y583" s="200"/>
      <c r="Z583" s="288"/>
      <c r="AA583" s="303"/>
      <c r="AB583" s="304"/>
    </row>
    <row r="584" spans="1:28" ht="20.100000000000001" customHeight="1" outlineLevel="1">
      <c r="A584" s="406"/>
      <c r="B584" s="209" t="str">
        <f t="shared" si="19"/>
        <v>3.6</v>
      </c>
      <c r="C584" s="408"/>
      <c r="D584" s="411"/>
      <c r="E584" s="411"/>
      <c r="F584" s="417"/>
      <c r="G584" s="420"/>
      <c r="I584" s="423"/>
      <c r="J584" s="426"/>
      <c r="K584" s="414"/>
      <c r="M584" s="195" t="s">
        <v>105</v>
      </c>
      <c r="O584" s="202">
        <v>0</v>
      </c>
      <c r="P584" s="289">
        <f>IFERROR(O584/$K583,0)</f>
        <v>0</v>
      </c>
      <c r="Q584" s="202">
        <f>14*J583</f>
        <v>0</v>
      </c>
      <c r="R584" s="289">
        <f>IFERROR(Q584/$K583,0)</f>
        <v>0</v>
      </c>
      <c r="S584" s="202">
        <f>10*J583</f>
        <v>0</v>
      </c>
      <c r="T584" s="289">
        <f>IFERROR(S584/$K583,0)</f>
        <v>0</v>
      </c>
      <c r="U584" s="202">
        <v>0</v>
      </c>
      <c r="V584" s="289">
        <f>IFERROR(U584/$K583,0)</f>
        <v>0</v>
      </c>
      <c r="W584" s="202">
        <v>0</v>
      </c>
      <c r="X584" s="289">
        <f>IFERROR(W584/$K583,0)</f>
        <v>0</v>
      </c>
      <c r="Y584" s="202">
        <v>0</v>
      </c>
      <c r="Z584" s="289">
        <f>IFERROR(Y584/$K583,0)</f>
        <v>0</v>
      </c>
      <c r="AA584" s="305">
        <f>SUMIF($O$9:$Z$9,$AA$9,$O584:$Z584)</f>
        <v>0</v>
      </c>
      <c r="AB584" s="306">
        <f>IFERROR(AA584/$K583,0)</f>
        <v>0</v>
      </c>
    </row>
    <row r="585" spans="1:28" ht="20.100000000000001" customHeight="1" outlineLevel="1">
      <c r="A585" s="406"/>
      <c r="B585" s="209" t="str">
        <f t="shared" si="19"/>
        <v>3.6</v>
      </c>
      <c r="C585" s="409"/>
      <c r="D585" s="412"/>
      <c r="E585" s="412"/>
      <c r="F585" s="418"/>
      <c r="G585" s="421"/>
      <c r="I585" s="424"/>
      <c r="J585" s="427"/>
      <c r="K585" s="415"/>
      <c r="M585" s="196" t="s">
        <v>106</v>
      </c>
      <c r="O585" s="204">
        <f>O584</f>
        <v>0</v>
      </c>
      <c r="P585" s="290">
        <f>IFERROR(O585/$K583,0)</f>
        <v>0</v>
      </c>
      <c r="Q585" s="204">
        <f>O585+Q584</f>
        <v>0</v>
      </c>
      <c r="R585" s="290">
        <f>IFERROR(Q585/$K583,0)</f>
        <v>0</v>
      </c>
      <c r="S585" s="204">
        <f>Q585+S584</f>
        <v>0</v>
      </c>
      <c r="T585" s="290">
        <f>IFERROR(S585/$K583,0)</f>
        <v>0</v>
      </c>
      <c r="U585" s="204">
        <f>S585+U584</f>
        <v>0</v>
      </c>
      <c r="V585" s="290">
        <f>IFERROR(U585/$K583,0)</f>
        <v>0</v>
      </c>
      <c r="W585" s="204">
        <f>U585+W584</f>
        <v>0</v>
      </c>
      <c r="X585" s="290">
        <f>IFERROR(W585/$K583,0)</f>
        <v>0</v>
      </c>
      <c r="Y585" s="204">
        <f>W585+Y584</f>
        <v>0</v>
      </c>
      <c r="Z585" s="290">
        <f>IFERROR(Y585/$K583,0)</f>
        <v>0</v>
      </c>
      <c r="AA585" s="307"/>
      <c r="AB585" s="308"/>
    </row>
    <row r="586" spans="1:28" ht="20.100000000000001" hidden="1" customHeight="1" outlineLevel="1">
      <c r="A586" s="406">
        <f>A583+1</f>
        <v>211</v>
      </c>
      <c r="B586" s="209" t="str">
        <f t="shared" si="19"/>
        <v>3.6</v>
      </c>
      <c r="C586" s="407" t="str">
        <f>VLOOKUP($A586,'VII - Planilha Orçamentária'!$A$9:$K$463,3)</f>
        <v>3.6.2</v>
      </c>
      <c r="D586" s="410" t="str">
        <f>VLOOKUP($A586,'VII - Planilha Orçamentária'!$A$9:$K$463,4)</f>
        <v>CPOS - B.164</v>
      </c>
      <c r="E586" s="410" t="str">
        <f>VLOOKUP(A586,'VII - Planilha Orçamentária'!$A$9:$K$463,5)</f>
        <v>420104</v>
      </c>
      <c r="F586" s="416" t="str">
        <f>VLOOKUP($A586,'VII - Planilha Orçamentária'!$A$9:$K$463,6)</f>
        <v>CAPTOR TIPO FRANKLIN, H= 300 MM, 4 PONTOS, 2 DESCIDAS, ACABAMENTO CROMADO</v>
      </c>
      <c r="G586" s="419" t="str">
        <f>VLOOKUP($A586,'VII - Planilha Orçamentária'!$A$9:$K$463,7)</f>
        <v>m</v>
      </c>
      <c r="H586" s="5" t="s">
        <v>135</v>
      </c>
      <c r="I586" s="422">
        <f>VLOOKUP($A586,'VII - Planilha Orçamentária'!$A$9:$K$463,9)</f>
        <v>0</v>
      </c>
      <c r="J586" s="425">
        <f>VLOOKUP($A586,'VII - Planilha Orçamentária'!$A$9:$K$463,10)</f>
        <v>46.56</v>
      </c>
      <c r="K586" s="413">
        <f>ROUND(J586*I586,2)</f>
        <v>0</v>
      </c>
      <c r="M586" s="194" t="s">
        <v>104</v>
      </c>
      <c r="O586" s="200"/>
      <c r="P586" s="201"/>
      <c r="Q586" s="200"/>
      <c r="R586" s="288"/>
      <c r="S586" s="200"/>
      <c r="T586" s="288"/>
      <c r="U586" s="200"/>
      <c r="V586" s="288"/>
      <c r="W586" s="200"/>
      <c r="X586" s="288"/>
      <c r="Y586" s="200"/>
      <c r="Z586" s="201"/>
      <c r="AA586" s="200"/>
      <c r="AB586" s="201"/>
    </row>
    <row r="587" spans="1:28" ht="20.100000000000001" hidden="1" customHeight="1" outlineLevel="1">
      <c r="A587" s="406"/>
      <c r="B587" s="209" t="str">
        <f t="shared" si="19"/>
        <v>3.6</v>
      </c>
      <c r="C587" s="408"/>
      <c r="D587" s="411"/>
      <c r="E587" s="411"/>
      <c r="F587" s="417"/>
      <c r="G587" s="420"/>
      <c r="H587" s="5" t="s">
        <v>135</v>
      </c>
      <c r="I587" s="423"/>
      <c r="J587" s="426"/>
      <c r="K587" s="414"/>
      <c r="M587" s="195" t="s">
        <v>105</v>
      </c>
      <c r="O587" s="202">
        <v>0</v>
      </c>
      <c r="P587" s="203">
        <f>IFERROR(O587/$K586,0)</f>
        <v>0</v>
      </c>
      <c r="Q587" s="202">
        <v>0</v>
      </c>
      <c r="R587" s="289">
        <f>IFERROR(Q587/$K586,0)</f>
        <v>0</v>
      </c>
      <c r="S587" s="202">
        <f>K586</f>
        <v>0</v>
      </c>
      <c r="T587" s="289">
        <f>IFERROR(S587/$K586,0)</f>
        <v>0</v>
      </c>
      <c r="U587" s="202">
        <v>0</v>
      </c>
      <c r="V587" s="289">
        <f>IFERROR(U587/$K586,0)</f>
        <v>0</v>
      </c>
      <c r="W587" s="202">
        <v>0</v>
      </c>
      <c r="X587" s="289">
        <f>IFERROR(W587/$K586,0)</f>
        <v>0</v>
      </c>
      <c r="Y587" s="202">
        <v>0</v>
      </c>
      <c r="Z587" s="203">
        <f>IFERROR(Y587/$K586,0)</f>
        <v>0</v>
      </c>
      <c r="AA587" s="202">
        <f>SUMIF($O$9:$Z$9,$AA$9,$O587:$Z587)</f>
        <v>0</v>
      </c>
      <c r="AB587" s="203">
        <f>IFERROR(AA587/$K586,0)</f>
        <v>0</v>
      </c>
    </row>
    <row r="588" spans="1:28" ht="20.100000000000001" hidden="1" customHeight="1" outlineLevel="1">
      <c r="A588" s="406"/>
      <c r="B588" s="209" t="str">
        <f t="shared" si="19"/>
        <v>3.6</v>
      </c>
      <c r="C588" s="409"/>
      <c r="D588" s="412"/>
      <c r="E588" s="412"/>
      <c r="F588" s="418"/>
      <c r="G588" s="421"/>
      <c r="H588" s="5" t="s">
        <v>135</v>
      </c>
      <c r="I588" s="424"/>
      <c r="J588" s="427"/>
      <c r="K588" s="415"/>
      <c r="M588" s="196" t="s">
        <v>106</v>
      </c>
      <c r="O588" s="204">
        <f>O587</f>
        <v>0</v>
      </c>
      <c r="P588" s="205">
        <f>IFERROR(O588/$K586,0)</f>
        <v>0</v>
      </c>
      <c r="Q588" s="204">
        <f>O588+Q587</f>
        <v>0</v>
      </c>
      <c r="R588" s="290">
        <f>IFERROR(Q588/$K586,0)</f>
        <v>0</v>
      </c>
      <c r="S588" s="204">
        <f>Q588+S587</f>
        <v>0</v>
      </c>
      <c r="T588" s="290">
        <f>IFERROR(S588/$K586,0)</f>
        <v>0</v>
      </c>
      <c r="U588" s="204">
        <f>S588+U587</f>
        <v>0</v>
      </c>
      <c r="V588" s="290">
        <f>IFERROR(U588/$K586,0)</f>
        <v>0</v>
      </c>
      <c r="W588" s="204">
        <f>U588+W587</f>
        <v>0</v>
      </c>
      <c r="X588" s="290">
        <f>IFERROR(W588/$K586,0)</f>
        <v>0</v>
      </c>
      <c r="Y588" s="204">
        <f>W588+Y587</f>
        <v>0</v>
      </c>
      <c r="Z588" s="205">
        <f>IFERROR(Y588/$K586,0)</f>
        <v>0</v>
      </c>
      <c r="AA588" s="204"/>
      <c r="AB588" s="205"/>
    </row>
    <row r="589" spans="1:28" ht="20.100000000000001" hidden="1" customHeight="1" outlineLevel="1">
      <c r="A589" s="406">
        <f>A586+1</f>
        <v>212</v>
      </c>
      <c r="B589" s="209" t="str">
        <f t="shared" si="19"/>
        <v>3.6</v>
      </c>
      <c r="C589" s="407" t="str">
        <f>VLOOKUP($A589,'VII - Planilha Orçamentária'!$A$9:$K$463,3)</f>
        <v>3.6.3</v>
      </c>
      <c r="D589" s="410" t="str">
        <f>VLOOKUP($A589,'VII - Planilha Orçamentária'!$A$9:$K$463,4)</f>
        <v>SINAPI - 05/2015</v>
      </c>
      <c r="E589" s="410" t="str">
        <f>VLOOKUP(A589,'VII - Planilha Orçamentária'!$A$9:$K$463,5)</f>
        <v>72929</v>
      </c>
      <c r="F589" s="416" t="str">
        <f>VLOOKUP($A589,'VII - Planilha Orçamentária'!$A$9:$K$463,6)</f>
        <v>CORDOALHA DE COBRE NU, INCLUSIVE ISOLADORES - 35,00 MM2 - FORNECIMENTO E INSTALACAO</v>
      </c>
      <c r="G589" s="419" t="str">
        <f>VLOOKUP($A589,'VII - Planilha Orçamentária'!$A$9:$K$463,7)</f>
        <v>m</v>
      </c>
      <c r="H589" s="5" t="s">
        <v>135</v>
      </c>
      <c r="I589" s="422">
        <f>VLOOKUP($A589,'VII - Planilha Orçamentária'!$A$9:$K$463,9)</f>
        <v>0</v>
      </c>
      <c r="J589" s="425">
        <f>VLOOKUP($A589,'VII - Planilha Orçamentária'!$A$9:$K$463,10)</f>
        <v>37.14</v>
      </c>
      <c r="K589" s="413">
        <f>ROUND(J589*I589,2)</f>
        <v>0</v>
      </c>
      <c r="M589" s="194" t="s">
        <v>104</v>
      </c>
      <c r="O589" s="200"/>
      <c r="P589" s="201"/>
      <c r="Q589" s="200"/>
      <c r="R589" s="288"/>
      <c r="S589" s="200"/>
      <c r="T589" s="288"/>
      <c r="U589" s="200"/>
      <c r="V589" s="288"/>
      <c r="W589" s="200"/>
      <c r="X589" s="288"/>
      <c r="Y589" s="200"/>
      <c r="Z589" s="201"/>
      <c r="AA589" s="200"/>
      <c r="AB589" s="201"/>
    </row>
    <row r="590" spans="1:28" ht="20.100000000000001" hidden="1" customHeight="1" outlineLevel="1">
      <c r="A590" s="406"/>
      <c r="B590" s="209" t="str">
        <f t="shared" si="19"/>
        <v>3.6</v>
      </c>
      <c r="C590" s="408"/>
      <c r="D590" s="411"/>
      <c r="E590" s="411"/>
      <c r="F590" s="417"/>
      <c r="G590" s="420"/>
      <c r="H590" s="5" t="s">
        <v>135</v>
      </c>
      <c r="I590" s="423"/>
      <c r="J590" s="426"/>
      <c r="K590" s="414"/>
      <c r="M590" s="195" t="s">
        <v>105</v>
      </c>
      <c r="O590" s="202">
        <v>0</v>
      </c>
      <c r="P590" s="203">
        <f>IFERROR(O590/$K589,0)</f>
        <v>0</v>
      </c>
      <c r="Q590" s="202">
        <v>0</v>
      </c>
      <c r="R590" s="289">
        <f>IFERROR(Q590/$K589,0)</f>
        <v>0</v>
      </c>
      <c r="S590" s="202">
        <v>0</v>
      </c>
      <c r="T590" s="289">
        <f>IFERROR(S590/$K589,0)</f>
        <v>0</v>
      </c>
      <c r="U590" s="202">
        <v>0</v>
      </c>
      <c r="V590" s="289">
        <f>IFERROR(U590/$K589,0)</f>
        <v>0</v>
      </c>
      <c r="W590" s="202">
        <v>0</v>
      </c>
      <c r="X590" s="289">
        <f>IFERROR(W590/$K589,0)</f>
        <v>0</v>
      </c>
      <c r="Y590" s="202">
        <v>0</v>
      </c>
      <c r="Z590" s="203">
        <f>IFERROR(Y590/$K589,0)</f>
        <v>0</v>
      </c>
      <c r="AA590" s="202">
        <f>SUMIF($O$9:$Z$9,$AA$9,$O590:$Z590)</f>
        <v>0</v>
      </c>
      <c r="AB590" s="203">
        <f>IFERROR(AA590/$K589,0)</f>
        <v>0</v>
      </c>
    </row>
    <row r="591" spans="1:28" ht="20.100000000000001" hidden="1" customHeight="1" outlineLevel="1">
      <c r="A591" s="406"/>
      <c r="B591" s="209" t="str">
        <f t="shared" si="19"/>
        <v>3.6</v>
      </c>
      <c r="C591" s="409"/>
      <c r="D591" s="412"/>
      <c r="E591" s="412"/>
      <c r="F591" s="418"/>
      <c r="G591" s="421"/>
      <c r="H591" s="5" t="s">
        <v>135</v>
      </c>
      <c r="I591" s="424"/>
      <c r="J591" s="427"/>
      <c r="K591" s="415"/>
      <c r="M591" s="196" t="s">
        <v>106</v>
      </c>
      <c r="O591" s="204">
        <f>O590</f>
        <v>0</v>
      </c>
      <c r="P591" s="205">
        <f>IFERROR(O591/$K589,0)</f>
        <v>0</v>
      </c>
      <c r="Q591" s="204">
        <f>O591+Q590</f>
        <v>0</v>
      </c>
      <c r="R591" s="290">
        <f>IFERROR(Q591/$K589,0)</f>
        <v>0</v>
      </c>
      <c r="S591" s="204">
        <f>Q591+S590</f>
        <v>0</v>
      </c>
      <c r="T591" s="290">
        <f>IFERROR(S591/$K589,0)</f>
        <v>0</v>
      </c>
      <c r="U591" s="204">
        <f>S591+U590</f>
        <v>0</v>
      </c>
      <c r="V591" s="290">
        <f>IFERROR(U591/$K589,0)</f>
        <v>0</v>
      </c>
      <c r="W591" s="204">
        <f>U591+W590</f>
        <v>0</v>
      </c>
      <c r="X591" s="290">
        <f>IFERROR(W591/$K589,0)</f>
        <v>0</v>
      </c>
      <c r="Y591" s="204">
        <f>W591+Y590</f>
        <v>0</v>
      </c>
      <c r="Z591" s="205">
        <f>IFERROR(Y591/$K589,0)</f>
        <v>0</v>
      </c>
      <c r="AA591" s="204"/>
      <c r="AB591" s="205"/>
    </row>
    <row r="592" spans="1:28" ht="20.100000000000001" customHeight="1" outlineLevel="1">
      <c r="A592" s="406">
        <f>A589+1</f>
        <v>213</v>
      </c>
      <c r="B592" s="209" t="str">
        <f t="shared" si="19"/>
        <v>3.6</v>
      </c>
      <c r="C592" s="407" t="str">
        <f>VLOOKUP($A592,'VII - Planilha Orçamentária'!$A$9:$K$463,3)</f>
        <v>3.6.4</v>
      </c>
      <c r="D592" s="410" t="str">
        <f>VLOOKUP($A592,'VII - Planilha Orçamentária'!$A$9:$K$463,4)</f>
        <v>SINAPI - 01/2016</v>
      </c>
      <c r="E592" s="410" t="str">
        <f>VLOOKUP(A592,'VII - Planilha Orçamentária'!$A$9:$K$463,5)</f>
        <v>72930</v>
      </c>
      <c r="F592" s="416" t="str">
        <f>VLOOKUP($A592,'VII - Planilha Orçamentária'!$A$9:$K$463,6)</f>
        <v>CORDOALHA DE COBRE NU, INCLUSIVE ISOLADORES - 50,00 MM2 - FORNECIMENTO E INSTALACAO</v>
      </c>
      <c r="G592" s="419" t="str">
        <f>VLOOKUP($A592,'VII - Planilha Orçamentária'!$A$9:$K$463,7)</f>
        <v>m</v>
      </c>
      <c r="I592" s="422">
        <f>VLOOKUP($A592,'VII - Planilha Orçamentária'!$A$9:$K$463,9)</f>
        <v>388</v>
      </c>
      <c r="J592" s="425">
        <f>VLOOKUP($A592,'VII - Planilha Orçamentária'!$A$9:$K$463,10)</f>
        <v>0</v>
      </c>
      <c r="K592" s="413">
        <f>ROUND(J592*I592,2)</f>
        <v>0</v>
      </c>
      <c r="M592" s="194" t="s">
        <v>104</v>
      </c>
      <c r="O592" s="200"/>
      <c r="P592" s="288"/>
      <c r="Q592" s="200"/>
      <c r="R592" s="288"/>
      <c r="S592" s="200"/>
      <c r="T592" s="288"/>
      <c r="U592" s="200"/>
      <c r="V592" s="288"/>
      <c r="W592" s="200"/>
      <c r="X592" s="288"/>
      <c r="Y592" s="200"/>
      <c r="Z592" s="288"/>
      <c r="AA592" s="303"/>
      <c r="AB592" s="304"/>
    </row>
    <row r="593" spans="1:28" ht="20.100000000000001" customHeight="1" outlineLevel="1">
      <c r="A593" s="406"/>
      <c r="B593" s="209" t="str">
        <f t="shared" si="19"/>
        <v>3.6</v>
      </c>
      <c r="C593" s="408"/>
      <c r="D593" s="411"/>
      <c r="E593" s="411"/>
      <c r="F593" s="417"/>
      <c r="G593" s="420"/>
      <c r="I593" s="423"/>
      <c r="J593" s="426"/>
      <c r="K593" s="414"/>
      <c r="M593" s="195" t="s">
        <v>105</v>
      </c>
      <c r="O593" s="202">
        <v>0</v>
      </c>
      <c r="P593" s="289">
        <f>IFERROR(O593/$K592,0)</f>
        <v>0</v>
      </c>
      <c r="Q593" s="202">
        <f>0.8*K592</f>
        <v>0</v>
      </c>
      <c r="R593" s="289">
        <f>IFERROR(Q593/$K592,0)</f>
        <v>0</v>
      </c>
      <c r="S593" s="202">
        <f>0.2*K592</f>
        <v>0</v>
      </c>
      <c r="T593" s="289">
        <f>IFERROR(S593/$K592,0)</f>
        <v>0</v>
      </c>
      <c r="U593" s="202">
        <v>0</v>
      </c>
      <c r="V593" s="289">
        <f>IFERROR(U593/$K592,0)</f>
        <v>0</v>
      </c>
      <c r="W593" s="202">
        <v>0</v>
      </c>
      <c r="X593" s="289">
        <f>IFERROR(W593/$K592,0)</f>
        <v>0</v>
      </c>
      <c r="Y593" s="202">
        <v>0</v>
      </c>
      <c r="Z593" s="289">
        <f>IFERROR(Y593/$K592,0)</f>
        <v>0</v>
      </c>
      <c r="AA593" s="305">
        <f>SUMIF($O$9:$Z$9,$AA$9,$O593:$Z593)</f>
        <v>0</v>
      </c>
      <c r="AB593" s="306">
        <f>IFERROR(AA593/$K592,0)</f>
        <v>0</v>
      </c>
    </row>
    <row r="594" spans="1:28" ht="20.100000000000001" customHeight="1" outlineLevel="1">
      <c r="A594" s="406"/>
      <c r="B594" s="209" t="str">
        <f t="shared" si="19"/>
        <v>3.6</v>
      </c>
      <c r="C594" s="409"/>
      <c r="D594" s="412"/>
      <c r="E594" s="412"/>
      <c r="F594" s="418"/>
      <c r="G594" s="421"/>
      <c r="I594" s="424"/>
      <c r="J594" s="427"/>
      <c r="K594" s="415"/>
      <c r="M594" s="196" t="s">
        <v>106</v>
      </c>
      <c r="O594" s="204">
        <f>O593</f>
        <v>0</v>
      </c>
      <c r="P594" s="290">
        <f>IFERROR(O594/$K592,0)</f>
        <v>0</v>
      </c>
      <c r="Q594" s="204">
        <f>O594+Q593</f>
        <v>0</v>
      </c>
      <c r="R594" s="290">
        <f>IFERROR(Q594/$K592,0)</f>
        <v>0</v>
      </c>
      <c r="S594" s="204">
        <f>Q594+S593</f>
        <v>0</v>
      </c>
      <c r="T594" s="290">
        <f>IFERROR(S594/$K592,0)</f>
        <v>0</v>
      </c>
      <c r="U594" s="204">
        <f>S594+U593</f>
        <v>0</v>
      </c>
      <c r="V594" s="290">
        <f>IFERROR(U594/$K592,0)</f>
        <v>0</v>
      </c>
      <c r="W594" s="204">
        <f>U594+W593</f>
        <v>0</v>
      </c>
      <c r="X594" s="290">
        <f>IFERROR(W594/$K592,0)</f>
        <v>0</v>
      </c>
      <c r="Y594" s="204">
        <f>W594+Y593</f>
        <v>0</v>
      </c>
      <c r="Z594" s="290">
        <f>IFERROR(Y594/$K592,0)</f>
        <v>0</v>
      </c>
      <c r="AA594" s="307"/>
      <c r="AB594" s="308"/>
    </row>
    <row r="595" spans="1:28" ht="20.100000000000001" hidden="1" customHeight="1" outlineLevel="1">
      <c r="A595" s="406">
        <f>A592+1</f>
        <v>214</v>
      </c>
      <c r="B595" s="209" t="str">
        <f t="shared" si="19"/>
        <v>3.6</v>
      </c>
      <c r="C595" s="407" t="str">
        <f>VLOOKUP($A595,'VII - Planilha Orçamentária'!$A$9:$K$463,3)</f>
        <v>3.6.5</v>
      </c>
      <c r="D595" s="410" t="str">
        <f>VLOOKUP($A595,'VII - Planilha Orçamentária'!$A$9:$K$463,4)</f>
        <v>SINAPI - 05/2015</v>
      </c>
      <c r="E595" s="410" t="str">
        <f>VLOOKUP(A595,'VII - Planilha Orçamentária'!$A$9:$K$463,5)</f>
        <v>72931</v>
      </c>
      <c r="F595" s="416" t="str">
        <f>VLOOKUP($A595,'VII - Planilha Orçamentária'!$A$9:$K$463,6)</f>
        <v>CORDOALHA DE COBRE NU, INCLUSIVE ISOLADORES - 70,00 MM2 - FORNECIMENTO E INSTALACAO</v>
      </c>
      <c r="G595" s="419" t="str">
        <f>VLOOKUP($A595,'VII - Planilha Orçamentária'!$A$9:$K$463,7)</f>
        <v>m</v>
      </c>
      <c r="H595" s="5" t="s">
        <v>135</v>
      </c>
      <c r="I595" s="422">
        <f>VLOOKUP($A595,'VII - Planilha Orçamentária'!$A$9:$K$463,9)</f>
        <v>0</v>
      </c>
      <c r="J595" s="425">
        <f>VLOOKUP($A595,'VII - Planilha Orçamentária'!$A$9:$K$463,10)</f>
        <v>53.37</v>
      </c>
      <c r="K595" s="413">
        <f>ROUND(J595*I595,2)</f>
        <v>0</v>
      </c>
      <c r="M595" s="194" t="s">
        <v>104</v>
      </c>
      <c r="O595" s="200"/>
      <c r="P595" s="201"/>
      <c r="Q595" s="200"/>
      <c r="R595" s="288"/>
      <c r="S595" s="200"/>
      <c r="T595" s="288"/>
      <c r="U595" s="200"/>
      <c r="V595" s="288"/>
      <c r="W595" s="200"/>
      <c r="X595" s="288"/>
      <c r="Y595" s="200"/>
      <c r="Z595" s="201"/>
      <c r="AA595" s="200"/>
      <c r="AB595" s="201"/>
    </row>
    <row r="596" spans="1:28" ht="20.100000000000001" hidden="1" customHeight="1" outlineLevel="1">
      <c r="A596" s="406"/>
      <c r="B596" s="209" t="str">
        <f t="shared" si="19"/>
        <v>3.6</v>
      </c>
      <c r="C596" s="408"/>
      <c r="D596" s="411"/>
      <c r="E596" s="411"/>
      <c r="F596" s="417"/>
      <c r="G596" s="420"/>
      <c r="H596" s="5" t="s">
        <v>135</v>
      </c>
      <c r="I596" s="423"/>
      <c r="J596" s="426"/>
      <c r="K596" s="414"/>
      <c r="M596" s="195" t="s">
        <v>105</v>
      </c>
      <c r="O596" s="202">
        <v>0</v>
      </c>
      <c r="P596" s="203">
        <f>IFERROR(O596/$K595,0)</f>
        <v>0</v>
      </c>
      <c r="Q596" s="202">
        <v>0</v>
      </c>
      <c r="R596" s="289">
        <f>IFERROR(Q596/$K595,0)</f>
        <v>0</v>
      </c>
      <c r="S596" s="202">
        <v>0</v>
      </c>
      <c r="T596" s="289">
        <f>IFERROR(S596/$K595,0)</f>
        <v>0</v>
      </c>
      <c r="U596" s="202">
        <v>0</v>
      </c>
      <c r="V596" s="289">
        <f>IFERROR(U596/$K595,0)</f>
        <v>0</v>
      </c>
      <c r="W596" s="202">
        <v>0</v>
      </c>
      <c r="X596" s="289">
        <f>IFERROR(W596/$K595,0)</f>
        <v>0</v>
      </c>
      <c r="Y596" s="202">
        <v>0</v>
      </c>
      <c r="Z596" s="203">
        <f>IFERROR(Y596/$K595,0)</f>
        <v>0</v>
      </c>
      <c r="AA596" s="202">
        <f>SUMIF($O$9:$Z$9,$AA$9,$O596:$Z596)</f>
        <v>0</v>
      </c>
      <c r="AB596" s="203">
        <f>IFERROR(AA596/$K595,0)</f>
        <v>0</v>
      </c>
    </row>
    <row r="597" spans="1:28" ht="20.100000000000001" hidden="1" customHeight="1" outlineLevel="1">
      <c r="A597" s="406"/>
      <c r="B597" s="209" t="str">
        <f t="shared" si="19"/>
        <v>3.6</v>
      </c>
      <c r="C597" s="409"/>
      <c r="D597" s="412"/>
      <c r="E597" s="412"/>
      <c r="F597" s="418"/>
      <c r="G597" s="421"/>
      <c r="H597" s="5" t="s">
        <v>135</v>
      </c>
      <c r="I597" s="424"/>
      <c r="J597" s="427"/>
      <c r="K597" s="415"/>
      <c r="M597" s="196" t="s">
        <v>106</v>
      </c>
      <c r="O597" s="204">
        <f>O596</f>
        <v>0</v>
      </c>
      <c r="P597" s="205">
        <f>IFERROR(O597/$K595,0)</f>
        <v>0</v>
      </c>
      <c r="Q597" s="204">
        <f>O597+Q596</f>
        <v>0</v>
      </c>
      <c r="R597" s="290">
        <f>IFERROR(Q597/$K595,0)</f>
        <v>0</v>
      </c>
      <c r="S597" s="204">
        <f>Q597+S596</f>
        <v>0</v>
      </c>
      <c r="T597" s="290">
        <f>IFERROR(S597/$K595,0)</f>
        <v>0</v>
      </c>
      <c r="U597" s="204">
        <f>S597+U596</f>
        <v>0</v>
      </c>
      <c r="V597" s="290">
        <f>IFERROR(U597/$K595,0)</f>
        <v>0</v>
      </c>
      <c r="W597" s="204">
        <f>U597+W596</f>
        <v>0</v>
      </c>
      <c r="X597" s="290">
        <f>IFERROR(W597/$K595,0)</f>
        <v>0</v>
      </c>
      <c r="Y597" s="204">
        <f>W597+Y596</f>
        <v>0</v>
      </c>
      <c r="Z597" s="205">
        <f>IFERROR(Y597/$K595,0)</f>
        <v>0</v>
      </c>
      <c r="AA597" s="204"/>
      <c r="AB597" s="205"/>
    </row>
    <row r="598" spans="1:28" ht="20.100000000000001" hidden="1" customHeight="1" outlineLevel="1">
      <c r="A598" s="406">
        <f>A595+1</f>
        <v>215</v>
      </c>
      <c r="B598" s="209" t="str">
        <f t="shared" si="19"/>
        <v>3.6</v>
      </c>
      <c r="C598" s="407" t="str">
        <f>VLOOKUP($A598,'VII - Planilha Orçamentária'!$A$9:$K$463,3)</f>
        <v>3.6.6</v>
      </c>
      <c r="D598" s="410" t="str">
        <f>VLOOKUP($A598,'VII - Planilha Orçamentária'!$A$9:$K$463,4)</f>
        <v>SINAPI - 05/2015</v>
      </c>
      <c r="E598" s="410" t="str">
        <f>VLOOKUP(A598,'VII - Planilha Orçamentária'!$A$9:$K$463,5)</f>
        <v>72932</v>
      </c>
      <c r="F598" s="416" t="str">
        <f>VLOOKUP($A598,'VII - Planilha Orçamentária'!$A$9:$K$463,6)</f>
        <v>CORDOALHA DE COBRE NU, INCLUSIVE ISOLADORES - 95,00 MM2 - FORNECIMENTO E INSTALACAO</v>
      </c>
      <c r="G598" s="419" t="str">
        <f>VLOOKUP($A598,'VII - Planilha Orçamentária'!$A$9:$K$463,7)</f>
        <v>m</v>
      </c>
      <c r="H598" s="5" t="s">
        <v>135</v>
      </c>
      <c r="I598" s="422">
        <f>VLOOKUP($A598,'VII - Planilha Orçamentária'!$A$9:$K$463,9)</f>
        <v>0</v>
      </c>
      <c r="J598" s="425">
        <f>VLOOKUP($A598,'VII - Planilha Orçamentária'!$A$9:$K$463,10)</f>
        <v>64.069999999999993</v>
      </c>
      <c r="K598" s="413">
        <f>ROUND(J598*I598,2)</f>
        <v>0</v>
      </c>
      <c r="M598" s="194" t="s">
        <v>104</v>
      </c>
      <c r="O598" s="200"/>
      <c r="P598" s="201"/>
      <c r="Q598" s="200"/>
      <c r="R598" s="288"/>
      <c r="S598" s="200"/>
      <c r="T598" s="288"/>
      <c r="U598" s="200"/>
      <c r="V598" s="288"/>
      <c r="W598" s="200"/>
      <c r="X598" s="288"/>
      <c r="Y598" s="200"/>
      <c r="Z598" s="201"/>
      <c r="AA598" s="200"/>
      <c r="AB598" s="201"/>
    </row>
    <row r="599" spans="1:28" ht="20.100000000000001" hidden="1" customHeight="1" outlineLevel="1">
      <c r="A599" s="406"/>
      <c r="B599" s="209" t="str">
        <f t="shared" si="19"/>
        <v>3.6</v>
      </c>
      <c r="C599" s="408"/>
      <c r="D599" s="411"/>
      <c r="E599" s="411"/>
      <c r="F599" s="417"/>
      <c r="G599" s="420"/>
      <c r="H599" s="5" t="s">
        <v>135</v>
      </c>
      <c r="I599" s="423"/>
      <c r="J599" s="426"/>
      <c r="K599" s="414"/>
      <c r="M599" s="195" t="s">
        <v>105</v>
      </c>
      <c r="O599" s="202">
        <v>0</v>
      </c>
      <c r="P599" s="203">
        <f>IFERROR(O599/$K598,0)</f>
        <v>0</v>
      </c>
      <c r="Q599" s="202">
        <v>0</v>
      </c>
      <c r="R599" s="289">
        <f>IFERROR(Q599/$K598,0)</f>
        <v>0</v>
      </c>
      <c r="S599" s="202">
        <v>0</v>
      </c>
      <c r="T599" s="289">
        <f>IFERROR(S599/$K598,0)</f>
        <v>0</v>
      </c>
      <c r="U599" s="202">
        <v>0</v>
      </c>
      <c r="V599" s="289">
        <f>IFERROR(U599/$K598,0)</f>
        <v>0</v>
      </c>
      <c r="W599" s="202">
        <v>0</v>
      </c>
      <c r="X599" s="289">
        <f>IFERROR(W599/$K598,0)</f>
        <v>0</v>
      </c>
      <c r="Y599" s="202">
        <v>0</v>
      </c>
      <c r="Z599" s="203">
        <f>IFERROR(Y599/$K598,0)</f>
        <v>0</v>
      </c>
      <c r="AA599" s="202">
        <f>SUMIF($O$9:$Z$9,$AA$9,$O599:$Z599)</f>
        <v>0</v>
      </c>
      <c r="AB599" s="203">
        <f>IFERROR(AA599/$K598,0)</f>
        <v>0</v>
      </c>
    </row>
    <row r="600" spans="1:28" ht="20.100000000000001" hidden="1" customHeight="1" outlineLevel="1">
      <c r="A600" s="406"/>
      <c r="B600" s="209" t="str">
        <f t="shared" si="19"/>
        <v>3.6</v>
      </c>
      <c r="C600" s="409"/>
      <c r="D600" s="412"/>
      <c r="E600" s="412"/>
      <c r="F600" s="418"/>
      <c r="G600" s="421"/>
      <c r="H600" s="5" t="s">
        <v>135</v>
      </c>
      <c r="I600" s="424"/>
      <c r="J600" s="427"/>
      <c r="K600" s="415"/>
      <c r="M600" s="196" t="s">
        <v>106</v>
      </c>
      <c r="O600" s="204">
        <f>O599</f>
        <v>0</v>
      </c>
      <c r="P600" s="205">
        <f>IFERROR(O600/$K598,0)</f>
        <v>0</v>
      </c>
      <c r="Q600" s="204">
        <f>O600+Q599</f>
        <v>0</v>
      </c>
      <c r="R600" s="290">
        <f>IFERROR(Q600/$K598,0)</f>
        <v>0</v>
      </c>
      <c r="S600" s="204">
        <f>Q600+S599</f>
        <v>0</v>
      </c>
      <c r="T600" s="290">
        <f>IFERROR(S600/$K598,0)</f>
        <v>0</v>
      </c>
      <c r="U600" s="204">
        <f>S600+U599</f>
        <v>0</v>
      </c>
      <c r="V600" s="290">
        <f>IFERROR(U600/$K598,0)</f>
        <v>0</v>
      </c>
      <c r="W600" s="204">
        <f>U600+W599</f>
        <v>0</v>
      </c>
      <c r="X600" s="290">
        <f>IFERROR(W600/$K598,0)</f>
        <v>0</v>
      </c>
      <c r="Y600" s="204">
        <f>W600+Y599</f>
        <v>0</v>
      </c>
      <c r="Z600" s="205">
        <f>IFERROR(Y600/$K598,0)</f>
        <v>0</v>
      </c>
      <c r="AA600" s="204"/>
      <c r="AB600" s="205"/>
    </row>
    <row r="601" spans="1:28" ht="20.100000000000001" hidden="1" customHeight="1" outlineLevel="1">
      <c r="A601" s="406">
        <f>A598+1</f>
        <v>216</v>
      </c>
      <c r="B601" s="209" t="str">
        <f t="shared" si="19"/>
        <v>3.6</v>
      </c>
      <c r="C601" s="407" t="str">
        <f>VLOOKUP($A601,'VII - Planilha Orçamentária'!$A$9:$K$463,3)</f>
        <v>3.6.7</v>
      </c>
      <c r="D601" s="410" t="str">
        <f>VLOOKUP($A601,'VII - Planilha Orçamentária'!$A$9:$K$463,4)</f>
        <v>SINAPI - 05/2015</v>
      </c>
      <c r="E601" s="410" t="str">
        <f>VLOOKUP(A601,'VII - Planilha Orçamentária'!$A$9:$K$463,5)</f>
        <v>83484</v>
      </c>
      <c r="F601" s="416" t="str">
        <f>VLOOKUP($A601,'VII - Planilha Orçamentária'!$A$9:$K$463,6)</f>
        <v>HASTE COPERWELD 3/4" X 3,00M COM CONECTOR</v>
      </c>
      <c r="G601" s="419" t="str">
        <f>VLOOKUP($A601,'VII - Planilha Orçamentária'!$A$9:$K$463,7)</f>
        <v xml:space="preserve">un </v>
      </c>
      <c r="H601" s="5" t="s">
        <v>135</v>
      </c>
      <c r="I601" s="422">
        <f>VLOOKUP($A601,'VII - Planilha Orçamentária'!$A$9:$K$463,9)</f>
        <v>0</v>
      </c>
      <c r="J601" s="425">
        <f>VLOOKUP($A601,'VII - Planilha Orçamentária'!$A$9:$K$463,10)</f>
        <v>51.81</v>
      </c>
      <c r="K601" s="413">
        <f>ROUND(J601*I601,2)</f>
        <v>0</v>
      </c>
      <c r="M601" s="194" t="s">
        <v>104</v>
      </c>
      <c r="O601" s="200"/>
      <c r="P601" s="201"/>
      <c r="Q601" s="200"/>
      <c r="R601" s="288"/>
      <c r="S601" s="200"/>
      <c r="T601" s="288"/>
      <c r="U601" s="200"/>
      <c r="V601" s="288"/>
      <c r="W601" s="200"/>
      <c r="X601" s="288"/>
      <c r="Y601" s="200"/>
      <c r="Z601" s="201"/>
      <c r="AA601" s="200"/>
      <c r="AB601" s="201"/>
    </row>
    <row r="602" spans="1:28" ht="20.100000000000001" hidden="1" customHeight="1" outlineLevel="1">
      <c r="A602" s="406"/>
      <c r="B602" s="209" t="str">
        <f t="shared" si="19"/>
        <v>3.6</v>
      </c>
      <c r="C602" s="408"/>
      <c r="D602" s="411"/>
      <c r="E602" s="411"/>
      <c r="F602" s="417"/>
      <c r="G602" s="420"/>
      <c r="H602" s="5" t="s">
        <v>135</v>
      </c>
      <c r="I602" s="423"/>
      <c r="J602" s="426"/>
      <c r="K602" s="414"/>
      <c r="M602" s="195" t="s">
        <v>105</v>
      </c>
      <c r="O602" s="202">
        <v>0</v>
      </c>
      <c r="P602" s="203">
        <f>IFERROR(O602/$K601,0)</f>
        <v>0</v>
      </c>
      <c r="Q602" s="202">
        <v>0</v>
      </c>
      <c r="R602" s="289">
        <f>IFERROR(Q602/$K601,0)</f>
        <v>0</v>
      </c>
      <c r="S602" s="202">
        <v>0</v>
      </c>
      <c r="T602" s="289">
        <f>IFERROR(S602/$K601,0)</f>
        <v>0</v>
      </c>
      <c r="U602" s="202">
        <v>0</v>
      </c>
      <c r="V602" s="289">
        <f>IFERROR(U602/$K601,0)</f>
        <v>0</v>
      </c>
      <c r="W602" s="202">
        <v>0</v>
      </c>
      <c r="X602" s="289">
        <f>IFERROR(W602/$K601,0)</f>
        <v>0</v>
      </c>
      <c r="Y602" s="202">
        <v>0</v>
      </c>
      <c r="Z602" s="203">
        <f>IFERROR(Y602/$K601,0)</f>
        <v>0</v>
      </c>
      <c r="AA602" s="202">
        <f>SUMIF($O$9:$Z$9,$AA$9,$O602:$Z602)</f>
        <v>0</v>
      </c>
      <c r="AB602" s="203">
        <f>IFERROR(AA602/$K601,0)</f>
        <v>0</v>
      </c>
    </row>
    <row r="603" spans="1:28" ht="20.100000000000001" hidden="1" customHeight="1" outlineLevel="1">
      <c r="A603" s="406"/>
      <c r="B603" s="209" t="str">
        <f t="shared" si="19"/>
        <v>3.6</v>
      </c>
      <c r="C603" s="409"/>
      <c r="D603" s="412"/>
      <c r="E603" s="412"/>
      <c r="F603" s="418"/>
      <c r="G603" s="421"/>
      <c r="H603" s="5" t="s">
        <v>135</v>
      </c>
      <c r="I603" s="424"/>
      <c r="J603" s="427"/>
      <c r="K603" s="415"/>
      <c r="M603" s="196" t="s">
        <v>106</v>
      </c>
      <c r="O603" s="204">
        <f>O602</f>
        <v>0</v>
      </c>
      <c r="P603" s="205">
        <f>IFERROR(O603/$K601,0)</f>
        <v>0</v>
      </c>
      <c r="Q603" s="204">
        <f>O603+Q602</f>
        <v>0</v>
      </c>
      <c r="R603" s="290">
        <f>IFERROR(Q603/$K601,0)</f>
        <v>0</v>
      </c>
      <c r="S603" s="204">
        <f>Q603+S602</f>
        <v>0</v>
      </c>
      <c r="T603" s="290">
        <f>IFERROR(S603/$K601,0)</f>
        <v>0</v>
      </c>
      <c r="U603" s="204">
        <f>S603+U602</f>
        <v>0</v>
      </c>
      <c r="V603" s="290">
        <f>IFERROR(U603/$K601,0)</f>
        <v>0</v>
      </c>
      <c r="W603" s="204">
        <f>U603+W602</f>
        <v>0</v>
      </c>
      <c r="X603" s="290">
        <f>IFERROR(W603/$K601,0)</f>
        <v>0</v>
      </c>
      <c r="Y603" s="204">
        <f>W603+Y602</f>
        <v>0</v>
      </c>
      <c r="Z603" s="205">
        <f>IFERROR(Y603/$K601,0)</f>
        <v>0</v>
      </c>
      <c r="AA603" s="204"/>
      <c r="AB603" s="205"/>
    </row>
    <row r="604" spans="1:28" ht="20.100000000000001" hidden="1" customHeight="1" outlineLevel="1">
      <c r="A604" s="406">
        <f>A601+1</f>
        <v>217</v>
      </c>
      <c r="B604" s="209" t="str">
        <f t="shared" si="19"/>
        <v>3.6</v>
      </c>
      <c r="C604" s="407" t="str">
        <f>VLOOKUP($A604,'VII - Planilha Orçamentária'!$A$9:$K$463,3)</f>
        <v>3.6.8</v>
      </c>
      <c r="D604" s="410" t="str">
        <f>VLOOKUP($A604,'VII - Planilha Orçamentária'!$A$9:$K$463,4)</f>
        <v>SINAPI - 05/2015</v>
      </c>
      <c r="E604" s="410" t="str">
        <f>VLOOKUP(A604,'VII - Planilha Orçamentária'!$A$9:$K$463,5)</f>
        <v>83485</v>
      </c>
      <c r="F604" s="416" t="str">
        <f>VLOOKUP($A604,'VII - Planilha Orçamentária'!$A$9:$K$463,6)</f>
        <v>HASTE COPERWELD 3/8" X 3,00M COM CONECTOR</v>
      </c>
      <c r="G604" s="419" t="str">
        <f>VLOOKUP($A604,'VII - Planilha Orçamentária'!$A$9:$K$463,7)</f>
        <v xml:space="preserve">un </v>
      </c>
      <c r="H604" s="5" t="s">
        <v>135</v>
      </c>
      <c r="I604" s="422">
        <f>VLOOKUP($A604,'VII - Planilha Orçamentária'!$A$9:$K$463,9)</f>
        <v>0</v>
      </c>
      <c r="J604" s="425">
        <f>VLOOKUP($A604,'VII - Planilha Orçamentária'!$A$9:$K$463,10)</f>
        <v>35.020000000000003</v>
      </c>
      <c r="K604" s="413">
        <f>ROUND(J604*I604,2)</f>
        <v>0</v>
      </c>
      <c r="M604" s="194" t="s">
        <v>104</v>
      </c>
      <c r="O604" s="200"/>
      <c r="P604" s="201"/>
      <c r="Q604" s="200"/>
      <c r="R604" s="288"/>
      <c r="S604" s="200"/>
      <c r="T604" s="288"/>
      <c r="U604" s="200"/>
      <c r="V604" s="288"/>
      <c r="W604" s="200"/>
      <c r="X604" s="288"/>
      <c r="Y604" s="200"/>
      <c r="Z604" s="201"/>
      <c r="AA604" s="200"/>
      <c r="AB604" s="201"/>
    </row>
    <row r="605" spans="1:28" ht="20.100000000000001" hidden="1" customHeight="1" outlineLevel="1">
      <c r="A605" s="406"/>
      <c r="B605" s="209" t="str">
        <f t="shared" si="19"/>
        <v>3.6</v>
      </c>
      <c r="C605" s="408"/>
      <c r="D605" s="411"/>
      <c r="E605" s="411"/>
      <c r="F605" s="417"/>
      <c r="G605" s="420"/>
      <c r="H605" s="5" t="s">
        <v>135</v>
      </c>
      <c r="I605" s="423"/>
      <c r="J605" s="426"/>
      <c r="K605" s="414"/>
      <c r="M605" s="195" t="s">
        <v>105</v>
      </c>
      <c r="O605" s="202">
        <v>0</v>
      </c>
      <c r="P605" s="203">
        <f>IFERROR(O605/$K604,0)</f>
        <v>0</v>
      </c>
      <c r="Q605" s="202">
        <v>0</v>
      </c>
      <c r="R605" s="289">
        <f>IFERROR(Q605/$K604,0)</f>
        <v>0</v>
      </c>
      <c r="S605" s="202">
        <v>0</v>
      </c>
      <c r="T605" s="289">
        <f>IFERROR(S605/$K604,0)</f>
        <v>0</v>
      </c>
      <c r="U605" s="202">
        <v>0</v>
      </c>
      <c r="V605" s="289">
        <f>IFERROR(U605/$K604,0)</f>
        <v>0</v>
      </c>
      <c r="W605" s="202">
        <v>0</v>
      </c>
      <c r="X605" s="289">
        <f>IFERROR(W605/$K604,0)</f>
        <v>0</v>
      </c>
      <c r="Y605" s="202">
        <v>0</v>
      </c>
      <c r="Z605" s="203">
        <f>IFERROR(Y605/$K604,0)</f>
        <v>0</v>
      </c>
      <c r="AA605" s="202">
        <f>SUMIF($O$9:$Z$9,$AA$9,$O605:$Z605)</f>
        <v>0</v>
      </c>
      <c r="AB605" s="203">
        <f>IFERROR(AA605/$K604,0)</f>
        <v>0</v>
      </c>
    </row>
    <row r="606" spans="1:28" ht="20.100000000000001" hidden="1" customHeight="1" outlineLevel="1">
      <c r="A606" s="406"/>
      <c r="B606" s="209" t="str">
        <f t="shared" si="19"/>
        <v>3.6</v>
      </c>
      <c r="C606" s="409"/>
      <c r="D606" s="412"/>
      <c r="E606" s="412"/>
      <c r="F606" s="418"/>
      <c r="G606" s="421"/>
      <c r="H606" s="5" t="s">
        <v>135</v>
      </c>
      <c r="I606" s="424"/>
      <c r="J606" s="427"/>
      <c r="K606" s="415"/>
      <c r="M606" s="196" t="s">
        <v>106</v>
      </c>
      <c r="O606" s="204">
        <f>O605</f>
        <v>0</v>
      </c>
      <c r="P606" s="205">
        <f>IFERROR(O606/$K604,0)</f>
        <v>0</v>
      </c>
      <c r="Q606" s="204">
        <f>O606+Q605</f>
        <v>0</v>
      </c>
      <c r="R606" s="290">
        <f>IFERROR(Q606/$K604,0)</f>
        <v>0</v>
      </c>
      <c r="S606" s="204">
        <f>Q606+S605</f>
        <v>0</v>
      </c>
      <c r="T606" s="290">
        <f>IFERROR(S606/$K604,0)</f>
        <v>0</v>
      </c>
      <c r="U606" s="204">
        <f>S606+U605</f>
        <v>0</v>
      </c>
      <c r="V606" s="290">
        <f>IFERROR(U606/$K604,0)</f>
        <v>0</v>
      </c>
      <c r="W606" s="204">
        <f>U606+W605</f>
        <v>0</v>
      </c>
      <c r="X606" s="290">
        <f>IFERROR(W606/$K604,0)</f>
        <v>0</v>
      </c>
      <c r="Y606" s="204">
        <f>W606+Y605</f>
        <v>0</v>
      </c>
      <c r="Z606" s="205">
        <f>IFERROR(Y606/$K604,0)</f>
        <v>0</v>
      </c>
      <c r="AA606" s="204"/>
      <c r="AB606" s="205"/>
    </row>
    <row r="607" spans="1:28" ht="20.100000000000001" hidden="1" customHeight="1" outlineLevel="1">
      <c r="A607" s="406">
        <f>A604+1</f>
        <v>218</v>
      </c>
      <c r="B607" s="209" t="str">
        <f t="shared" si="19"/>
        <v>3.6</v>
      </c>
      <c r="C607" s="407" t="str">
        <f>VLOOKUP($A607,'VII - Planilha Orçamentária'!$A$9:$K$463,3)</f>
        <v>3.6.9</v>
      </c>
      <c r="D607" s="410" t="str">
        <f>VLOOKUP($A607,'VII - Planilha Orçamentária'!$A$9:$K$463,4)</f>
        <v>SINAPI - 05/2015</v>
      </c>
      <c r="E607" s="410" t="str">
        <f>VLOOKUP(A607,'VII - Planilha Orçamentária'!$A$9:$K$463,5)</f>
        <v>83638</v>
      </c>
      <c r="F607" s="416" t="str">
        <f>VLOOKUP($A607,'VII - Planilha Orçamentária'!$A$9:$K$463,6)</f>
        <v>MASTRO SIMPLES DE FERRO GALVANIZADO P/ PARA-RAIOS H=3,00M INCLUINDO BA SE - FORNECIMENTO E INSTALACAO</v>
      </c>
      <c r="G607" s="419" t="str">
        <f>VLOOKUP($A607,'VII - Planilha Orçamentária'!$A$9:$K$463,7)</f>
        <v xml:space="preserve">un </v>
      </c>
      <c r="H607" s="5" t="s">
        <v>135</v>
      </c>
      <c r="I607" s="422">
        <f>VLOOKUP($A607,'VII - Planilha Orçamentária'!$A$9:$K$463,9)</f>
        <v>0</v>
      </c>
      <c r="J607" s="425">
        <f>VLOOKUP($A607,'VII - Planilha Orçamentária'!$A$9:$K$463,10)</f>
        <v>325.38</v>
      </c>
      <c r="K607" s="413">
        <f>ROUND(J607*I607,2)</f>
        <v>0</v>
      </c>
      <c r="M607" s="194" t="s">
        <v>104</v>
      </c>
      <c r="O607" s="200"/>
      <c r="P607" s="201"/>
      <c r="Q607" s="200"/>
      <c r="R607" s="288"/>
      <c r="S607" s="200"/>
      <c r="T607" s="288"/>
      <c r="U607" s="200"/>
      <c r="V607" s="288"/>
      <c r="W607" s="200"/>
      <c r="X607" s="288"/>
      <c r="Y607" s="200"/>
      <c r="Z607" s="201"/>
      <c r="AA607" s="200"/>
      <c r="AB607" s="201"/>
    </row>
    <row r="608" spans="1:28" ht="20.100000000000001" hidden="1" customHeight="1" outlineLevel="1">
      <c r="A608" s="406"/>
      <c r="B608" s="209" t="str">
        <f t="shared" si="19"/>
        <v>3.6</v>
      </c>
      <c r="C608" s="408"/>
      <c r="D608" s="411"/>
      <c r="E608" s="411"/>
      <c r="F608" s="417"/>
      <c r="G608" s="420"/>
      <c r="H608" s="5" t="s">
        <v>135</v>
      </c>
      <c r="I608" s="423"/>
      <c r="J608" s="426"/>
      <c r="K608" s="414"/>
      <c r="M608" s="195" t="s">
        <v>105</v>
      </c>
      <c r="O608" s="202">
        <v>0</v>
      </c>
      <c r="P608" s="203">
        <f>IFERROR(O608/$K607,0)</f>
        <v>0</v>
      </c>
      <c r="Q608" s="202">
        <v>0</v>
      </c>
      <c r="R608" s="289">
        <f>IFERROR(Q608/$K607,0)</f>
        <v>0</v>
      </c>
      <c r="S608" s="202">
        <f>K607</f>
        <v>0</v>
      </c>
      <c r="T608" s="289">
        <f>IFERROR(S608/$K607,0)</f>
        <v>0</v>
      </c>
      <c r="U608" s="202">
        <v>0</v>
      </c>
      <c r="V608" s="289">
        <f>IFERROR(U608/$K607,0)</f>
        <v>0</v>
      </c>
      <c r="W608" s="202">
        <v>0</v>
      </c>
      <c r="X608" s="289">
        <f>IFERROR(W608/$K607,0)</f>
        <v>0</v>
      </c>
      <c r="Y608" s="202">
        <v>0</v>
      </c>
      <c r="Z608" s="203">
        <f>IFERROR(Y608/$K607,0)</f>
        <v>0</v>
      </c>
      <c r="AA608" s="202">
        <f>SUMIF($O$9:$Z$9,$AA$9,$O608:$Z608)</f>
        <v>0</v>
      </c>
      <c r="AB608" s="203">
        <f>IFERROR(AA608/$K607,0)</f>
        <v>0</v>
      </c>
    </row>
    <row r="609" spans="1:28" ht="20.100000000000001" hidden="1" customHeight="1" outlineLevel="1">
      <c r="A609" s="406"/>
      <c r="B609" s="209" t="str">
        <f t="shared" si="19"/>
        <v>3.6</v>
      </c>
      <c r="C609" s="409"/>
      <c r="D609" s="412"/>
      <c r="E609" s="412"/>
      <c r="F609" s="418"/>
      <c r="G609" s="421"/>
      <c r="H609" s="5" t="s">
        <v>135</v>
      </c>
      <c r="I609" s="424"/>
      <c r="J609" s="427"/>
      <c r="K609" s="415"/>
      <c r="M609" s="196" t="s">
        <v>106</v>
      </c>
      <c r="O609" s="204">
        <f>O608</f>
        <v>0</v>
      </c>
      <c r="P609" s="205">
        <f>IFERROR(O609/$K607,0)</f>
        <v>0</v>
      </c>
      <c r="Q609" s="204">
        <f>O609+Q608</f>
        <v>0</v>
      </c>
      <c r="R609" s="290">
        <f>IFERROR(Q609/$K607,0)</f>
        <v>0</v>
      </c>
      <c r="S609" s="204">
        <f>Q609+S608</f>
        <v>0</v>
      </c>
      <c r="T609" s="290">
        <f>IFERROR(S609/$K607,0)</f>
        <v>0</v>
      </c>
      <c r="U609" s="204">
        <f>S609+U608</f>
        <v>0</v>
      </c>
      <c r="V609" s="290">
        <f>IFERROR(U609/$K607,0)</f>
        <v>0</v>
      </c>
      <c r="W609" s="204">
        <f>U609+W608</f>
        <v>0</v>
      </c>
      <c r="X609" s="290">
        <f>IFERROR(W609/$K607,0)</f>
        <v>0</v>
      </c>
      <c r="Y609" s="204">
        <f>W609+Y608</f>
        <v>0</v>
      </c>
      <c r="Z609" s="205">
        <f>IFERROR(Y609/$K607,0)</f>
        <v>0</v>
      </c>
      <c r="AA609" s="204"/>
      <c r="AB609" s="205"/>
    </row>
    <row r="610" spans="1:28" ht="20.100000000000001" hidden="1" customHeight="1" outlineLevel="1">
      <c r="A610" s="406">
        <f>A607+1</f>
        <v>219</v>
      </c>
      <c r="B610" s="209" t="str">
        <f t="shared" si="19"/>
        <v>3.6</v>
      </c>
      <c r="C610" s="407" t="str">
        <f>VLOOKUP($A610,'VII - Planilha Orçamentária'!$A$9:$K$463,3)</f>
        <v>3.6.10</v>
      </c>
      <c r="D610" s="410" t="str">
        <f>VLOOKUP($A610,'VII - Planilha Orçamentária'!$A$9:$K$463,4)</f>
        <v>SINAPI - 05/2015</v>
      </c>
      <c r="E610" s="410" t="str">
        <f>VLOOKUP(A610,'VII - Planilha Orçamentária'!$A$9:$K$463,5)</f>
        <v>83641</v>
      </c>
      <c r="F610" s="416" t="str">
        <f>VLOOKUP($A610,'VII - Planilha Orçamentária'!$A$9:$K$463,6)</f>
        <v>PARA-RAIO TP VALVULA 15KV/5KA - FORNECIMENTO E INSTALACAO</v>
      </c>
      <c r="G610" s="419" t="str">
        <f>VLOOKUP($A610,'VII - Planilha Orçamentária'!$A$9:$K$463,7)</f>
        <v xml:space="preserve">un </v>
      </c>
      <c r="H610" s="5" t="s">
        <v>135</v>
      </c>
      <c r="I610" s="422">
        <f>VLOOKUP($A610,'VII - Planilha Orçamentária'!$A$9:$K$463,9)</f>
        <v>0</v>
      </c>
      <c r="J610" s="425">
        <f>VLOOKUP($A610,'VII - Planilha Orçamentária'!$A$9:$K$463,10)</f>
        <v>379.72</v>
      </c>
      <c r="K610" s="413">
        <f>ROUND(J610*I610,2)</f>
        <v>0</v>
      </c>
      <c r="M610" s="194" t="s">
        <v>104</v>
      </c>
      <c r="O610" s="200"/>
      <c r="P610" s="201"/>
      <c r="Q610" s="200"/>
      <c r="R610" s="288"/>
      <c r="S610" s="200"/>
      <c r="T610" s="288"/>
      <c r="U610" s="200"/>
      <c r="V610" s="288"/>
      <c r="W610" s="200"/>
      <c r="X610" s="288"/>
      <c r="Y610" s="200"/>
      <c r="Z610" s="201"/>
      <c r="AA610" s="200"/>
      <c r="AB610" s="201"/>
    </row>
    <row r="611" spans="1:28" ht="20.100000000000001" hidden="1" customHeight="1" outlineLevel="1">
      <c r="A611" s="406"/>
      <c r="B611" s="209" t="str">
        <f t="shared" si="19"/>
        <v>3.6</v>
      </c>
      <c r="C611" s="408"/>
      <c r="D611" s="411"/>
      <c r="E611" s="411"/>
      <c r="F611" s="417"/>
      <c r="G611" s="420"/>
      <c r="H611" s="5" t="s">
        <v>135</v>
      </c>
      <c r="I611" s="423"/>
      <c r="J611" s="426"/>
      <c r="K611" s="414"/>
      <c r="M611" s="195" t="s">
        <v>105</v>
      </c>
      <c r="O611" s="202">
        <v>0</v>
      </c>
      <c r="P611" s="203">
        <f>IFERROR(O611/$K610,0)</f>
        <v>0</v>
      </c>
      <c r="Q611" s="202">
        <v>0</v>
      </c>
      <c r="R611" s="289">
        <f>IFERROR(Q611/$K610,0)</f>
        <v>0</v>
      </c>
      <c r="S611" s="202">
        <v>0</v>
      </c>
      <c r="T611" s="289">
        <f>IFERROR(S611/$K610,0)</f>
        <v>0</v>
      </c>
      <c r="U611" s="202">
        <v>0</v>
      </c>
      <c r="V611" s="289">
        <f>IFERROR(U611/$K610,0)</f>
        <v>0</v>
      </c>
      <c r="W611" s="202">
        <v>0</v>
      </c>
      <c r="X611" s="289">
        <f>IFERROR(W611/$K610,0)</f>
        <v>0</v>
      </c>
      <c r="Y611" s="202">
        <v>0</v>
      </c>
      <c r="Z611" s="203">
        <f>IFERROR(Y611/$K610,0)</f>
        <v>0</v>
      </c>
      <c r="AA611" s="202">
        <f>SUMIF($O$9:$Z$9,$AA$9,$O611:$Z611)</f>
        <v>0</v>
      </c>
      <c r="AB611" s="203">
        <f>IFERROR(AA611/$K610,0)</f>
        <v>0</v>
      </c>
    </row>
    <row r="612" spans="1:28" ht="20.100000000000001" hidden="1" customHeight="1" outlineLevel="1">
      <c r="A612" s="406"/>
      <c r="B612" s="209" t="str">
        <f t="shared" si="19"/>
        <v>3.6</v>
      </c>
      <c r="C612" s="409"/>
      <c r="D612" s="412"/>
      <c r="E612" s="412"/>
      <c r="F612" s="418"/>
      <c r="G612" s="421"/>
      <c r="H612" s="5" t="s">
        <v>135</v>
      </c>
      <c r="I612" s="424"/>
      <c r="J612" s="427"/>
      <c r="K612" s="415"/>
      <c r="M612" s="196" t="s">
        <v>106</v>
      </c>
      <c r="O612" s="204">
        <f>O611</f>
        <v>0</v>
      </c>
      <c r="P612" s="205">
        <f>IFERROR(O612/$K610,0)</f>
        <v>0</v>
      </c>
      <c r="Q612" s="204">
        <f>O612+Q611</f>
        <v>0</v>
      </c>
      <c r="R612" s="290">
        <f>IFERROR(Q612/$K610,0)</f>
        <v>0</v>
      </c>
      <c r="S612" s="204">
        <f>Q612+S611</f>
        <v>0</v>
      </c>
      <c r="T612" s="290">
        <f>IFERROR(S612/$K610,0)</f>
        <v>0</v>
      </c>
      <c r="U612" s="204">
        <f>S612+U611</f>
        <v>0</v>
      </c>
      <c r="V612" s="290">
        <f>IFERROR(U612/$K610,0)</f>
        <v>0</v>
      </c>
      <c r="W612" s="204">
        <f>U612+W611</f>
        <v>0</v>
      </c>
      <c r="X612" s="290">
        <f>IFERROR(W612/$K610,0)</f>
        <v>0</v>
      </c>
      <c r="Y612" s="204">
        <f>W612+Y611</f>
        <v>0</v>
      </c>
      <c r="Z612" s="205">
        <f>IFERROR(Y612/$K610,0)</f>
        <v>0</v>
      </c>
      <c r="AA612" s="204"/>
      <c r="AB612" s="205"/>
    </row>
    <row r="613" spans="1:28" ht="20.100000000000001" hidden="1" customHeight="1" outlineLevel="1">
      <c r="A613" s="406">
        <f>A610+1</f>
        <v>220</v>
      </c>
      <c r="B613" s="209" t="str">
        <f t="shared" si="19"/>
        <v>3.6</v>
      </c>
      <c r="C613" s="407" t="str">
        <f>VLOOKUP($A613,'VII - Planilha Orçamentária'!$A$9:$K$463,3)</f>
        <v>3.6.11</v>
      </c>
      <c r="D613" s="410">
        <f>VLOOKUP($A613,'VII - Planilha Orçamentária'!$A$9:$K$463,4)</f>
        <v>0</v>
      </c>
      <c r="E613" s="410">
        <f>VLOOKUP(A613,'VII - Planilha Orçamentária'!$A$9:$K$463,5)</f>
        <v>0</v>
      </c>
      <c r="F613" s="416" t="str">
        <f>VLOOKUP($A613,'VII - Planilha Orçamentária'!$A$9:$K$463,6)</f>
        <v>PARA-RAIO DE BAIXA TENSÃO 280V - 10kA</v>
      </c>
      <c r="G613" s="419" t="str">
        <f>VLOOKUP($A613,'VII - Planilha Orçamentária'!$A$9:$K$463,7)</f>
        <v xml:space="preserve">un </v>
      </c>
      <c r="H613" s="5" t="s">
        <v>135</v>
      </c>
      <c r="I613" s="422">
        <f>VLOOKUP($A613,'VII - Planilha Orçamentária'!$A$9:$K$463,9)</f>
        <v>0</v>
      </c>
      <c r="J613" s="425">
        <f>VLOOKUP($A613,'VII - Planilha Orçamentária'!$A$9:$K$463,10)</f>
        <v>0</v>
      </c>
      <c r="K613" s="413">
        <f>ROUND(J613*I613,2)</f>
        <v>0</v>
      </c>
      <c r="M613" s="194" t="s">
        <v>104</v>
      </c>
      <c r="O613" s="200"/>
      <c r="P613" s="201"/>
      <c r="Q613" s="200"/>
      <c r="R613" s="288"/>
      <c r="S613" s="200"/>
      <c r="T613" s="288"/>
      <c r="U613" s="200"/>
      <c r="V613" s="288"/>
      <c r="W613" s="200"/>
      <c r="X613" s="288"/>
      <c r="Y613" s="200"/>
      <c r="Z613" s="201"/>
      <c r="AA613" s="200"/>
      <c r="AB613" s="201"/>
    </row>
    <row r="614" spans="1:28" ht="20.100000000000001" hidden="1" customHeight="1" outlineLevel="1">
      <c r="A614" s="406"/>
      <c r="B614" s="209" t="str">
        <f t="shared" si="19"/>
        <v>3.6</v>
      </c>
      <c r="C614" s="408"/>
      <c r="D614" s="411"/>
      <c r="E614" s="411"/>
      <c r="F614" s="417"/>
      <c r="G614" s="420"/>
      <c r="H614" s="5" t="s">
        <v>135</v>
      </c>
      <c r="I614" s="423"/>
      <c r="J614" s="426"/>
      <c r="K614" s="414"/>
      <c r="M614" s="195" t="s">
        <v>105</v>
      </c>
      <c r="O614" s="202">
        <v>0</v>
      </c>
      <c r="P614" s="203">
        <f>IFERROR(O614/$K613,0)</f>
        <v>0</v>
      </c>
      <c r="Q614" s="202">
        <v>0</v>
      </c>
      <c r="R614" s="289">
        <f>IFERROR(Q614/$K613,0)</f>
        <v>0</v>
      </c>
      <c r="S614" s="202">
        <v>0</v>
      </c>
      <c r="T614" s="289">
        <f>IFERROR(S614/$K613,0)</f>
        <v>0</v>
      </c>
      <c r="U614" s="202">
        <v>0</v>
      </c>
      <c r="V614" s="289">
        <f>IFERROR(U614/$K613,0)</f>
        <v>0</v>
      </c>
      <c r="W614" s="202">
        <v>0</v>
      </c>
      <c r="X614" s="289">
        <f>IFERROR(W614/$K613,0)</f>
        <v>0</v>
      </c>
      <c r="Y614" s="202">
        <v>0</v>
      </c>
      <c r="Z614" s="203">
        <f>IFERROR(Y614/$K613,0)</f>
        <v>0</v>
      </c>
      <c r="AA614" s="202">
        <f>SUMIF($O$9:$Z$9,$AA$9,$O614:$Z614)</f>
        <v>0</v>
      </c>
      <c r="AB614" s="203">
        <f>IFERROR(AA614/$K613,0)</f>
        <v>0</v>
      </c>
    </row>
    <row r="615" spans="1:28" ht="20.100000000000001" hidden="1" customHeight="1" outlineLevel="1">
      <c r="A615" s="406"/>
      <c r="B615" s="209" t="str">
        <f t="shared" si="19"/>
        <v>3.6</v>
      </c>
      <c r="C615" s="409"/>
      <c r="D615" s="412"/>
      <c r="E615" s="412"/>
      <c r="F615" s="418"/>
      <c r="G615" s="421"/>
      <c r="H615" s="5" t="s">
        <v>135</v>
      </c>
      <c r="I615" s="424"/>
      <c r="J615" s="427"/>
      <c r="K615" s="415"/>
      <c r="M615" s="196" t="s">
        <v>106</v>
      </c>
      <c r="O615" s="204">
        <f>O614</f>
        <v>0</v>
      </c>
      <c r="P615" s="205">
        <f>IFERROR(O615/$K613,0)</f>
        <v>0</v>
      </c>
      <c r="Q615" s="204">
        <f>O615+Q614</f>
        <v>0</v>
      </c>
      <c r="R615" s="290">
        <f>IFERROR(Q615/$K613,0)</f>
        <v>0</v>
      </c>
      <c r="S615" s="204">
        <f>Q615+S614</f>
        <v>0</v>
      </c>
      <c r="T615" s="290">
        <f>IFERROR(S615/$K613,0)</f>
        <v>0</v>
      </c>
      <c r="U615" s="204">
        <f>S615+U614</f>
        <v>0</v>
      </c>
      <c r="V615" s="290">
        <f>IFERROR(U615/$K613,0)</f>
        <v>0</v>
      </c>
      <c r="W615" s="204">
        <f>U615+W614</f>
        <v>0</v>
      </c>
      <c r="X615" s="290">
        <f>IFERROR(W615/$K613,0)</f>
        <v>0</v>
      </c>
      <c r="Y615" s="204">
        <f>W615+Y614</f>
        <v>0</v>
      </c>
      <c r="Z615" s="205">
        <f>IFERROR(Y615/$K613,0)</f>
        <v>0</v>
      </c>
      <c r="AA615" s="204"/>
      <c r="AB615" s="205"/>
    </row>
    <row r="616" spans="1:28" ht="20.100000000000001" hidden="1" customHeight="1" outlineLevel="1">
      <c r="A616" s="406">
        <f>A613+1</f>
        <v>221</v>
      </c>
      <c r="B616" s="209" t="str">
        <f t="shared" si="19"/>
        <v>3.6</v>
      </c>
      <c r="C616" s="407" t="str">
        <f>VLOOKUP($A616,'VII - Planilha Orçamentária'!$A$9:$K$463,3)</f>
        <v>3.6.12</v>
      </c>
      <c r="D616" s="410">
        <f>VLOOKUP($A616,'VII - Planilha Orçamentária'!$A$9:$K$463,4)</f>
        <v>0</v>
      </c>
      <c r="E616" s="410">
        <f>VLOOKUP(A616,'VII - Planilha Orçamentária'!$A$9:$K$463,5)</f>
        <v>0</v>
      </c>
      <c r="F616" s="416" t="str">
        <f>VLOOKUP($A616,'VII - Planilha Orçamentária'!$A$9:$K$463,6)</f>
        <v>PARA-RAIO DE BAIXA TENSÃO 280V - 40kA</v>
      </c>
      <c r="G616" s="419" t="str">
        <f>VLOOKUP($A616,'VII - Planilha Orçamentária'!$A$9:$K$463,7)</f>
        <v xml:space="preserve">un </v>
      </c>
      <c r="H616" s="5" t="s">
        <v>135</v>
      </c>
      <c r="I616" s="422">
        <f>VLOOKUP($A616,'VII - Planilha Orçamentária'!$A$9:$K$463,9)</f>
        <v>0</v>
      </c>
      <c r="J616" s="425">
        <f>VLOOKUP($A616,'VII - Planilha Orçamentária'!$A$9:$K$463,10)</f>
        <v>0</v>
      </c>
      <c r="K616" s="413">
        <f>ROUND(J616*I616,2)</f>
        <v>0</v>
      </c>
      <c r="M616" s="194" t="s">
        <v>104</v>
      </c>
      <c r="O616" s="200"/>
      <c r="P616" s="201"/>
      <c r="Q616" s="200"/>
      <c r="R616" s="288"/>
      <c r="S616" s="200"/>
      <c r="T616" s="288"/>
      <c r="U616" s="200"/>
      <c r="V616" s="288"/>
      <c r="W616" s="200"/>
      <c r="X616" s="288"/>
      <c r="Y616" s="200"/>
      <c r="Z616" s="201"/>
      <c r="AA616" s="200"/>
      <c r="AB616" s="201"/>
    </row>
    <row r="617" spans="1:28" ht="20.100000000000001" hidden="1" customHeight="1" outlineLevel="1">
      <c r="A617" s="406"/>
      <c r="B617" s="209" t="str">
        <f t="shared" si="19"/>
        <v>3.6</v>
      </c>
      <c r="C617" s="408"/>
      <c r="D617" s="411"/>
      <c r="E617" s="411"/>
      <c r="F617" s="417"/>
      <c r="G617" s="420"/>
      <c r="H617" s="5" t="s">
        <v>135</v>
      </c>
      <c r="I617" s="423"/>
      <c r="J617" s="426"/>
      <c r="K617" s="414"/>
      <c r="M617" s="195" t="s">
        <v>105</v>
      </c>
      <c r="O617" s="202">
        <v>0</v>
      </c>
      <c r="P617" s="203">
        <f>IFERROR(O617/$K616,0)</f>
        <v>0</v>
      </c>
      <c r="Q617" s="202">
        <v>0</v>
      </c>
      <c r="R617" s="289">
        <f>IFERROR(Q617/$K616,0)</f>
        <v>0</v>
      </c>
      <c r="S617" s="202">
        <v>0</v>
      </c>
      <c r="T617" s="289">
        <f>IFERROR(S617/$K616,0)</f>
        <v>0</v>
      </c>
      <c r="U617" s="202">
        <v>0</v>
      </c>
      <c r="V617" s="289">
        <f>IFERROR(U617/$K616,0)</f>
        <v>0</v>
      </c>
      <c r="W617" s="202">
        <v>0</v>
      </c>
      <c r="X617" s="289">
        <f>IFERROR(W617/$K616,0)</f>
        <v>0</v>
      </c>
      <c r="Y617" s="202">
        <v>0</v>
      </c>
      <c r="Z617" s="203">
        <f>IFERROR(Y617/$K616,0)</f>
        <v>0</v>
      </c>
      <c r="AA617" s="202">
        <f>SUMIF($O$9:$Z$9,$AA$9,$O617:$Z617)</f>
        <v>0</v>
      </c>
      <c r="AB617" s="203">
        <f>IFERROR(AA617/$K616,0)</f>
        <v>0</v>
      </c>
    </row>
    <row r="618" spans="1:28" ht="20.100000000000001" hidden="1" customHeight="1" outlineLevel="1">
      <c r="A618" s="406"/>
      <c r="B618" s="209" t="str">
        <f t="shared" si="19"/>
        <v>3.6</v>
      </c>
      <c r="C618" s="409"/>
      <c r="D618" s="412"/>
      <c r="E618" s="412"/>
      <c r="F618" s="418"/>
      <c r="G618" s="421"/>
      <c r="H618" s="5" t="s">
        <v>135</v>
      </c>
      <c r="I618" s="424"/>
      <c r="J618" s="427"/>
      <c r="K618" s="415"/>
      <c r="M618" s="196" t="s">
        <v>106</v>
      </c>
      <c r="O618" s="204">
        <f>O617</f>
        <v>0</v>
      </c>
      <c r="P618" s="205">
        <f>IFERROR(O618/$K616,0)</f>
        <v>0</v>
      </c>
      <c r="Q618" s="204">
        <f>O618+Q617</f>
        <v>0</v>
      </c>
      <c r="R618" s="290">
        <f>IFERROR(Q618/$K616,0)</f>
        <v>0</v>
      </c>
      <c r="S618" s="204">
        <f>Q618+S617</f>
        <v>0</v>
      </c>
      <c r="T618" s="290">
        <f>IFERROR(S618/$K616,0)</f>
        <v>0</v>
      </c>
      <c r="U618" s="204">
        <f>S618+U617</f>
        <v>0</v>
      </c>
      <c r="V618" s="290">
        <f>IFERROR(U618/$K616,0)</f>
        <v>0</v>
      </c>
      <c r="W618" s="204">
        <f>U618+W617</f>
        <v>0</v>
      </c>
      <c r="X618" s="290">
        <f>IFERROR(W618/$K616,0)</f>
        <v>0</v>
      </c>
      <c r="Y618" s="204">
        <f>W618+Y617</f>
        <v>0</v>
      </c>
      <c r="Z618" s="205">
        <f>IFERROR(Y618/$K616,0)</f>
        <v>0</v>
      </c>
      <c r="AA618" s="204"/>
      <c r="AB618" s="205"/>
    </row>
    <row r="619" spans="1:28" ht="20.100000000000001" customHeight="1" outlineLevel="1">
      <c r="A619" s="406">
        <f>A616+1</f>
        <v>222</v>
      </c>
      <c r="B619" s="209" t="str">
        <f t="shared" si="19"/>
        <v>3.6</v>
      </c>
      <c r="C619" s="407" t="str">
        <f>VLOOKUP($A619,'VII - Planilha Orçamentária'!$A$9:$K$463,3)</f>
        <v>3.6.13</v>
      </c>
      <c r="D619" s="410" t="str">
        <f>VLOOKUP($A619,'VII - Planilha Orçamentária'!$A$9:$K$463,4)</f>
        <v>CPOS - B.166</v>
      </c>
      <c r="E619" s="410" t="str">
        <f>VLOOKUP(A619,'VII - Planilha Orçamentária'!$A$9:$K$463,5)</f>
        <v>420525</v>
      </c>
      <c r="F619" s="416" t="str">
        <f>VLOOKUP($A619,'VII - Planilha Orçamentária'!$A$9:$K$463,6)</f>
        <v>BARRA CONDUTORA CHATA DE ALUMÍNIO, 3/4´ X 1/4´ - INCLUSIVE ACESSÓRIOS DE FIXAÇÃO</v>
      </c>
      <c r="G619" s="419" t="str">
        <f>VLOOKUP($A619,'VII - Planilha Orçamentária'!$A$9:$K$463,7)</f>
        <v>m</v>
      </c>
      <c r="I619" s="422">
        <f>VLOOKUP($A619,'VII - Planilha Orçamentária'!$A$9:$K$463,9)</f>
        <v>628</v>
      </c>
      <c r="J619" s="425">
        <f>VLOOKUP($A619,'VII - Planilha Orçamentária'!$A$9:$K$463,10)</f>
        <v>0</v>
      </c>
      <c r="K619" s="413">
        <f>ROUND(J619*I619,2)</f>
        <v>0</v>
      </c>
      <c r="M619" s="194" t="s">
        <v>104</v>
      </c>
      <c r="O619" s="200"/>
      <c r="P619" s="288"/>
      <c r="Q619" s="200"/>
      <c r="R619" s="288"/>
      <c r="S619" s="200"/>
      <c r="T619" s="288"/>
      <c r="U619" s="200"/>
      <c r="V619" s="288"/>
      <c r="W619" s="200"/>
      <c r="X619" s="288"/>
      <c r="Y619" s="200"/>
      <c r="Z619" s="288"/>
      <c r="AA619" s="303"/>
      <c r="AB619" s="304"/>
    </row>
    <row r="620" spans="1:28" ht="20.100000000000001" customHeight="1" outlineLevel="1">
      <c r="A620" s="406"/>
      <c r="B620" s="209" t="str">
        <f t="shared" si="19"/>
        <v>3.6</v>
      </c>
      <c r="C620" s="408"/>
      <c r="D620" s="411"/>
      <c r="E620" s="411"/>
      <c r="F620" s="417"/>
      <c r="G620" s="420"/>
      <c r="I620" s="423"/>
      <c r="J620" s="426"/>
      <c r="K620" s="414"/>
      <c r="M620" s="195" t="s">
        <v>105</v>
      </c>
      <c r="O620" s="202">
        <v>0</v>
      </c>
      <c r="P620" s="289">
        <f>IFERROR(O620/$K619,0)</f>
        <v>0</v>
      </c>
      <c r="Q620" s="202">
        <f>0.5*K619</f>
        <v>0</v>
      </c>
      <c r="R620" s="289">
        <f>IFERROR(Q620/$K619,0)</f>
        <v>0</v>
      </c>
      <c r="S620" s="202">
        <f>0.5*K619</f>
        <v>0</v>
      </c>
      <c r="T620" s="289">
        <f>IFERROR(S620/$K619,0)</f>
        <v>0</v>
      </c>
      <c r="U620" s="202">
        <v>0</v>
      </c>
      <c r="V620" s="289">
        <f>IFERROR(U620/$K619,0)</f>
        <v>0</v>
      </c>
      <c r="W620" s="202">
        <v>0</v>
      </c>
      <c r="X620" s="289">
        <f>IFERROR(W620/$K619,0)</f>
        <v>0</v>
      </c>
      <c r="Y620" s="202">
        <v>0</v>
      </c>
      <c r="Z620" s="289">
        <f>IFERROR(Y620/$K619,0)</f>
        <v>0</v>
      </c>
      <c r="AA620" s="305">
        <f>SUMIF($O$9:$Z$9,$AA$9,$O620:$Z620)</f>
        <v>0</v>
      </c>
      <c r="AB620" s="306">
        <f>IFERROR(AA620/$K619,0)</f>
        <v>0</v>
      </c>
    </row>
    <row r="621" spans="1:28" ht="20.100000000000001" customHeight="1" outlineLevel="1">
      <c r="A621" s="406"/>
      <c r="B621" s="209" t="str">
        <f t="shared" si="19"/>
        <v>3.6</v>
      </c>
      <c r="C621" s="409"/>
      <c r="D621" s="412"/>
      <c r="E621" s="412"/>
      <c r="F621" s="418"/>
      <c r="G621" s="421"/>
      <c r="I621" s="424"/>
      <c r="J621" s="427"/>
      <c r="K621" s="415"/>
      <c r="M621" s="196" t="s">
        <v>106</v>
      </c>
      <c r="O621" s="204">
        <f>O620</f>
        <v>0</v>
      </c>
      <c r="P621" s="290">
        <f>IFERROR(O621/$K619,0)</f>
        <v>0</v>
      </c>
      <c r="Q621" s="204">
        <f>O621+Q620</f>
        <v>0</v>
      </c>
      <c r="R621" s="290">
        <f>IFERROR(Q621/$K619,0)</f>
        <v>0</v>
      </c>
      <c r="S621" s="204">
        <f>Q621+S620</f>
        <v>0</v>
      </c>
      <c r="T621" s="290">
        <f>IFERROR(S621/$K619,0)</f>
        <v>0</v>
      </c>
      <c r="U621" s="204">
        <f>S621+U620</f>
        <v>0</v>
      </c>
      <c r="V621" s="290">
        <f>IFERROR(U621/$K619,0)</f>
        <v>0</v>
      </c>
      <c r="W621" s="204">
        <f>U621+W620</f>
        <v>0</v>
      </c>
      <c r="X621" s="290">
        <f>IFERROR(W621/$K619,0)</f>
        <v>0</v>
      </c>
      <c r="Y621" s="204">
        <f>W621+Y620</f>
        <v>0</v>
      </c>
      <c r="Z621" s="290">
        <f>IFERROR(Y621/$K619,0)</f>
        <v>0</v>
      </c>
      <c r="AA621" s="307"/>
      <c r="AB621" s="308"/>
    </row>
    <row r="622" spans="1:28" ht="20.100000000000001" hidden="1" customHeight="1" outlineLevel="1">
      <c r="A622" s="406">
        <f>A619+1</f>
        <v>223</v>
      </c>
      <c r="B622" s="209" t="str">
        <f t="shared" si="19"/>
        <v>3.6</v>
      </c>
      <c r="C622" s="407" t="str">
        <f>VLOOKUP($A622,'VII - Planilha Orçamentária'!$A$9:$K$463,3)</f>
        <v>3.6.14</v>
      </c>
      <c r="D622" s="410" t="str">
        <f>VLOOKUP($A622,'VII - Planilha Orçamentária'!$A$9:$K$463,4)</f>
        <v>SINAPI - 05/2015</v>
      </c>
      <c r="E622" s="410" t="str">
        <f>VLOOKUP(A622,'VII - Planilha Orçamentária'!$A$9:$K$463,5)</f>
        <v>72262</v>
      </c>
      <c r="F622" s="416" t="str">
        <f>VLOOKUP($A622,'VII - Planilha Orçamentária'!$A$9:$K$463,6)</f>
        <v>TERMINAL OU CONECTOR DE PRESSAO - PARA CABO 35MM2 - FORNECIMENTO E INSTALACAO</v>
      </c>
      <c r="G622" s="419" t="str">
        <f>VLOOKUP($A622,'VII - Planilha Orçamentária'!$A$9:$K$463,7)</f>
        <v xml:space="preserve">un </v>
      </c>
      <c r="H622" s="5" t="s">
        <v>135</v>
      </c>
      <c r="I622" s="422">
        <f>VLOOKUP($A622,'VII - Planilha Orçamentária'!$A$9:$K$463,9)</f>
        <v>0</v>
      </c>
      <c r="J622" s="425">
        <f>VLOOKUP($A622,'VII - Planilha Orçamentária'!$A$9:$K$463,10)</f>
        <v>13.43</v>
      </c>
      <c r="K622" s="413">
        <f>ROUND(J622*I622,2)</f>
        <v>0</v>
      </c>
      <c r="M622" s="194" t="s">
        <v>104</v>
      </c>
      <c r="O622" s="200"/>
      <c r="P622" s="201"/>
      <c r="Q622" s="200"/>
      <c r="R622" s="288"/>
      <c r="S622" s="200"/>
      <c r="T622" s="288"/>
      <c r="U622" s="200"/>
      <c r="V622" s="288"/>
      <c r="W622" s="200"/>
      <c r="X622" s="288"/>
      <c r="Y622" s="200"/>
      <c r="Z622" s="201"/>
      <c r="AA622" s="200"/>
      <c r="AB622" s="201"/>
    </row>
    <row r="623" spans="1:28" ht="20.100000000000001" hidden="1" customHeight="1" outlineLevel="1">
      <c r="A623" s="406"/>
      <c r="B623" s="209" t="str">
        <f t="shared" si="19"/>
        <v>3.6</v>
      </c>
      <c r="C623" s="408"/>
      <c r="D623" s="411"/>
      <c r="E623" s="411"/>
      <c r="F623" s="417"/>
      <c r="G623" s="420"/>
      <c r="H623" s="5" t="s">
        <v>135</v>
      </c>
      <c r="I623" s="423"/>
      <c r="J623" s="426"/>
      <c r="K623" s="414"/>
      <c r="M623" s="195" t="s">
        <v>105</v>
      </c>
      <c r="O623" s="202">
        <v>0</v>
      </c>
      <c r="P623" s="203">
        <f>IFERROR(O623/$K622,0)</f>
        <v>0</v>
      </c>
      <c r="Q623" s="202">
        <v>0</v>
      </c>
      <c r="R623" s="289">
        <f>IFERROR(Q623/$K622,0)</f>
        <v>0</v>
      </c>
      <c r="S623" s="202">
        <v>0</v>
      </c>
      <c r="T623" s="289">
        <f>IFERROR(S623/$K622,0)</f>
        <v>0</v>
      </c>
      <c r="U623" s="202">
        <v>0</v>
      </c>
      <c r="V623" s="289">
        <f>IFERROR(U623/$K622,0)</f>
        <v>0</v>
      </c>
      <c r="W623" s="202">
        <v>0</v>
      </c>
      <c r="X623" s="289">
        <f>IFERROR(W623/$K622,0)</f>
        <v>0</v>
      </c>
      <c r="Y623" s="202">
        <v>0</v>
      </c>
      <c r="Z623" s="203">
        <f>IFERROR(Y623/$K622,0)</f>
        <v>0</v>
      </c>
      <c r="AA623" s="202">
        <f>SUMIF($O$9:$Z$9,$AA$9,$O623:$Z623)</f>
        <v>0</v>
      </c>
      <c r="AB623" s="203">
        <f>IFERROR(AA623/$K622,0)</f>
        <v>0</v>
      </c>
    </row>
    <row r="624" spans="1:28" ht="20.100000000000001" hidden="1" customHeight="1" outlineLevel="1">
      <c r="A624" s="406"/>
      <c r="B624" s="209" t="str">
        <f t="shared" si="19"/>
        <v>3.6</v>
      </c>
      <c r="C624" s="409"/>
      <c r="D624" s="412"/>
      <c r="E624" s="412"/>
      <c r="F624" s="418"/>
      <c r="G624" s="421"/>
      <c r="H624" s="5" t="s">
        <v>135</v>
      </c>
      <c r="I624" s="424"/>
      <c r="J624" s="427"/>
      <c r="K624" s="415"/>
      <c r="M624" s="196" t="s">
        <v>106</v>
      </c>
      <c r="O624" s="204">
        <f>O623</f>
        <v>0</v>
      </c>
      <c r="P624" s="205">
        <f>IFERROR(O624/$K622,0)</f>
        <v>0</v>
      </c>
      <c r="Q624" s="204">
        <f>O624+Q623</f>
        <v>0</v>
      </c>
      <c r="R624" s="290">
        <f>IFERROR(Q624/$K622,0)</f>
        <v>0</v>
      </c>
      <c r="S624" s="204">
        <f>Q624+S623</f>
        <v>0</v>
      </c>
      <c r="T624" s="290">
        <f>IFERROR(S624/$K622,0)</f>
        <v>0</v>
      </c>
      <c r="U624" s="204">
        <f>S624+U623</f>
        <v>0</v>
      </c>
      <c r="V624" s="290">
        <f>IFERROR(U624/$K622,0)</f>
        <v>0</v>
      </c>
      <c r="W624" s="204">
        <f>U624+W623</f>
        <v>0</v>
      </c>
      <c r="X624" s="290">
        <f>IFERROR(W624/$K622,0)</f>
        <v>0</v>
      </c>
      <c r="Y624" s="204">
        <f>W624+Y623</f>
        <v>0</v>
      </c>
      <c r="Z624" s="205">
        <f>IFERROR(Y624/$K622,0)</f>
        <v>0</v>
      </c>
      <c r="AA624" s="204"/>
      <c r="AB624" s="205"/>
    </row>
    <row r="625" spans="1:28" ht="20.100000000000001" customHeight="1" outlineLevel="1">
      <c r="A625" s="406">
        <f>A622+1</f>
        <v>224</v>
      </c>
      <c r="B625" s="209" t="str">
        <f t="shared" si="19"/>
        <v>3.6</v>
      </c>
      <c r="C625" s="407" t="str">
        <f>VLOOKUP($A625,'VII - Planilha Orçamentária'!$A$9:$K$463,3)</f>
        <v>3.6.15</v>
      </c>
      <c r="D625" s="410" t="str">
        <f>VLOOKUP($A625,'VII - Planilha Orçamentária'!$A$9:$K$463,4)</f>
        <v>SINAPI - 01/2016</v>
      </c>
      <c r="E625" s="410" t="str">
        <f>VLOOKUP(A625,'VII - Planilha Orçamentária'!$A$9:$K$463,5)</f>
        <v>72263</v>
      </c>
      <c r="F625" s="416" t="str">
        <f>VLOOKUP($A625,'VII - Planilha Orçamentária'!$A$9:$K$463,6)</f>
        <v>TERMINAL OU CONECTOR DE PRESSAO - PARA CABO 50MM2 - FORNECIMENTO E INSTALACAO</v>
      </c>
      <c r="G625" s="419" t="str">
        <f>VLOOKUP($A625,'VII - Planilha Orçamentária'!$A$9:$K$463,7)</f>
        <v xml:space="preserve">un </v>
      </c>
      <c r="I625" s="422">
        <f>VLOOKUP($A625,'VII - Planilha Orçamentária'!$A$9:$K$463,9)</f>
        <v>92</v>
      </c>
      <c r="J625" s="425">
        <f>VLOOKUP($A625,'VII - Planilha Orçamentária'!$A$9:$K$463,10)</f>
        <v>0</v>
      </c>
      <c r="K625" s="413">
        <f>ROUND(J625*I625,2)</f>
        <v>0</v>
      </c>
      <c r="M625" s="194" t="s">
        <v>104</v>
      </c>
      <c r="O625" s="200"/>
      <c r="P625" s="288"/>
      <c r="Q625" s="200"/>
      <c r="R625" s="288"/>
      <c r="S625" s="200"/>
      <c r="T625" s="288"/>
      <c r="U625" s="200"/>
      <c r="V625" s="288"/>
      <c r="W625" s="200"/>
      <c r="X625" s="288"/>
      <c r="Y625" s="200"/>
      <c r="Z625" s="288"/>
      <c r="AA625" s="303"/>
      <c r="AB625" s="304"/>
    </row>
    <row r="626" spans="1:28" ht="20.100000000000001" customHeight="1" outlineLevel="1">
      <c r="A626" s="406"/>
      <c r="B626" s="209" t="str">
        <f t="shared" si="19"/>
        <v>3.6</v>
      </c>
      <c r="C626" s="408"/>
      <c r="D626" s="411"/>
      <c r="E626" s="411"/>
      <c r="F626" s="417"/>
      <c r="G626" s="420"/>
      <c r="I626" s="423"/>
      <c r="J626" s="426"/>
      <c r="K626" s="414"/>
      <c r="M626" s="195" t="s">
        <v>105</v>
      </c>
      <c r="O626" s="202">
        <v>0</v>
      </c>
      <c r="P626" s="289">
        <f>IFERROR(O626/$K625,0)</f>
        <v>0</v>
      </c>
      <c r="Q626" s="202">
        <v>0</v>
      </c>
      <c r="R626" s="289">
        <f>IFERROR(Q626/$K625,0)</f>
        <v>0</v>
      </c>
      <c r="S626" s="202">
        <f>K625</f>
        <v>0</v>
      </c>
      <c r="T626" s="289">
        <f>IFERROR(S626/$K625,0)</f>
        <v>0</v>
      </c>
      <c r="U626" s="202">
        <v>0</v>
      </c>
      <c r="V626" s="289">
        <f>IFERROR(U626/$K625,0)</f>
        <v>0</v>
      </c>
      <c r="W626" s="202">
        <v>0</v>
      </c>
      <c r="X626" s="289">
        <f>IFERROR(W626/$K625,0)</f>
        <v>0</v>
      </c>
      <c r="Y626" s="202">
        <v>0</v>
      </c>
      <c r="Z626" s="289">
        <f>IFERROR(Y626/$K625,0)</f>
        <v>0</v>
      </c>
      <c r="AA626" s="305">
        <f>SUMIF($O$9:$Z$9,$AA$9,$O626:$Z626)</f>
        <v>0</v>
      </c>
      <c r="AB626" s="306">
        <f>IFERROR(AA626/$K625,0)</f>
        <v>0</v>
      </c>
    </row>
    <row r="627" spans="1:28" ht="20.100000000000001" customHeight="1" outlineLevel="1">
      <c r="A627" s="406"/>
      <c r="B627" s="209" t="str">
        <f t="shared" si="19"/>
        <v>3.6</v>
      </c>
      <c r="C627" s="409"/>
      <c r="D627" s="412"/>
      <c r="E627" s="412"/>
      <c r="F627" s="418"/>
      <c r="G627" s="421"/>
      <c r="I627" s="424"/>
      <c r="J627" s="427"/>
      <c r="K627" s="415"/>
      <c r="M627" s="196" t="s">
        <v>106</v>
      </c>
      <c r="O627" s="204">
        <f>O626</f>
        <v>0</v>
      </c>
      <c r="P627" s="290">
        <f>IFERROR(O627/$K625,0)</f>
        <v>0</v>
      </c>
      <c r="Q627" s="204">
        <f>O627+Q626</f>
        <v>0</v>
      </c>
      <c r="R627" s="290">
        <f>IFERROR(Q627/$K625,0)</f>
        <v>0</v>
      </c>
      <c r="S627" s="204">
        <f>Q627+S626</f>
        <v>0</v>
      </c>
      <c r="T627" s="290">
        <f>IFERROR(S627/$K625,0)</f>
        <v>0</v>
      </c>
      <c r="U627" s="204">
        <f>S627+U626</f>
        <v>0</v>
      </c>
      <c r="V627" s="290">
        <f>IFERROR(U627/$K625,0)</f>
        <v>0</v>
      </c>
      <c r="W627" s="204">
        <f>U627+W626</f>
        <v>0</v>
      </c>
      <c r="X627" s="290">
        <f>IFERROR(W627/$K625,0)</f>
        <v>0</v>
      </c>
      <c r="Y627" s="204">
        <f>W627+Y626</f>
        <v>0</v>
      </c>
      <c r="Z627" s="290">
        <f>IFERROR(Y627/$K625,0)</f>
        <v>0</v>
      </c>
      <c r="AA627" s="307"/>
      <c r="AB627" s="308"/>
    </row>
    <row r="628" spans="1:28" ht="20.100000000000001" hidden="1" customHeight="1" outlineLevel="1">
      <c r="A628" s="406">
        <f>A625+1</f>
        <v>225</v>
      </c>
      <c r="B628" s="209" t="str">
        <f t="shared" si="19"/>
        <v>3.6</v>
      </c>
      <c r="C628" s="407" t="str">
        <f>VLOOKUP($A628,'VII - Planilha Orçamentária'!$A$9:$K$463,3)</f>
        <v>3.6.16</v>
      </c>
      <c r="D628" s="410" t="str">
        <f>VLOOKUP($A628,'VII - Planilha Orçamentária'!$A$9:$K$463,4)</f>
        <v>SINAPI - 05/2015</v>
      </c>
      <c r="E628" s="410" t="str">
        <f>VLOOKUP(A628,'VII - Planilha Orçamentária'!$A$9:$K$463,5)</f>
        <v>72264</v>
      </c>
      <c r="F628" s="416" t="str">
        <f>VLOOKUP($A628,'VII - Planilha Orçamentária'!$A$9:$K$463,6)</f>
        <v>TERMINAL OU CONECTOR DE PRESSAO - PARA CABO 70MM2 - FORNECIMENTO E INSTALACAO</v>
      </c>
      <c r="G628" s="419" t="str">
        <f>VLOOKUP($A628,'VII - Planilha Orçamentária'!$A$9:$K$463,7)</f>
        <v xml:space="preserve">un </v>
      </c>
      <c r="H628" s="5" t="s">
        <v>135</v>
      </c>
      <c r="I628" s="422">
        <f>VLOOKUP($A628,'VII - Planilha Orçamentária'!$A$9:$K$463,9)</f>
        <v>0</v>
      </c>
      <c r="J628" s="425">
        <f>VLOOKUP($A628,'VII - Planilha Orçamentária'!$A$9:$K$463,10)</f>
        <v>17.78</v>
      </c>
      <c r="K628" s="413">
        <f>ROUND(J628*I628,2)</f>
        <v>0</v>
      </c>
      <c r="M628" s="194" t="s">
        <v>104</v>
      </c>
      <c r="O628" s="200"/>
      <c r="P628" s="201"/>
      <c r="Q628" s="200"/>
      <c r="R628" s="288"/>
      <c r="S628" s="200"/>
      <c r="T628" s="288"/>
      <c r="U628" s="200"/>
      <c r="V628" s="288"/>
      <c r="W628" s="200"/>
      <c r="X628" s="288"/>
      <c r="Y628" s="200"/>
      <c r="Z628" s="201"/>
      <c r="AA628" s="200"/>
      <c r="AB628" s="201"/>
    </row>
    <row r="629" spans="1:28" ht="20.100000000000001" hidden="1" customHeight="1" outlineLevel="1">
      <c r="A629" s="406"/>
      <c r="B629" s="209" t="str">
        <f t="shared" si="19"/>
        <v>3.6</v>
      </c>
      <c r="C629" s="408"/>
      <c r="D629" s="411"/>
      <c r="E629" s="411"/>
      <c r="F629" s="417"/>
      <c r="G629" s="420"/>
      <c r="H629" s="5" t="s">
        <v>135</v>
      </c>
      <c r="I629" s="423"/>
      <c r="J629" s="426"/>
      <c r="K629" s="414"/>
      <c r="M629" s="195" t="s">
        <v>105</v>
      </c>
      <c r="O629" s="202">
        <v>0</v>
      </c>
      <c r="P629" s="203">
        <f>IFERROR(O629/$K628,0)</f>
        <v>0</v>
      </c>
      <c r="Q629" s="202">
        <v>0</v>
      </c>
      <c r="R629" s="289">
        <f>IFERROR(Q629/$K628,0)</f>
        <v>0</v>
      </c>
      <c r="S629" s="202">
        <v>0</v>
      </c>
      <c r="T629" s="289">
        <f>IFERROR(S629/$K628,0)</f>
        <v>0</v>
      </c>
      <c r="U629" s="202">
        <v>0</v>
      </c>
      <c r="V629" s="289">
        <f>IFERROR(U629/$K628,0)</f>
        <v>0</v>
      </c>
      <c r="W629" s="202">
        <v>0</v>
      </c>
      <c r="X629" s="289">
        <f>IFERROR(W629/$K628,0)</f>
        <v>0</v>
      </c>
      <c r="Y629" s="202">
        <v>0</v>
      </c>
      <c r="Z629" s="203">
        <f>IFERROR(Y629/$K628,0)</f>
        <v>0</v>
      </c>
      <c r="AA629" s="202">
        <f>SUMIF($O$9:$Z$9,$AA$9,$O629:$Z629)</f>
        <v>0</v>
      </c>
      <c r="AB629" s="203">
        <f>IFERROR(AA629/$K628,0)</f>
        <v>0</v>
      </c>
    </row>
    <row r="630" spans="1:28" ht="20.100000000000001" hidden="1" customHeight="1" outlineLevel="1">
      <c r="A630" s="406"/>
      <c r="B630" s="209" t="str">
        <f t="shared" si="19"/>
        <v>3.6</v>
      </c>
      <c r="C630" s="409"/>
      <c r="D630" s="412"/>
      <c r="E630" s="412"/>
      <c r="F630" s="418"/>
      <c r="G630" s="421"/>
      <c r="H630" s="5" t="s">
        <v>135</v>
      </c>
      <c r="I630" s="424"/>
      <c r="J630" s="427"/>
      <c r="K630" s="415"/>
      <c r="M630" s="196" t="s">
        <v>106</v>
      </c>
      <c r="O630" s="204">
        <f>O629</f>
        <v>0</v>
      </c>
      <c r="P630" s="205">
        <f>IFERROR(O630/$K628,0)</f>
        <v>0</v>
      </c>
      <c r="Q630" s="204">
        <f>O630+Q629</f>
        <v>0</v>
      </c>
      <c r="R630" s="290">
        <f>IFERROR(Q630/$K628,0)</f>
        <v>0</v>
      </c>
      <c r="S630" s="204">
        <f>Q630+S629</f>
        <v>0</v>
      </c>
      <c r="T630" s="290">
        <f>IFERROR(S630/$K628,0)</f>
        <v>0</v>
      </c>
      <c r="U630" s="204">
        <f>S630+U629</f>
        <v>0</v>
      </c>
      <c r="V630" s="290">
        <f>IFERROR(U630/$K628,0)</f>
        <v>0</v>
      </c>
      <c r="W630" s="204">
        <f>U630+W629</f>
        <v>0</v>
      </c>
      <c r="X630" s="290">
        <f>IFERROR(W630/$K628,0)</f>
        <v>0</v>
      </c>
      <c r="Y630" s="204">
        <f>W630+Y629</f>
        <v>0</v>
      </c>
      <c r="Z630" s="205">
        <f>IFERROR(Y630/$K628,0)</f>
        <v>0</v>
      </c>
      <c r="AA630" s="204"/>
      <c r="AB630" s="205"/>
    </row>
    <row r="631" spans="1:28" ht="20.100000000000001" hidden="1" customHeight="1" outlineLevel="1">
      <c r="A631" s="406">
        <f>A628+1</f>
        <v>226</v>
      </c>
      <c r="B631" s="209" t="str">
        <f t="shared" si="19"/>
        <v>3.6</v>
      </c>
      <c r="C631" s="407" t="str">
        <f>VLOOKUP($A631,'VII - Planilha Orçamentária'!$A$9:$K$463,3)</f>
        <v>3.6.17</v>
      </c>
      <c r="D631" s="410" t="str">
        <f>VLOOKUP($A631,'VII - Planilha Orçamentária'!$A$9:$K$463,4)</f>
        <v>SINAPI - 05/2015</v>
      </c>
      <c r="E631" s="410" t="str">
        <f>VLOOKUP(A631,'VII - Planilha Orçamentária'!$A$9:$K$463,5)</f>
        <v>72265</v>
      </c>
      <c r="F631" s="416" t="str">
        <f>VLOOKUP($A631,'VII - Planilha Orçamentária'!$A$9:$K$463,6)</f>
        <v>TERMINAL OU CONECTOR DE PRESSAO - PARA CABO 95MM2 - FORNECIMENTO E INSTALACAO</v>
      </c>
      <c r="G631" s="419" t="str">
        <f>VLOOKUP($A631,'VII - Planilha Orçamentária'!$A$9:$K$463,7)</f>
        <v xml:space="preserve">un </v>
      </c>
      <c r="H631" s="5" t="s">
        <v>135</v>
      </c>
      <c r="I631" s="422">
        <f>VLOOKUP($A631,'VII - Planilha Orçamentária'!$A$9:$K$463,9)</f>
        <v>0</v>
      </c>
      <c r="J631" s="425">
        <f>VLOOKUP($A631,'VII - Planilha Orçamentária'!$A$9:$K$463,10)</f>
        <v>19.7</v>
      </c>
      <c r="K631" s="413">
        <f>ROUND(J631*I631,2)</f>
        <v>0</v>
      </c>
      <c r="M631" s="194" t="s">
        <v>104</v>
      </c>
      <c r="O631" s="200"/>
      <c r="P631" s="201"/>
      <c r="Q631" s="200"/>
      <c r="R631" s="288"/>
      <c r="S631" s="200"/>
      <c r="T631" s="288"/>
      <c r="U631" s="200"/>
      <c r="V631" s="288"/>
      <c r="W631" s="200"/>
      <c r="X631" s="288"/>
      <c r="Y631" s="200"/>
      <c r="Z631" s="201"/>
      <c r="AA631" s="200"/>
      <c r="AB631" s="201"/>
    </row>
    <row r="632" spans="1:28" ht="20.100000000000001" hidden="1" customHeight="1" outlineLevel="1">
      <c r="A632" s="406"/>
      <c r="B632" s="209" t="str">
        <f t="shared" si="19"/>
        <v>3.6</v>
      </c>
      <c r="C632" s="408"/>
      <c r="D632" s="411"/>
      <c r="E632" s="411"/>
      <c r="F632" s="417"/>
      <c r="G632" s="420"/>
      <c r="H632" s="5" t="s">
        <v>135</v>
      </c>
      <c r="I632" s="423"/>
      <c r="J632" s="426"/>
      <c r="K632" s="414"/>
      <c r="M632" s="195" t="s">
        <v>105</v>
      </c>
      <c r="O632" s="202">
        <v>0</v>
      </c>
      <c r="P632" s="203">
        <f>IFERROR(O632/$K631,0)</f>
        <v>0</v>
      </c>
      <c r="Q632" s="202">
        <v>0</v>
      </c>
      <c r="R632" s="289">
        <f>IFERROR(Q632/$K631,0)</f>
        <v>0</v>
      </c>
      <c r="S632" s="202">
        <v>0</v>
      </c>
      <c r="T632" s="289">
        <f>IFERROR(S632/$K631,0)</f>
        <v>0</v>
      </c>
      <c r="U632" s="202">
        <v>0</v>
      </c>
      <c r="V632" s="289">
        <f>IFERROR(U632/$K631,0)</f>
        <v>0</v>
      </c>
      <c r="W632" s="202">
        <v>0</v>
      </c>
      <c r="X632" s="289">
        <f>IFERROR(W632/$K631,0)</f>
        <v>0</v>
      </c>
      <c r="Y632" s="202">
        <v>0</v>
      </c>
      <c r="Z632" s="203">
        <f>IFERROR(Y632/$K631,0)</f>
        <v>0</v>
      </c>
      <c r="AA632" s="202">
        <f>SUMIF($O$9:$Z$9,$AA$9,$O632:$Z632)</f>
        <v>0</v>
      </c>
      <c r="AB632" s="203">
        <f>IFERROR(AA632/$K631,0)</f>
        <v>0</v>
      </c>
    </row>
    <row r="633" spans="1:28" ht="20.100000000000001" hidden="1" customHeight="1" outlineLevel="1">
      <c r="A633" s="406"/>
      <c r="B633" s="209" t="str">
        <f t="shared" si="19"/>
        <v>3.6</v>
      </c>
      <c r="C633" s="409"/>
      <c r="D633" s="412"/>
      <c r="E633" s="412"/>
      <c r="F633" s="418"/>
      <c r="G633" s="421"/>
      <c r="H633" s="5" t="s">
        <v>135</v>
      </c>
      <c r="I633" s="424"/>
      <c r="J633" s="427"/>
      <c r="K633" s="415"/>
      <c r="M633" s="196" t="s">
        <v>106</v>
      </c>
      <c r="O633" s="204">
        <f>O632</f>
        <v>0</v>
      </c>
      <c r="P633" s="205">
        <f>IFERROR(O633/$K631,0)</f>
        <v>0</v>
      </c>
      <c r="Q633" s="204">
        <f>O633+Q632</f>
        <v>0</v>
      </c>
      <c r="R633" s="290">
        <f>IFERROR(Q633/$K631,0)</f>
        <v>0</v>
      </c>
      <c r="S633" s="204">
        <f>Q633+S632</f>
        <v>0</v>
      </c>
      <c r="T633" s="290">
        <f>IFERROR(S633/$K631,0)</f>
        <v>0</v>
      </c>
      <c r="U633" s="204">
        <f>S633+U632</f>
        <v>0</v>
      </c>
      <c r="V633" s="290">
        <f>IFERROR(U633/$K631,0)</f>
        <v>0</v>
      </c>
      <c r="W633" s="204">
        <f>U633+W632</f>
        <v>0</v>
      </c>
      <c r="X633" s="290">
        <f>IFERROR(W633/$K631,0)</f>
        <v>0</v>
      </c>
      <c r="Y633" s="204">
        <f>W633+Y632</f>
        <v>0</v>
      </c>
      <c r="Z633" s="205">
        <f>IFERROR(Y633/$K631,0)</f>
        <v>0</v>
      </c>
      <c r="AA633" s="204"/>
      <c r="AB633" s="205"/>
    </row>
    <row r="634" spans="1:28" ht="20.100000000000001" customHeight="1" outlineLevel="1">
      <c r="A634" s="406">
        <f>A631+1</f>
        <v>227</v>
      </c>
      <c r="B634" s="209" t="str">
        <f t="shared" si="19"/>
        <v>3.6</v>
      </c>
      <c r="C634" s="407" t="str">
        <f>VLOOKUP($A634,'VII - Planilha Orçamentária'!$A$9:$K$463,3)</f>
        <v>3.6.18</v>
      </c>
      <c r="D634" s="410" t="str">
        <f>VLOOKUP($A634,'VII - Planilha Orçamentária'!$A$9:$K$463,4)</f>
        <v>CPOS - B.166</v>
      </c>
      <c r="E634" s="410" t="str">
        <f>VLOOKUP(A634,'VII - Planilha Orçamentária'!$A$9:$K$463,5)</f>
        <v>420531</v>
      </c>
      <c r="F634" s="416" t="str">
        <f>VLOOKUP($A634,'VII - Planilha Orçamentária'!$A$9:$K$463,6)</f>
        <v>CAIXA DE INSPEÇÃO DO TERRA CILÍNDRICA EM PVC RÍGIDO, DIÂMETRO DE 300 
MM - H= 250 MM</v>
      </c>
      <c r="G634" s="419" t="str">
        <f>VLOOKUP($A634,'VII - Planilha Orçamentária'!$A$9:$K$463,7)</f>
        <v xml:space="preserve">un </v>
      </c>
      <c r="I634" s="422">
        <f>VLOOKUP($A634,'VII - Planilha Orçamentária'!$A$9:$K$463,9)</f>
        <v>24</v>
      </c>
      <c r="J634" s="425">
        <f>VLOOKUP($A634,'VII - Planilha Orçamentária'!$A$9:$K$463,10)</f>
        <v>0</v>
      </c>
      <c r="K634" s="413">
        <f>ROUND(J634*I634,2)</f>
        <v>0</v>
      </c>
      <c r="M634" s="194" t="s">
        <v>104</v>
      </c>
      <c r="O634" s="200"/>
      <c r="P634" s="288"/>
      <c r="Q634" s="200"/>
      <c r="R634" s="288"/>
      <c r="S634" s="200"/>
      <c r="T634" s="288"/>
      <c r="U634" s="200"/>
      <c r="V634" s="288"/>
      <c r="W634" s="200"/>
      <c r="X634" s="288"/>
      <c r="Y634" s="200"/>
      <c r="Z634" s="288"/>
      <c r="AA634" s="303"/>
      <c r="AB634" s="304"/>
    </row>
    <row r="635" spans="1:28" ht="20.100000000000001" customHeight="1" outlineLevel="1">
      <c r="A635" s="406"/>
      <c r="B635" s="209" t="str">
        <f t="shared" si="19"/>
        <v>3.6</v>
      </c>
      <c r="C635" s="408"/>
      <c r="D635" s="411"/>
      <c r="E635" s="411"/>
      <c r="F635" s="417"/>
      <c r="G635" s="420"/>
      <c r="I635" s="423"/>
      <c r="J635" s="426"/>
      <c r="K635" s="414"/>
      <c r="M635" s="195" t="s">
        <v>105</v>
      </c>
      <c r="O635" s="202">
        <v>0</v>
      </c>
      <c r="P635" s="289">
        <f>IFERROR(O635/$K634,0)</f>
        <v>0</v>
      </c>
      <c r="Q635" s="202">
        <f>5*J634</f>
        <v>0</v>
      </c>
      <c r="R635" s="289">
        <f>IFERROR(Q635/$K634,0)</f>
        <v>0</v>
      </c>
      <c r="S635" s="202">
        <f>5*J634</f>
        <v>0</v>
      </c>
      <c r="T635" s="289">
        <f>IFERROR(S635/$K634,0)</f>
        <v>0</v>
      </c>
      <c r="U635" s="202">
        <f>14*J634</f>
        <v>0</v>
      </c>
      <c r="V635" s="289">
        <f>IFERROR(U635/$K634,0)</f>
        <v>0</v>
      </c>
      <c r="W635" s="202">
        <v>0</v>
      </c>
      <c r="X635" s="289">
        <f>IFERROR(W635/$K634,0)</f>
        <v>0</v>
      </c>
      <c r="Y635" s="202">
        <v>0</v>
      </c>
      <c r="Z635" s="289">
        <f>IFERROR(Y635/$K634,0)</f>
        <v>0</v>
      </c>
      <c r="AA635" s="305">
        <f>SUMIF($O$9:$Z$9,$AA$9,$O635:$Z635)</f>
        <v>0</v>
      </c>
      <c r="AB635" s="306">
        <f>IFERROR(AA635/$K634,0)</f>
        <v>0</v>
      </c>
    </row>
    <row r="636" spans="1:28" ht="20.100000000000001" customHeight="1" outlineLevel="1">
      <c r="A636" s="406"/>
      <c r="B636" s="209" t="str">
        <f t="shared" si="19"/>
        <v>3.6</v>
      </c>
      <c r="C636" s="409"/>
      <c r="D636" s="412"/>
      <c r="E636" s="412"/>
      <c r="F636" s="418"/>
      <c r="G636" s="421"/>
      <c r="I636" s="424"/>
      <c r="J636" s="427"/>
      <c r="K636" s="415"/>
      <c r="M636" s="196" t="s">
        <v>106</v>
      </c>
      <c r="O636" s="204">
        <f>O635</f>
        <v>0</v>
      </c>
      <c r="P636" s="290">
        <f>IFERROR(O636/$K634,0)</f>
        <v>0</v>
      </c>
      <c r="Q636" s="204">
        <f>O636+Q635</f>
        <v>0</v>
      </c>
      <c r="R636" s="290">
        <f>IFERROR(Q636/$K634,0)</f>
        <v>0</v>
      </c>
      <c r="S636" s="204">
        <f>Q636+S635</f>
        <v>0</v>
      </c>
      <c r="T636" s="290">
        <f>IFERROR(S636/$K634,0)</f>
        <v>0</v>
      </c>
      <c r="U636" s="204">
        <f>S636+U635</f>
        <v>0</v>
      </c>
      <c r="V636" s="290">
        <f>IFERROR(U636/$K634,0)</f>
        <v>0</v>
      </c>
      <c r="W636" s="204">
        <f>U636+W635</f>
        <v>0</v>
      </c>
      <c r="X636" s="290">
        <f>IFERROR(W636/$K634,0)</f>
        <v>0</v>
      </c>
      <c r="Y636" s="204">
        <f>W636+Y635</f>
        <v>0</v>
      </c>
      <c r="Z636" s="290">
        <f>IFERROR(Y636/$K634,0)</f>
        <v>0</v>
      </c>
      <c r="AA636" s="307"/>
      <c r="AB636" s="308"/>
    </row>
    <row r="637" spans="1:28" ht="20.100000000000001" customHeight="1" outlineLevel="1">
      <c r="A637" s="406">
        <f>A634+1</f>
        <v>228</v>
      </c>
      <c r="B637" s="209" t="str">
        <f t="shared" si="19"/>
        <v>3.6</v>
      </c>
      <c r="C637" s="407" t="str">
        <f>VLOOKUP($A637,'VII - Planilha Orçamentária'!$A$9:$K$463,3)</f>
        <v>3.6.19</v>
      </c>
      <c r="D637" s="410" t="str">
        <f>VLOOKUP($A637,'VII - Planilha Orçamentária'!$A$9:$K$463,4)</f>
        <v>CPOS - B.166</v>
      </c>
      <c r="E637" s="410" t="str">
        <f>VLOOKUP(A637,'VII - Planilha Orçamentária'!$A$9:$K$463,5)</f>
        <v>422013</v>
      </c>
      <c r="F637" s="416" t="str">
        <f>VLOOKUP($A637,'VII - Planilha Orçamentária'!$A$9:$K$463,6)</f>
        <v>SOLDA EXOTÉRMICA CONEXÃO CABO-CABO HORIZONTAL EM X SOBREPOSTO,BITOLA DO CABO DE 50-50MM² A 95-50MM²</v>
      </c>
      <c r="G637" s="419" t="str">
        <f>VLOOKUP($A637,'VII - Planilha Orçamentária'!$A$9:$K$463,7)</f>
        <v xml:space="preserve">un </v>
      </c>
      <c r="I637" s="422">
        <f>VLOOKUP($A637,'VII - Planilha Orçamentária'!$A$9:$K$463,9)</f>
        <v>15</v>
      </c>
      <c r="J637" s="425">
        <f>VLOOKUP($A637,'VII - Planilha Orçamentária'!$A$9:$K$463,10)</f>
        <v>0</v>
      </c>
      <c r="K637" s="413">
        <f>ROUND(J637*I637,2)</f>
        <v>0</v>
      </c>
      <c r="M637" s="194" t="s">
        <v>104</v>
      </c>
      <c r="O637" s="200"/>
      <c r="P637" s="288"/>
      <c r="Q637" s="200"/>
      <c r="R637" s="288"/>
      <c r="S637" s="200"/>
      <c r="T637" s="288"/>
      <c r="U637" s="200"/>
      <c r="V637" s="288"/>
      <c r="W637" s="200"/>
      <c r="X637" s="288"/>
      <c r="Y637" s="200"/>
      <c r="Z637" s="288"/>
      <c r="AA637" s="303"/>
      <c r="AB637" s="304"/>
    </row>
    <row r="638" spans="1:28" ht="20.100000000000001" customHeight="1" outlineLevel="1">
      <c r="A638" s="406"/>
      <c r="B638" s="209" t="str">
        <f t="shared" si="19"/>
        <v>3.6</v>
      </c>
      <c r="C638" s="408"/>
      <c r="D638" s="411"/>
      <c r="E638" s="411"/>
      <c r="F638" s="417"/>
      <c r="G638" s="420"/>
      <c r="I638" s="423"/>
      <c r="J638" s="426"/>
      <c r="K638" s="414"/>
      <c r="M638" s="195" t="s">
        <v>105</v>
      </c>
      <c r="O638" s="202">
        <v>0</v>
      </c>
      <c r="P638" s="289">
        <f>IFERROR(O638/$K637,0)</f>
        <v>0</v>
      </c>
      <c r="Q638" s="202">
        <f>2*J637</f>
        <v>0</v>
      </c>
      <c r="R638" s="289">
        <f>IFERROR(Q638/$K637,0)</f>
        <v>0</v>
      </c>
      <c r="S638" s="202">
        <f>8*J637</f>
        <v>0</v>
      </c>
      <c r="T638" s="289">
        <f>IFERROR(S638/$K637,0)</f>
        <v>0</v>
      </c>
      <c r="U638" s="202">
        <f>5*J637</f>
        <v>0</v>
      </c>
      <c r="V638" s="289">
        <f>IFERROR(U638/$K637,0)</f>
        <v>0</v>
      </c>
      <c r="W638" s="202">
        <v>0</v>
      </c>
      <c r="X638" s="289">
        <f>IFERROR(W638/$K637,0)</f>
        <v>0</v>
      </c>
      <c r="Y638" s="202">
        <v>0</v>
      </c>
      <c r="Z638" s="289">
        <f>IFERROR(Y638/$K637,0)</f>
        <v>0</v>
      </c>
      <c r="AA638" s="305">
        <f>SUMIF($O$9:$Z$9,$AA$9,$O638:$Z638)</f>
        <v>0</v>
      </c>
      <c r="AB638" s="306">
        <f>IFERROR(AA638/$K637,0)</f>
        <v>0</v>
      </c>
    </row>
    <row r="639" spans="1:28" ht="20.100000000000001" customHeight="1" outlineLevel="1">
      <c r="A639" s="406"/>
      <c r="B639" s="209" t="str">
        <f t="shared" si="19"/>
        <v>3.6</v>
      </c>
      <c r="C639" s="409"/>
      <c r="D639" s="412"/>
      <c r="E639" s="412"/>
      <c r="F639" s="418"/>
      <c r="G639" s="421"/>
      <c r="I639" s="424"/>
      <c r="J639" s="427"/>
      <c r="K639" s="415"/>
      <c r="M639" s="196" t="s">
        <v>106</v>
      </c>
      <c r="O639" s="204">
        <f>O638</f>
        <v>0</v>
      </c>
      <c r="P639" s="290">
        <f>IFERROR(O639/$K637,0)</f>
        <v>0</v>
      </c>
      <c r="Q639" s="204">
        <f>O639+Q638</f>
        <v>0</v>
      </c>
      <c r="R639" s="290">
        <f>IFERROR(Q639/$K637,0)</f>
        <v>0</v>
      </c>
      <c r="S639" s="204">
        <f>Q639+S638</f>
        <v>0</v>
      </c>
      <c r="T639" s="290">
        <f>IFERROR(S639/$K637,0)</f>
        <v>0</v>
      </c>
      <c r="U639" s="204">
        <f>S639+U638</f>
        <v>0</v>
      </c>
      <c r="V639" s="290">
        <f>IFERROR(U639/$K637,0)</f>
        <v>0</v>
      </c>
      <c r="W639" s="204">
        <f>U639+W638</f>
        <v>0</v>
      </c>
      <c r="X639" s="290">
        <f>IFERROR(W639/$K637,0)</f>
        <v>0</v>
      </c>
      <c r="Y639" s="204">
        <f>W639+Y638</f>
        <v>0</v>
      </c>
      <c r="Z639" s="290">
        <f>IFERROR(Y639/$K637,0)</f>
        <v>0</v>
      </c>
      <c r="AA639" s="307"/>
      <c r="AB639" s="308"/>
    </row>
    <row r="640" spans="1:28" ht="20.100000000000001" customHeight="1" outlineLevel="1">
      <c r="A640" s="406">
        <f>A637+1</f>
        <v>229</v>
      </c>
      <c r="B640" s="209" t="str">
        <f t="shared" si="19"/>
        <v>3.6</v>
      </c>
      <c r="C640" s="407" t="str">
        <f>VLOOKUP($A640,'VII - Planilha Orçamentária'!$A$9:$K$463,3)</f>
        <v>3.6.20</v>
      </c>
      <c r="D640" s="410" t="str">
        <f>VLOOKUP($A640,'VII - Planilha Orçamentária'!$A$9:$K$463,4)</f>
        <v>CPOS - B.166</v>
      </c>
      <c r="E640" s="410" t="str">
        <f>VLOOKUP(A640,'VII - Planilha Orçamentária'!$A$9:$K$463,5)</f>
        <v>422016</v>
      </c>
      <c r="F640" s="416" t="str">
        <f>VLOOKUP($A640,'VII - Planilha Orçamentária'!$A$9:$K$463,6)</f>
        <v>SOLDA EXOTÉRMICA CONEXÃO CABO-CABO HORIZONTAL EM T, BITOLA DO CABO
DE 50-50MM² A 95-50MM²</v>
      </c>
      <c r="G640" s="419" t="str">
        <f>VLOOKUP($A640,'VII - Planilha Orçamentária'!$A$9:$K$463,7)</f>
        <v xml:space="preserve">un </v>
      </c>
      <c r="I640" s="422">
        <f>VLOOKUP($A640,'VII - Planilha Orçamentária'!$A$9:$K$463,9)</f>
        <v>30</v>
      </c>
      <c r="J640" s="425">
        <f>VLOOKUP($A640,'VII - Planilha Orçamentária'!$A$9:$K$463,10)</f>
        <v>0</v>
      </c>
      <c r="K640" s="413">
        <f>ROUND(J640*I640,2)</f>
        <v>0</v>
      </c>
      <c r="M640" s="194" t="s">
        <v>104</v>
      </c>
      <c r="O640" s="200"/>
      <c r="P640" s="288"/>
      <c r="Q640" s="200"/>
      <c r="R640" s="288"/>
      <c r="S640" s="200"/>
      <c r="T640" s="288"/>
      <c r="U640" s="200"/>
      <c r="V640" s="288"/>
      <c r="W640" s="200"/>
      <c r="X640" s="288"/>
      <c r="Y640" s="200"/>
      <c r="Z640" s="288"/>
      <c r="AA640" s="303"/>
      <c r="AB640" s="304"/>
    </row>
    <row r="641" spans="1:28" ht="20.100000000000001" customHeight="1" outlineLevel="1">
      <c r="A641" s="406"/>
      <c r="B641" s="209" t="str">
        <f t="shared" si="19"/>
        <v>3.6</v>
      </c>
      <c r="C641" s="408"/>
      <c r="D641" s="411"/>
      <c r="E641" s="411"/>
      <c r="F641" s="417"/>
      <c r="G641" s="420"/>
      <c r="I641" s="423"/>
      <c r="J641" s="426"/>
      <c r="K641" s="414"/>
      <c r="M641" s="195" t="s">
        <v>105</v>
      </c>
      <c r="O641" s="202">
        <v>0</v>
      </c>
      <c r="P641" s="289">
        <f>IFERROR(O641/$K640,0)</f>
        <v>0</v>
      </c>
      <c r="Q641" s="202">
        <f>2*J640</f>
        <v>0</v>
      </c>
      <c r="R641" s="289">
        <f>IFERROR(Q641/$K640,0)</f>
        <v>0</v>
      </c>
      <c r="S641" s="202">
        <f>15*J640</f>
        <v>0</v>
      </c>
      <c r="T641" s="289">
        <f>IFERROR(S641/$K640,0)</f>
        <v>0</v>
      </c>
      <c r="U641" s="202">
        <f>13*J640</f>
        <v>0</v>
      </c>
      <c r="V641" s="289">
        <f>IFERROR(U641/$K640,0)</f>
        <v>0</v>
      </c>
      <c r="W641" s="202">
        <v>0</v>
      </c>
      <c r="X641" s="289">
        <f>IFERROR(W641/$K640,0)</f>
        <v>0</v>
      </c>
      <c r="Y641" s="202">
        <v>0</v>
      </c>
      <c r="Z641" s="289">
        <f>IFERROR(Y641/$K640,0)</f>
        <v>0</v>
      </c>
      <c r="AA641" s="305">
        <f>SUMIF($O$9:$Z$9,$AA$9,$O641:$Z641)</f>
        <v>0</v>
      </c>
      <c r="AB641" s="306">
        <f>IFERROR(AA641/$K640,0)</f>
        <v>0</v>
      </c>
    </row>
    <row r="642" spans="1:28" ht="20.100000000000001" customHeight="1" outlineLevel="1">
      <c r="A642" s="406"/>
      <c r="B642" s="209" t="str">
        <f t="shared" si="19"/>
        <v>3.6</v>
      </c>
      <c r="C642" s="409"/>
      <c r="D642" s="412"/>
      <c r="E642" s="412"/>
      <c r="F642" s="418"/>
      <c r="G642" s="421"/>
      <c r="I642" s="424"/>
      <c r="J642" s="427"/>
      <c r="K642" s="415"/>
      <c r="M642" s="196" t="s">
        <v>106</v>
      </c>
      <c r="O642" s="204">
        <f>O641</f>
        <v>0</v>
      </c>
      <c r="P642" s="290">
        <f>IFERROR(O642/$K640,0)</f>
        <v>0</v>
      </c>
      <c r="Q642" s="204">
        <f>O642+Q641</f>
        <v>0</v>
      </c>
      <c r="R642" s="290">
        <f>IFERROR(Q642/$K640,0)</f>
        <v>0</v>
      </c>
      <c r="S642" s="204">
        <f>Q642+S641</f>
        <v>0</v>
      </c>
      <c r="T642" s="290">
        <f>IFERROR(S642/$K640,0)</f>
        <v>0</v>
      </c>
      <c r="U642" s="204">
        <f>S642+U641</f>
        <v>0</v>
      </c>
      <c r="V642" s="290">
        <f>IFERROR(U642/$K640,0)</f>
        <v>0</v>
      </c>
      <c r="W642" s="204">
        <f>U642+W641</f>
        <v>0</v>
      </c>
      <c r="X642" s="290">
        <f>IFERROR(W642/$K640,0)</f>
        <v>0</v>
      </c>
      <c r="Y642" s="204">
        <f>W642+Y641</f>
        <v>0</v>
      </c>
      <c r="Z642" s="290">
        <f>IFERROR(Y642/$K640,0)</f>
        <v>0</v>
      </c>
      <c r="AA642" s="307"/>
      <c r="AB642" s="308"/>
    </row>
    <row r="643" spans="1:28" ht="20.100000000000001" customHeight="1" outlineLevel="1">
      <c r="A643" s="406">
        <f>A640+1</f>
        <v>230</v>
      </c>
      <c r="B643" s="209" t="str">
        <f t="shared" si="19"/>
        <v>3.6</v>
      </c>
      <c r="C643" s="407" t="str">
        <f>VLOOKUP($A643,'VII - Planilha Orçamentária'!$A$9:$K$463,3)</f>
        <v>3.6.21</v>
      </c>
      <c r="D643" s="410" t="str">
        <f>VLOOKUP($A643,'VII - Planilha Orçamentária'!$A$9:$K$463,4)</f>
        <v>CPOS - B.166</v>
      </c>
      <c r="E643" s="410" t="str">
        <f>VLOOKUP(A643,'VII - Planilha Orçamentária'!$A$9:$K$463,5)</f>
        <v>422017</v>
      </c>
      <c r="F643" s="416" t="str">
        <f>VLOOKUP($A643,'VII - Planilha Orçamentária'!$A$9:$K$463,6)</f>
        <v>SOLDA EXOTÉRMICA CONEXÃO CABO-CABO HORIZONTAL RETO, BITOLA DO CABO DE
16MM² A 70MM²</v>
      </c>
      <c r="G643" s="419" t="str">
        <f>VLOOKUP($A643,'VII - Planilha Orçamentária'!$A$9:$K$463,7)</f>
        <v xml:space="preserve">un </v>
      </c>
      <c r="I643" s="422">
        <f>VLOOKUP($A643,'VII - Planilha Orçamentária'!$A$9:$K$463,9)</f>
        <v>30</v>
      </c>
      <c r="J643" s="425">
        <f>VLOOKUP($A643,'VII - Planilha Orçamentária'!$A$9:$K$463,10)</f>
        <v>0</v>
      </c>
      <c r="K643" s="413">
        <f>ROUND(J643*I643,2)</f>
        <v>0</v>
      </c>
      <c r="M643" s="194" t="s">
        <v>104</v>
      </c>
      <c r="O643" s="200"/>
      <c r="P643" s="288"/>
      <c r="Q643" s="200"/>
      <c r="R643" s="288"/>
      <c r="S643" s="200"/>
      <c r="T643" s="288"/>
      <c r="U643" s="200"/>
      <c r="V643" s="288"/>
      <c r="W643" s="200"/>
      <c r="X643" s="288"/>
      <c r="Y643" s="200"/>
      <c r="Z643" s="288"/>
      <c r="AA643" s="303"/>
      <c r="AB643" s="304"/>
    </row>
    <row r="644" spans="1:28" ht="20.100000000000001" customHeight="1" outlineLevel="1">
      <c r="A644" s="406"/>
      <c r="B644" s="209" t="str">
        <f t="shared" si="19"/>
        <v>3.6</v>
      </c>
      <c r="C644" s="408"/>
      <c r="D644" s="411"/>
      <c r="E644" s="411"/>
      <c r="F644" s="417"/>
      <c r="G644" s="420"/>
      <c r="I644" s="423"/>
      <c r="J644" s="426"/>
      <c r="K644" s="414"/>
      <c r="M644" s="195" t="s">
        <v>105</v>
      </c>
      <c r="O644" s="202">
        <v>0</v>
      </c>
      <c r="P644" s="289">
        <f>IFERROR(O644/$K643,0)</f>
        <v>0</v>
      </c>
      <c r="Q644" s="202">
        <f>2*J643</f>
        <v>0</v>
      </c>
      <c r="R644" s="289">
        <f>IFERROR(Q644/$K643,0)</f>
        <v>0</v>
      </c>
      <c r="S644" s="202">
        <f>13*J643</f>
        <v>0</v>
      </c>
      <c r="T644" s="289">
        <f>IFERROR(S644/$K643,0)</f>
        <v>0</v>
      </c>
      <c r="U644" s="202">
        <f>15*J643</f>
        <v>0</v>
      </c>
      <c r="V644" s="289">
        <f>IFERROR(U644/$K643,0)</f>
        <v>0</v>
      </c>
      <c r="W644" s="202">
        <v>0</v>
      </c>
      <c r="X644" s="289">
        <f>IFERROR(W644/$K643,0)</f>
        <v>0</v>
      </c>
      <c r="Y644" s="202">
        <v>0</v>
      </c>
      <c r="Z644" s="289">
        <f>IFERROR(Y644/$K643,0)</f>
        <v>0</v>
      </c>
      <c r="AA644" s="305">
        <f>SUMIF($O$9:$Z$9,$AA$9,$O644:$Z644)</f>
        <v>0</v>
      </c>
      <c r="AB644" s="306">
        <f>IFERROR(AA644/$K643,0)</f>
        <v>0</v>
      </c>
    </row>
    <row r="645" spans="1:28" ht="20.100000000000001" customHeight="1" outlineLevel="1">
      <c r="A645" s="406"/>
      <c r="B645" s="209" t="str">
        <f t="shared" si="19"/>
        <v>3.6</v>
      </c>
      <c r="C645" s="409"/>
      <c r="D645" s="412"/>
      <c r="E645" s="412"/>
      <c r="F645" s="418"/>
      <c r="G645" s="421"/>
      <c r="I645" s="424"/>
      <c r="J645" s="427"/>
      <c r="K645" s="415"/>
      <c r="M645" s="196" t="s">
        <v>106</v>
      </c>
      <c r="O645" s="204">
        <f>O644</f>
        <v>0</v>
      </c>
      <c r="P645" s="290">
        <f>IFERROR(O645/$K643,0)</f>
        <v>0</v>
      </c>
      <c r="Q645" s="204">
        <f>O645+Q644</f>
        <v>0</v>
      </c>
      <c r="R645" s="290">
        <f>IFERROR(Q645/$K643,0)</f>
        <v>0</v>
      </c>
      <c r="S645" s="204">
        <f>Q645+S644</f>
        <v>0</v>
      </c>
      <c r="T645" s="290">
        <f>IFERROR(S645/$K643,0)</f>
        <v>0</v>
      </c>
      <c r="U645" s="204">
        <f>S645+U644</f>
        <v>0</v>
      </c>
      <c r="V645" s="290">
        <f>IFERROR(U645/$K643,0)</f>
        <v>0</v>
      </c>
      <c r="W645" s="204">
        <f>U645+W644</f>
        <v>0</v>
      </c>
      <c r="X645" s="290">
        <f>IFERROR(W645/$K643,0)</f>
        <v>0</v>
      </c>
      <c r="Y645" s="204">
        <f>W645+Y644</f>
        <v>0</v>
      </c>
      <c r="Z645" s="290">
        <f>IFERROR(Y645/$K643,0)</f>
        <v>0</v>
      </c>
      <c r="AA645" s="307"/>
      <c r="AB645" s="308"/>
    </row>
    <row r="646" spans="1:28" ht="20.100000000000001" customHeight="1" outlineLevel="1">
      <c r="A646" s="406">
        <f>A643+1</f>
        <v>231</v>
      </c>
      <c r="B646" s="209" t="str">
        <f t="shared" si="19"/>
        <v>3.6</v>
      </c>
      <c r="C646" s="407" t="str">
        <f>VLOOKUP($A646,'VII - Planilha Orçamentária'!$A$9:$K$463,3)</f>
        <v>3.6.22</v>
      </c>
      <c r="D646" s="410" t="str">
        <f>VLOOKUP($A646,'VII - Planilha Orçamentária'!$A$9:$K$463,4)</f>
        <v>CPOS - B.166</v>
      </c>
      <c r="E646" s="410" t="str">
        <f>VLOOKUP(A646,'VII - Planilha Orçamentária'!$A$9:$K$463,5)</f>
        <v>420512</v>
      </c>
      <c r="F646" s="416" t="str">
        <f>VLOOKUP($A646,'VII - Planilha Orçamentária'!$A$9:$K$463,6)</f>
        <v>CONECTOR DE EMENDA EM LATÃO PARA CABO DE ATÉ 50 MM² COM 4 PARAFUSOS</v>
      </c>
      <c r="G646" s="419" t="str">
        <f>VLOOKUP($A646,'VII - Planilha Orçamentária'!$A$9:$K$463,7)</f>
        <v xml:space="preserve">un </v>
      </c>
      <c r="I646" s="422">
        <f>VLOOKUP($A646,'VII - Planilha Orçamentária'!$A$9:$K$463,9)</f>
        <v>24</v>
      </c>
      <c r="J646" s="425">
        <f>VLOOKUP($A646,'VII - Planilha Orçamentária'!$A$9:$K$463,10)</f>
        <v>0</v>
      </c>
      <c r="K646" s="413">
        <f>ROUND(J646*I646,2)</f>
        <v>0</v>
      </c>
      <c r="M646" s="194" t="s">
        <v>104</v>
      </c>
      <c r="O646" s="200"/>
      <c r="P646" s="288"/>
      <c r="Q646" s="200"/>
      <c r="R646" s="288"/>
      <c r="S646" s="200"/>
      <c r="T646" s="288"/>
      <c r="U646" s="200"/>
      <c r="V646" s="288"/>
      <c r="W646" s="200"/>
      <c r="X646" s="288"/>
      <c r="Y646" s="200"/>
      <c r="Z646" s="288"/>
      <c r="AA646" s="303"/>
      <c r="AB646" s="304"/>
    </row>
    <row r="647" spans="1:28" ht="20.100000000000001" customHeight="1" outlineLevel="1">
      <c r="A647" s="406"/>
      <c r="B647" s="209" t="str">
        <f t="shared" ref="B647:B660" si="20">B646</f>
        <v>3.6</v>
      </c>
      <c r="C647" s="408"/>
      <c r="D647" s="411"/>
      <c r="E647" s="411"/>
      <c r="F647" s="417"/>
      <c r="G647" s="420"/>
      <c r="I647" s="423"/>
      <c r="J647" s="426"/>
      <c r="K647" s="414"/>
      <c r="M647" s="195" t="s">
        <v>105</v>
      </c>
      <c r="O647" s="202">
        <v>0</v>
      </c>
      <c r="P647" s="289">
        <f>IFERROR(O647/$K646,0)</f>
        <v>0</v>
      </c>
      <c r="Q647" s="202">
        <v>0</v>
      </c>
      <c r="R647" s="289">
        <f>IFERROR(Q647/$K646,0)</f>
        <v>0</v>
      </c>
      <c r="S647" s="202">
        <v>0</v>
      </c>
      <c r="T647" s="289">
        <f>IFERROR(S647/$K646,0)</f>
        <v>0</v>
      </c>
      <c r="U647" s="202">
        <f>K646</f>
        <v>0</v>
      </c>
      <c r="V647" s="289">
        <f>IFERROR(U647/$K646,0)</f>
        <v>0</v>
      </c>
      <c r="W647" s="202">
        <v>0</v>
      </c>
      <c r="X647" s="289">
        <f>IFERROR(W647/$K646,0)</f>
        <v>0</v>
      </c>
      <c r="Y647" s="202">
        <v>0</v>
      </c>
      <c r="Z647" s="289">
        <f>IFERROR(Y647/$K646,0)</f>
        <v>0</v>
      </c>
      <c r="AA647" s="305">
        <f>SUMIF($O$9:$Z$9,$AA$9,$O647:$Z647)</f>
        <v>0</v>
      </c>
      <c r="AB647" s="306">
        <f>IFERROR(AA647/$K646,0)</f>
        <v>0</v>
      </c>
    </row>
    <row r="648" spans="1:28" ht="20.100000000000001" customHeight="1" outlineLevel="1">
      <c r="A648" s="406"/>
      <c r="B648" s="209" t="str">
        <f t="shared" si="20"/>
        <v>3.6</v>
      </c>
      <c r="C648" s="409"/>
      <c r="D648" s="412"/>
      <c r="E648" s="412"/>
      <c r="F648" s="418"/>
      <c r="G648" s="421"/>
      <c r="I648" s="424"/>
      <c r="J648" s="427"/>
      <c r="K648" s="415"/>
      <c r="M648" s="196" t="s">
        <v>106</v>
      </c>
      <c r="O648" s="204">
        <f>O647</f>
        <v>0</v>
      </c>
      <c r="P648" s="290">
        <f>IFERROR(O648/$K646,0)</f>
        <v>0</v>
      </c>
      <c r="Q648" s="204">
        <f>O648+Q647</f>
        <v>0</v>
      </c>
      <c r="R648" s="290">
        <f>IFERROR(Q648/$K646,0)</f>
        <v>0</v>
      </c>
      <c r="S648" s="204">
        <f>Q648+S647</f>
        <v>0</v>
      </c>
      <c r="T648" s="290">
        <f>IFERROR(S648/$K646,0)</f>
        <v>0</v>
      </c>
      <c r="U648" s="204">
        <f>S648+U647</f>
        <v>0</v>
      </c>
      <c r="V648" s="290">
        <f>IFERROR(U648/$K646,0)</f>
        <v>0</v>
      </c>
      <c r="W648" s="204">
        <f>U648+W647</f>
        <v>0</v>
      </c>
      <c r="X648" s="290">
        <f>IFERROR(W648/$K646,0)</f>
        <v>0</v>
      </c>
      <c r="Y648" s="204">
        <f>W648+Y647</f>
        <v>0</v>
      </c>
      <c r="Z648" s="290">
        <f>IFERROR(Y648/$K646,0)</f>
        <v>0</v>
      </c>
      <c r="AA648" s="307"/>
      <c r="AB648" s="308"/>
    </row>
    <row r="649" spans="1:28" ht="20.100000000000001" customHeight="1" outlineLevel="1">
      <c r="A649" s="406">
        <f>A646+1</f>
        <v>232</v>
      </c>
      <c r="B649" s="209" t="str">
        <f t="shared" si="20"/>
        <v>3.6</v>
      </c>
      <c r="C649" s="407" t="str">
        <f>VLOOKUP($A649,'VII - Planilha Orçamentária'!$A$9:$K$463,3)</f>
        <v>3.6.23</v>
      </c>
      <c r="D649" s="410" t="str">
        <f>VLOOKUP($A649,'VII - Planilha Orçamentária'!$A$9:$K$463,4)</f>
        <v>CPOS - B.166</v>
      </c>
      <c r="E649" s="410" t="str">
        <f>VLOOKUP(A649,'VII - Planilha Orçamentária'!$A$9:$K$463,5)</f>
        <v>420510</v>
      </c>
      <c r="F649" s="416" t="str">
        <f>VLOOKUP($A649,'VII - Planilha Orçamentária'!$A$9:$K$463,6)</f>
        <v>CAIXA DE INSPEÇÃO SUSPENSA</v>
      </c>
      <c r="G649" s="419" t="str">
        <f>VLOOKUP($A649,'VII - Planilha Orçamentária'!$A$9:$K$463,7)</f>
        <v xml:space="preserve">un </v>
      </c>
      <c r="I649" s="422">
        <f>VLOOKUP($A649,'VII - Planilha Orçamentária'!$A$9:$K$463,9)</f>
        <v>24</v>
      </c>
      <c r="J649" s="425">
        <f>VLOOKUP($A649,'VII - Planilha Orçamentária'!$A$9:$K$463,10)</f>
        <v>0</v>
      </c>
      <c r="K649" s="413">
        <f>ROUND(J649*I649,2)</f>
        <v>0</v>
      </c>
      <c r="M649" s="194" t="s">
        <v>104</v>
      </c>
      <c r="O649" s="200"/>
      <c r="P649" s="288"/>
      <c r="Q649" s="200"/>
      <c r="R649" s="288"/>
      <c r="S649" s="200"/>
      <c r="T649" s="288"/>
      <c r="U649" s="200"/>
      <c r="V649" s="288"/>
      <c r="W649" s="200"/>
      <c r="X649" s="288"/>
      <c r="Y649" s="200"/>
      <c r="Z649" s="288"/>
      <c r="AA649" s="303"/>
      <c r="AB649" s="304"/>
    </row>
    <row r="650" spans="1:28" ht="20.100000000000001" customHeight="1" outlineLevel="1">
      <c r="A650" s="406"/>
      <c r="B650" s="209" t="str">
        <f t="shared" si="20"/>
        <v>3.6</v>
      </c>
      <c r="C650" s="408"/>
      <c r="D650" s="411"/>
      <c r="E650" s="411"/>
      <c r="F650" s="417"/>
      <c r="G650" s="420"/>
      <c r="I650" s="423"/>
      <c r="J650" s="426"/>
      <c r="K650" s="414"/>
      <c r="M650" s="195" t="s">
        <v>105</v>
      </c>
      <c r="O650" s="202">
        <v>0</v>
      </c>
      <c r="P650" s="289">
        <f>IFERROR(O650/$K649,0)</f>
        <v>0</v>
      </c>
      <c r="Q650" s="202">
        <v>0</v>
      </c>
      <c r="R650" s="289">
        <f>IFERROR(Q650/$K649,0)</f>
        <v>0</v>
      </c>
      <c r="S650" s="202">
        <v>0</v>
      </c>
      <c r="T650" s="289">
        <f>IFERROR(S650/$K649,0)</f>
        <v>0</v>
      </c>
      <c r="U650" s="202">
        <f>K649</f>
        <v>0</v>
      </c>
      <c r="V650" s="289">
        <f>IFERROR(U650/$K649,0)</f>
        <v>0</v>
      </c>
      <c r="W650" s="202">
        <v>0</v>
      </c>
      <c r="X650" s="289">
        <f>IFERROR(W650/$K649,0)</f>
        <v>0</v>
      </c>
      <c r="Y650" s="202">
        <v>0</v>
      </c>
      <c r="Z650" s="289">
        <f>IFERROR(Y650/$K649,0)</f>
        <v>0</v>
      </c>
      <c r="AA650" s="305">
        <f>SUMIF($O$9:$Z$9,$AA$9,$O650:$Z650)</f>
        <v>0</v>
      </c>
      <c r="AB650" s="306">
        <f>IFERROR(AA650/$K649,0)</f>
        <v>0</v>
      </c>
    </row>
    <row r="651" spans="1:28" ht="20.100000000000001" customHeight="1" outlineLevel="1">
      <c r="A651" s="406"/>
      <c r="B651" s="209" t="str">
        <f t="shared" si="20"/>
        <v>3.6</v>
      </c>
      <c r="C651" s="409"/>
      <c r="D651" s="412"/>
      <c r="E651" s="412"/>
      <c r="F651" s="418"/>
      <c r="G651" s="421"/>
      <c r="I651" s="424"/>
      <c r="J651" s="427"/>
      <c r="K651" s="415"/>
      <c r="M651" s="196" t="s">
        <v>106</v>
      </c>
      <c r="O651" s="204">
        <f>O650</f>
        <v>0</v>
      </c>
      <c r="P651" s="290">
        <f>IFERROR(O651/$K649,0)</f>
        <v>0</v>
      </c>
      <c r="Q651" s="204">
        <f>O651+Q650</f>
        <v>0</v>
      </c>
      <c r="R651" s="290">
        <f>IFERROR(Q651/$K649,0)</f>
        <v>0</v>
      </c>
      <c r="S651" s="204">
        <f>Q651+S650</f>
        <v>0</v>
      </c>
      <c r="T651" s="290">
        <f>IFERROR(S651/$K649,0)</f>
        <v>0</v>
      </c>
      <c r="U651" s="204">
        <f>S651+U650</f>
        <v>0</v>
      </c>
      <c r="V651" s="290">
        <f>IFERROR(U651/$K649,0)</f>
        <v>0</v>
      </c>
      <c r="W651" s="204">
        <f>U651+W650</f>
        <v>0</v>
      </c>
      <c r="X651" s="290">
        <f>IFERROR(W651/$K649,0)</f>
        <v>0</v>
      </c>
      <c r="Y651" s="204">
        <f>W651+Y650</f>
        <v>0</v>
      </c>
      <c r="Z651" s="290">
        <f>IFERROR(Y651/$K649,0)</f>
        <v>0</v>
      </c>
      <c r="AA651" s="307"/>
      <c r="AB651" s="308"/>
    </row>
    <row r="652" spans="1:28" ht="20.100000000000001" hidden="1" customHeight="1" outlineLevel="1">
      <c r="A652" s="406">
        <f>A649+1</f>
        <v>233</v>
      </c>
      <c r="B652" s="209" t="str">
        <f t="shared" si="20"/>
        <v>3.6</v>
      </c>
      <c r="C652" s="407" t="str">
        <f>VLOOKUP($A652,'VII - Planilha Orçamentária'!$A$9:$K$463,3)</f>
        <v>3.6.24</v>
      </c>
      <c r="D652" s="410" t="str">
        <f>VLOOKUP($A652,'VII - Planilha Orçamentária'!$A$9:$K$463,4)</f>
        <v>CPOS - B.166</v>
      </c>
      <c r="E652" s="410" t="str">
        <f>VLOOKUP(A652,'VII - Planilha Orçamentária'!$A$9:$K$463,5)</f>
        <v>420531</v>
      </c>
      <c r="F652" s="416" t="str">
        <f>VLOOKUP($A652,'VII - Planilha Orçamentária'!$A$9:$K$463,6)</f>
        <v>CAIXA DE INSPEÇÃO DO TERRA CILÍNDRICA EM PVC RÍGIDO, DIÂMETRO DE 300
MM - H= 250 MM</v>
      </c>
      <c r="G652" s="419" t="str">
        <f>VLOOKUP($A652,'VII - Planilha Orçamentária'!$A$9:$K$463,7)</f>
        <v xml:space="preserve">un </v>
      </c>
      <c r="H652" s="5" t="s">
        <v>135</v>
      </c>
      <c r="I652" s="422">
        <f>VLOOKUP($A652,'VII - Planilha Orçamentária'!$A$9:$K$463,9)</f>
        <v>0</v>
      </c>
      <c r="J652" s="425">
        <f>VLOOKUP($A652,'VII - Planilha Orçamentária'!$A$9:$K$463,10)</f>
        <v>0</v>
      </c>
      <c r="K652" s="413">
        <f>ROUND(J652*I652,2)</f>
        <v>0</v>
      </c>
      <c r="M652" s="194" t="s">
        <v>104</v>
      </c>
      <c r="O652" s="200"/>
      <c r="P652" s="288"/>
      <c r="Q652" s="200"/>
      <c r="R652" s="288"/>
      <c r="S652" s="200"/>
      <c r="T652" s="288"/>
      <c r="U652" s="200"/>
      <c r="V652" s="288"/>
      <c r="W652" s="200"/>
      <c r="X652" s="288"/>
      <c r="Y652" s="200"/>
      <c r="Z652" s="288"/>
      <c r="AA652" s="303"/>
      <c r="AB652" s="304"/>
    </row>
    <row r="653" spans="1:28" ht="20.100000000000001" hidden="1" customHeight="1" outlineLevel="1">
      <c r="A653" s="406"/>
      <c r="B653" s="209" t="str">
        <f t="shared" si="20"/>
        <v>3.6</v>
      </c>
      <c r="C653" s="408"/>
      <c r="D653" s="411"/>
      <c r="E653" s="411"/>
      <c r="F653" s="417"/>
      <c r="G653" s="420"/>
      <c r="H653" s="5" t="s">
        <v>135</v>
      </c>
      <c r="I653" s="423"/>
      <c r="J653" s="426"/>
      <c r="K653" s="414"/>
      <c r="M653" s="195" t="s">
        <v>105</v>
      </c>
      <c r="O653" s="202">
        <v>0</v>
      </c>
      <c r="P653" s="289">
        <f>IFERROR(O653/$K652,0)</f>
        <v>0</v>
      </c>
      <c r="Q653" s="202">
        <v>0</v>
      </c>
      <c r="R653" s="289">
        <f>IFERROR(Q653/$K652,0)</f>
        <v>0</v>
      </c>
      <c r="S653" s="202">
        <v>0</v>
      </c>
      <c r="T653" s="289">
        <f>IFERROR(S653/$K652,0)</f>
        <v>0</v>
      </c>
      <c r="U653" s="202">
        <f>K652</f>
        <v>0</v>
      </c>
      <c r="V653" s="289">
        <f>IFERROR(U653/$K652,0)</f>
        <v>0</v>
      </c>
      <c r="W653" s="202">
        <v>0</v>
      </c>
      <c r="X653" s="289">
        <f>IFERROR(W653/$K652,0)</f>
        <v>0</v>
      </c>
      <c r="Y653" s="202">
        <v>0</v>
      </c>
      <c r="Z653" s="289">
        <f>IFERROR(Y653/$K652,0)</f>
        <v>0</v>
      </c>
      <c r="AA653" s="305">
        <f>SUMIF($O$9:$Z$9,$AA$9,$O653:$Z653)</f>
        <v>0</v>
      </c>
      <c r="AB653" s="306">
        <f>IFERROR(AA653/$K652,0)</f>
        <v>0</v>
      </c>
    </row>
    <row r="654" spans="1:28" ht="20.100000000000001" hidden="1" customHeight="1" outlineLevel="1">
      <c r="A654" s="406"/>
      <c r="B654" s="209" t="str">
        <f t="shared" si="20"/>
        <v>3.6</v>
      </c>
      <c r="C654" s="409"/>
      <c r="D654" s="412"/>
      <c r="E654" s="412"/>
      <c r="F654" s="418"/>
      <c r="G654" s="421"/>
      <c r="H654" s="5" t="s">
        <v>135</v>
      </c>
      <c r="I654" s="424"/>
      <c r="J654" s="427"/>
      <c r="K654" s="415"/>
      <c r="M654" s="196" t="s">
        <v>106</v>
      </c>
      <c r="O654" s="204">
        <f>O653</f>
        <v>0</v>
      </c>
      <c r="P654" s="290">
        <f>IFERROR(O654/$K652,0)</f>
        <v>0</v>
      </c>
      <c r="Q654" s="204">
        <f>O654+Q653</f>
        <v>0</v>
      </c>
      <c r="R654" s="290">
        <f>IFERROR(Q654/$K652,0)</f>
        <v>0</v>
      </c>
      <c r="S654" s="204">
        <f>Q654+S653</f>
        <v>0</v>
      </c>
      <c r="T654" s="290">
        <f>IFERROR(S654/$K652,0)</f>
        <v>0</v>
      </c>
      <c r="U654" s="204">
        <f>S654+U653</f>
        <v>0</v>
      </c>
      <c r="V654" s="290">
        <f>IFERROR(U654/$K652,0)</f>
        <v>0</v>
      </c>
      <c r="W654" s="204">
        <f>U654+W653</f>
        <v>0</v>
      </c>
      <c r="X654" s="290">
        <f>IFERROR(W654/$K652,0)</f>
        <v>0</v>
      </c>
      <c r="Y654" s="204">
        <f>W654+Y653</f>
        <v>0</v>
      </c>
      <c r="Z654" s="290">
        <f>IFERROR(Y654/$K652,0)</f>
        <v>0</v>
      </c>
      <c r="AA654" s="307"/>
      <c r="AB654" s="308"/>
    </row>
    <row r="655" spans="1:28" ht="20.100000000000001" customHeight="1" outlineLevel="1">
      <c r="A655" s="406">
        <f>A652+1</f>
        <v>234</v>
      </c>
      <c r="B655" s="209" t="str">
        <f t="shared" si="20"/>
        <v>3.6</v>
      </c>
      <c r="C655" s="407" t="str">
        <f>VLOOKUP($A655,'VII - Planilha Orçamentária'!$A$9:$K$463,3)</f>
        <v>3.6.25</v>
      </c>
      <c r="D655" s="410" t="str">
        <f>VLOOKUP($A655,'VII - Planilha Orçamentária'!$A$9:$K$463,4)</f>
        <v>CPOS - B.166</v>
      </c>
      <c r="E655" s="410" t="str">
        <f>VLOOKUP(A655,'VII - Planilha Orçamentária'!$A$9:$K$463,5)</f>
        <v>420530</v>
      </c>
      <c r="F655" s="416" t="str">
        <f>VLOOKUP($A655,'VII - Planilha Orçamentária'!$A$9:$K$463,6)</f>
        <v>TAMPA PARA CAIXA DE INSPEÇÃO CILÍNDRICA, AÇO GALVANIZADO</v>
      </c>
      <c r="G655" s="419" t="str">
        <f>VLOOKUP($A655,'VII - Planilha Orçamentária'!$A$9:$K$463,7)</f>
        <v xml:space="preserve">un </v>
      </c>
      <c r="I655" s="422">
        <f>VLOOKUP($A655,'VII - Planilha Orçamentária'!$A$9:$K$463,9)</f>
        <v>24</v>
      </c>
      <c r="J655" s="425">
        <f>VLOOKUP($A655,'VII - Planilha Orçamentária'!$A$9:$K$463,10)</f>
        <v>0</v>
      </c>
      <c r="K655" s="413">
        <f>ROUND(J655*I655,2)</f>
        <v>0</v>
      </c>
      <c r="M655" s="194" t="s">
        <v>104</v>
      </c>
      <c r="O655" s="200"/>
      <c r="P655" s="288"/>
      <c r="Q655" s="200"/>
      <c r="R655" s="288"/>
      <c r="S655" s="200"/>
      <c r="T655" s="288"/>
      <c r="U655" s="200"/>
      <c r="V655" s="288"/>
      <c r="W655" s="200"/>
      <c r="X655" s="288"/>
      <c r="Y655" s="200"/>
      <c r="Z655" s="288"/>
      <c r="AA655" s="303"/>
      <c r="AB655" s="304"/>
    </row>
    <row r="656" spans="1:28" ht="20.100000000000001" customHeight="1" outlineLevel="1">
      <c r="A656" s="406"/>
      <c r="B656" s="209" t="str">
        <f t="shared" si="20"/>
        <v>3.6</v>
      </c>
      <c r="C656" s="408"/>
      <c r="D656" s="411"/>
      <c r="E656" s="411"/>
      <c r="F656" s="417"/>
      <c r="G656" s="420"/>
      <c r="I656" s="423"/>
      <c r="J656" s="426"/>
      <c r="K656" s="414"/>
      <c r="M656" s="195" t="s">
        <v>105</v>
      </c>
      <c r="O656" s="202">
        <v>0</v>
      </c>
      <c r="P656" s="289">
        <f>IFERROR(O656/$K655,0)</f>
        <v>0</v>
      </c>
      <c r="Q656" s="202">
        <f>5*J655</f>
        <v>0</v>
      </c>
      <c r="R656" s="289">
        <f>IFERROR(Q656/$K655,0)</f>
        <v>0</v>
      </c>
      <c r="S656" s="202">
        <f>5*J655</f>
        <v>0</v>
      </c>
      <c r="T656" s="289">
        <f>IFERROR(S656/$K655,0)</f>
        <v>0</v>
      </c>
      <c r="U656" s="202">
        <f>14*J655</f>
        <v>0</v>
      </c>
      <c r="V656" s="289">
        <f>IFERROR(U656/$K655,0)</f>
        <v>0</v>
      </c>
      <c r="W656" s="202">
        <v>0</v>
      </c>
      <c r="X656" s="289">
        <f>IFERROR(W656/$K655,0)</f>
        <v>0</v>
      </c>
      <c r="Y656" s="202">
        <v>0</v>
      </c>
      <c r="Z656" s="289">
        <f>IFERROR(Y656/$K655,0)</f>
        <v>0</v>
      </c>
      <c r="AA656" s="305">
        <f>SUMIF($O$9:$Z$9,$AA$9,$O656:$Z656)</f>
        <v>0</v>
      </c>
      <c r="AB656" s="306">
        <f>IFERROR(AA656/$K655,0)</f>
        <v>0</v>
      </c>
    </row>
    <row r="657" spans="1:28" ht="20.100000000000001" customHeight="1" outlineLevel="1">
      <c r="A657" s="406"/>
      <c r="B657" s="209" t="str">
        <f t="shared" si="20"/>
        <v>3.6</v>
      </c>
      <c r="C657" s="409"/>
      <c r="D657" s="412"/>
      <c r="E657" s="412"/>
      <c r="F657" s="418"/>
      <c r="G657" s="421"/>
      <c r="I657" s="424"/>
      <c r="J657" s="427"/>
      <c r="K657" s="415"/>
      <c r="M657" s="196" t="s">
        <v>106</v>
      </c>
      <c r="O657" s="204">
        <f>O656</f>
        <v>0</v>
      </c>
      <c r="P657" s="290">
        <f>IFERROR(O657/$K655,0)</f>
        <v>0</v>
      </c>
      <c r="Q657" s="204">
        <f>O657+Q656</f>
        <v>0</v>
      </c>
      <c r="R657" s="290">
        <f>IFERROR(Q657/$K655,0)</f>
        <v>0</v>
      </c>
      <c r="S657" s="204">
        <f>Q657+S656</f>
        <v>0</v>
      </c>
      <c r="T657" s="290">
        <f>IFERROR(S657/$K655,0)</f>
        <v>0</v>
      </c>
      <c r="U657" s="204">
        <f>S657+U656</f>
        <v>0</v>
      </c>
      <c r="V657" s="290">
        <f>IFERROR(U657/$K655,0)</f>
        <v>0</v>
      </c>
      <c r="W657" s="204">
        <f>U657+W656</f>
        <v>0</v>
      </c>
      <c r="X657" s="290">
        <f>IFERROR(W657/$K655,0)</f>
        <v>0</v>
      </c>
      <c r="Y657" s="204">
        <f>W657+Y656</f>
        <v>0</v>
      </c>
      <c r="Z657" s="290">
        <f>IFERROR(Y657/$K655,0)</f>
        <v>0</v>
      </c>
      <c r="AA657" s="307"/>
      <c r="AB657" s="308"/>
    </row>
    <row r="658" spans="1:28" ht="20.100000000000001" customHeight="1" outlineLevel="1">
      <c r="A658" s="406">
        <f>A655+1</f>
        <v>235</v>
      </c>
      <c r="B658" s="209" t="str">
        <f t="shared" si="20"/>
        <v>3.6</v>
      </c>
      <c r="C658" s="407" t="str">
        <f>VLOOKUP($A658,'VII - Planilha Orçamentária'!$A$9:$K$463,3)</f>
        <v>3.6.26</v>
      </c>
      <c r="D658" s="410" t="str">
        <f>VLOOKUP($A658,'VII - Planilha Orçamentária'!$A$9:$K$463,4)</f>
        <v>CPU</v>
      </c>
      <c r="E658" s="410" t="str">
        <f>VLOOKUP(A658,'VII - Planilha Orçamentária'!$A$9:$K$463,5)</f>
        <v>002</v>
      </c>
      <c r="F658" s="416" t="str">
        <f>VLOOKUP($A658,'VII - Planilha Orçamentária'!$A$9:$K$463,6)</f>
        <v>TESTE DE VERIFICACAO DA MALHA DE TERRA DOS PARA-RAIOS COM MEDICOES E LAUDO TECNICO</v>
      </c>
      <c r="G658" s="419" t="str">
        <f>VLOOKUP($A658,'VII - Planilha Orçamentária'!$A$9:$K$463,7)</f>
        <v>bloco</v>
      </c>
      <c r="I658" s="422">
        <f>VLOOKUP($A658,'VII - Planilha Orçamentária'!$A$9:$K$463,9)</f>
        <v>1</v>
      </c>
      <c r="J658" s="425">
        <f>VLOOKUP($A658,'VII - Planilha Orçamentária'!$A$9:$K$463,10)</f>
        <v>0</v>
      </c>
      <c r="K658" s="413">
        <f>ROUND(J658*I658,2)</f>
        <v>0</v>
      </c>
      <c r="M658" s="194" t="s">
        <v>104</v>
      </c>
      <c r="O658" s="200"/>
      <c r="P658" s="288"/>
      <c r="Q658" s="200"/>
      <c r="R658" s="288"/>
      <c r="S658" s="200"/>
      <c r="T658" s="288"/>
      <c r="U658" s="200"/>
      <c r="V658" s="288"/>
      <c r="W658" s="200"/>
      <c r="X658" s="288"/>
      <c r="Y658" s="200"/>
      <c r="Z658" s="288"/>
      <c r="AA658" s="303"/>
      <c r="AB658" s="304"/>
    </row>
    <row r="659" spans="1:28" ht="20.100000000000001" customHeight="1" outlineLevel="1">
      <c r="A659" s="406"/>
      <c r="B659" s="209" t="str">
        <f t="shared" si="20"/>
        <v>3.6</v>
      </c>
      <c r="C659" s="408"/>
      <c r="D659" s="411"/>
      <c r="E659" s="411"/>
      <c r="F659" s="417"/>
      <c r="G659" s="420"/>
      <c r="I659" s="423"/>
      <c r="J659" s="426"/>
      <c r="K659" s="414"/>
      <c r="M659" s="195" t="s">
        <v>105</v>
      </c>
      <c r="O659" s="202">
        <v>0</v>
      </c>
      <c r="P659" s="289">
        <f>IFERROR(O659/$K658,0)</f>
        <v>0</v>
      </c>
      <c r="Q659" s="202">
        <v>0</v>
      </c>
      <c r="R659" s="289">
        <f>IFERROR(Q659/$K658,0)</f>
        <v>0</v>
      </c>
      <c r="S659" s="202">
        <v>0</v>
      </c>
      <c r="T659" s="289">
        <f>IFERROR(S659/$K658,0)</f>
        <v>0</v>
      </c>
      <c r="U659" s="202">
        <v>0</v>
      </c>
      <c r="V659" s="289">
        <f>IFERROR(U659/$K658,0)</f>
        <v>0</v>
      </c>
      <c r="W659" s="202">
        <f>K658</f>
        <v>0</v>
      </c>
      <c r="X659" s="289">
        <f>IFERROR(W659/$K658,0)</f>
        <v>0</v>
      </c>
      <c r="Y659" s="202">
        <v>0</v>
      </c>
      <c r="Z659" s="289">
        <f>IFERROR(Y659/$K658,0)</f>
        <v>0</v>
      </c>
      <c r="AA659" s="305">
        <f>SUMIF($O$9:$Z$9,$AA$9,$O659:$Z659)</f>
        <v>0</v>
      </c>
      <c r="AB659" s="306">
        <f>IFERROR(AA659/$K658,0)</f>
        <v>0</v>
      </c>
    </row>
    <row r="660" spans="1:28" ht="20.100000000000001" customHeight="1" outlineLevel="1">
      <c r="A660" s="406"/>
      <c r="B660" s="209" t="str">
        <f t="shared" si="20"/>
        <v>3.6</v>
      </c>
      <c r="C660" s="409"/>
      <c r="D660" s="412"/>
      <c r="E660" s="412"/>
      <c r="F660" s="418"/>
      <c r="G660" s="421"/>
      <c r="I660" s="424"/>
      <c r="J660" s="427"/>
      <c r="K660" s="415"/>
      <c r="M660" s="196" t="s">
        <v>106</v>
      </c>
      <c r="O660" s="204">
        <f>O659</f>
        <v>0</v>
      </c>
      <c r="P660" s="290">
        <f>IFERROR(O660/$K658,0)</f>
        <v>0</v>
      </c>
      <c r="Q660" s="204">
        <f>O660+Q659</f>
        <v>0</v>
      </c>
      <c r="R660" s="290">
        <f>IFERROR(Q660/$K658,0)</f>
        <v>0</v>
      </c>
      <c r="S660" s="204">
        <f>Q660+S659</f>
        <v>0</v>
      </c>
      <c r="T660" s="290">
        <f>IFERROR(S660/$K658,0)</f>
        <v>0</v>
      </c>
      <c r="U660" s="204">
        <f>S660+U659</f>
        <v>0</v>
      </c>
      <c r="V660" s="290">
        <f>IFERROR(U660/$K658,0)</f>
        <v>0</v>
      </c>
      <c r="W660" s="204">
        <f>U660+W659</f>
        <v>0</v>
      </c>
      <c r="X660" s="290">
        <f>IFERROR(W660/$K658,0)</f>
        <v>0</v>
      </c>
      <c r="Y660" s="204">
        <f>W660+Y659</f>
        <v>0</v>
      </c>
      <c r="Z660" s="290">
        <f>IFERROR(Y660/$K658,0)</f>
        <v>0</v>
      </c>
      <c r="AA660" s="307"/>
      <c r="AB660" s="308"/>
    </row>
    <row r="661" spans="1:28" ht="30" customHeight="1">
      <c r="B661" s="181" t="str">
        <f>B660</f>
        <v>3.6</v>
      </c>
      <c r="C661" s="348"/>
      <c r="D661" s="349">
        <f>C$181</f>
        <v>3</v>
      </c>
      <c r="E661" s="349" t="s">
        <v>726</v>
      </c>
      <c r="F661" s="346" t="s">
        <v>725</v>
      </c>
      <c r="G661" s="350"/>
      <c r="H661" s="44"/>
      <c r="I661" s="351" t="s">
        <v>74</v>
      </c>
      <c r="J661" s="352"/>
      <c r="K661" s="347">
        <f>SUMIF(B$9:B660,B661,K$9:K660)</f>
        <v>0</v>
      </c>
      <c r="L661" s="42"/>
      <c r="M661" s="353"/>
      <c r="O661" s="206">
        <f>SUMIFS(O$9:O660,$B$9:$B660,$B661,$M$9:$M660,$M659)</f>
        <v>0</v>
      </c>
      <c r="P661" s="291" t="e">
        <f>O661/$K661</f>
        <v>#DIV/0!</v>
      </c>
      <c r="Q661" s="206">
        <f>SUMIFS(Q$9:Q660,$B$9:$B660,$B661,$M$9:$M660,$M659)</f>
        <v>0</v>
      </c>
      <c r="R661" s="291" t="e">
        <f>Q661/$K661</f>
        <v>#DIV/0!</v>
      </c>
      <c r="S661" s="206">
        <f>SUMIFS(S$9:S660,$B$9:$B660,$B661,$M$9:$M660,$M659)</f>
        <v>0</v>
      </c>
      <c r="T661" s="291" t="e">
        <f>S661/$K661</f>
        <v>#DIV/0!</v>
      </c>
      <c r="U661" s="206">
        <f>SUMIFS(U$9:U660,$B$9:$B660,$B661,$M$9:$M660,$M659)</f>
        <v>0</v>
      </c>
      <c r="V661" s="291" t="e">
        <f>U661/$K661</f>
        <v>#DIV/0!</v>
      </c>
      <c r="W661" s="206">
        <f>SUMIFS(W$9:W660,$B$9:$B660,$B661,$M$9:$M660,$M659)</f>
        <v>0</v>
      </c>
      <c r="X661" s="291" t="e">
        <f>W661/$K661</f>
        <v>#DIV/0!</v>
      </c>
      <c r="Y661" s="206">
        <f>SUMIFS(Y$9:Y660,$B$9:$B660,$B661,$M$9:$M660,$M659)</f>
        <v>0</v>
      </c>
      <c r="Z661" s="291" t="e">
        <f>Y661/$K661</f>
        <v>#DIV/0!</v>
      </c>
      <c r="AA661" s="206">
        <f>SUMIFS(AA$9:AA660,$B$9:$B660,$B661,$M$9:$M660,$M659)</f>
        <v>0</v>
      </c>
      <c r="AB661" s="291" t="e">
        <f>AA661/$K661</f>
        <v>#DIV/0!</v>
      </c>
    </row>
    <row r="662" spans="1:28" s="63" customFormat="1" ht="30" customHeight="1">
      <c r="A662" s="1"/>
      <c r="B662" s="183" t="str">
        <f>C662</f>
        <v>3.7</v>
      </c>
      <c r="C662" s="326" t="s">
        <v>204</v>
      </c>
      <c r="D662" s="342" t="s">
        <v>74</v>
      </c>
      <c r="E662" s="342"/>
      <c r="F662" s="343" t="s">
        <v>1097</v>
      </c>
      <c r="G662" s="344"/>
      <c r="H662" s="3"/>
      <c r="I662" s="331" t="s">
        <v>74</v>
      </c>
      <c r="J662" s="332"/>
      <c r="K662" s="333"/>
      <c r="L662" s="3"/>
      <c r="M662" s="345"/>
      <c r="O662" s="356"/>
      <c r="P662" s="357"/>
      <c r="Q662" s="356"/>
      <c r="R662" s="357"/>
      <c r="S662" s="356"/>
      <c r="T662" s="357"/>
      <c r="U662" s="356"/>
      <c r="V662" s="357"/>
      <c r="W662" s="356"/>
      <c r="X662" s="357"/>
      <c r="Y662" s="356"/>
      <c r="Z662" s="357"/>
      <c r="AA662" s="356"/>
      <c r="AB662" s="357"/>
    </row>
    <row r="663" spans="1:28" ht="20.100000000000001" customHeight="1" outlineLevel="1">
      <c r="A663" s="406">
        <f>A658+3</f>
        <v>238</v>
      </c>
      <c r="B663" s="209" t="str">
        <f t="shared" ref="B663:B726" si="21">B662</f>
        <v>3.7</v>
      </c>
      <c r="C663" s="407" t="str">
        <f>VLOOKUP($A663,'VII - Planilha Orçamentária'!$A$9:$K$463,3)</f>
        <v>3.7.1</v>
      </c>
      <c r="D663" s="410" t="str">
        <f>VLOOKUP($A663,'VII - Planilha Orçamentária'!$A$9:$K$463,4)</f>
        <v>SINAPI - 01/2016</v>
      </c>
      <c r="E663" s="410" t="str">
        <f>VLOOKUP(A663,'VII - Planilha Orçamentária'!$A$9:$K$463,5)</f>
        <v>68069</v>
      </c>
      <c r="F663" s="416" t="str">
        <f>VLOOKUP($A663,'VII - Planilha Orçamentária'!$A$9:$K$463,6)</f>
        <v>HASTE COPPERWELD 5/8 X 3,0M COM CONECTOR</v>
      </c>
      <c r="G663" s="419" t="str">
        <f>VLOOKUP($A663,'VII - Planilha Orçamentária'!$A$9:$K$463,7)</f>
        <v xml:space="preserve">un </v>
      </c>
      <c r="I663" s="422">
        <f>VLOOKUP($A663,'VII - Planilha Orçamentária'!$A$9:$K$463,9)</f>
        <v>11</v>
      </c>
      <c r="J663" s="425">
        <f>VLOOKUP($A663,'VII - Planilha Orçamentária'!$A$9:$K$463,10)</f>
        <v>0</v>
      </c>
      <c r="K663" s="413">
        <f>ROUND(J663*I663,2)</f>
        <v>0</v>
      </c>
      <c r="M663" s="194" t="s">
        <v>104</v>
      </c>
      <c r="O663" s="200"/>
      <c r="P663" s="288"/>
      <c r="Q663" s="200"/>
      <c r="R663" s="288"/>
      <c r="S663" s="200"/>
      <c r="T663" s="288"/>
      <c r="U663" s="200"/>
      <c r="V663" s="288"/>
      <c r="W663" s="200"/>
      <c r="X663" s="288"/>
      <c r="Y663" s="200"/>
      <c r="Z663" s="288"/>
      <c r="AA663" s="303"/>
      <c r="AB663" s="304"/>
    </row>
    <row r="664" spans="1:28" ht="20.100000000000001" customHeight="1" outlineLevel="1">
      <c r="A664" s="406"/>
      <c r="B664" s="209" t="str">
        <f t="shared" si="21"/>
        <v>3.7</v>
      </c>
      <c r="C664" s="408"/>
      <c r="D664" s="411"/>
      <c r="E664" s="411"/>
      <c r="F664" s="417"/>
      <c r="G664" s="420"/>
      <c r="I664" s="423"/>
      <c r="J664" s="426"/>
      <c r="K664" s="414"/>
      <c r="M664" s="195" t="s">
        <v>105</v>
      </c>
      <c r="O664" s="202">
        <v>0</v>
      </c>
      <c r="P664" s="289">
        <f>IFERROR(O664/$K663,0)</f>
        <v>0</v>
      </c>
      <c r="Q664" s="202">
        <f>8*J663</f>
        <v>0</v>
      </c>
      <c r="R664" s="289">
        <f>IFERROR(Q664/$K663,0)</f>
        <v>0</v>
      </c>
      <c r="S664" s="202">
        <f>3*J663</f>
        <v>0</v>
      </c>
      <c r="T664" s="289">
        <f>IFERROR(S664/$K663,0)</f>
        <v>0</v>
      </c>
      <c r="U664" s="202">
        <v>0</v>
      </c>
      <c r="V664" s="289">
        <f>IFERROR(U664/$K663,0)</f>
        <v>0</v>
      </c>
      <c r="W664" s="202">
        <v>0</v>
      </c>
      <c r="X664" s="289">
        <f>IFERROR(W664/$K663,0)</f>
        <v>0</v>
      </c>
      <c r="Y664" s="202">
        <v>0</v>
      </c>
      <c r="Z664" s="289">
        <f>IFERROR(Y664/$K663,0)</f>
        <v>0</v>
      </c>
      <c r="AA664" s="305">
        <f>SUMIF($O$9:$Z$9,$AA$9,$O664:$Z664)</f>
        <v>0</v>
      </c>
      <c r="AB664" s="306">
        <f>IFERROR(AA664/$K663,0)</f>
        <v>0</v>
      </c>
    </row>
    <row r="665" spans="1:28" ht="20.100000000000001" customHeight="1" outlineLevel="1">
      <c r="A665" s="406"/>
      <c r="B665" s="209" t="str">
        <f t="shared" si="21"/>
        <v>3.7</v>
      </c>
      <c r="C665" s="409"/>
      <c r="D665" s="412"/>
      <c r="E665" s="412"/>
      <c r="F665" s="418"/>
      <c r="G665" s="421"/>
      <c r="I665" s="424"/>
      <c r="J665" s="427"/>
      <c r="K665" s="415"/>
      <c r="M665" s="196" t="s">
        <v>106</v>
      </c>
      <c r="O665" s="204">
        <f>O664</f>
        <v>0</v>
      </c>
      <c r="P665" s="290">
        <f>IFERROR(O665/$K663,0)</f>
        <v>0</v>
      </c>
      <c r="Q665" s="204">
        <f>O665+Q664</f>
        <v>0</v>
      </c>
      <c r="R665" s="290">
        <f>IFERROR(Q665/$K663,0)</f>
        <v>0</v>
      </c>
      <c r="S665" s="204">
        <f>Q665+S664</f>
        <v>0</v>
      </c>
      <c r="T665" s="290">
        <f>IFERROR(S665/$K663,0)</f>
        <v>0</v>
      </c>
      <c r="U665" s="204">
        <f>S665+U664</f>
        <v>0</v>
      </c>
      <c r="V665" s="290">
        <f>IFERROR(U665/$K663,0)</f>
        <v>0</v>
      </c>
      <c r="W665" s="204">
        <f>U665+W664</f>
        <v>0</v>
      </c>
      <c r="X665" s="290">
        <f>IFERROR(W665/$K663,0)</f>
        <v>0</v>
      </c>
      <c r="Y665" s="204">
        <f>W665+Y664</f>
        <v>0</v>
      </c>
      <c r="Z665" s="290">
        <f>IFERROR(Y665/$K663,0)</f>
        <v>0</v>
      </c>
      <c r="AA665" s="307"/>
      <c r="AB665" s="308"/>
    </row>
    <row r="666" spans="1:28" ht="20.100000000000001" hidden="1" customHeight="1" outlineLevel="1">
      <c r="A666" s="406">
        <f>A663+1</f>
        <v>239</v>
      </c>
      <c r="B666" s="209" t="str">
        <f t="shared" si="21"/>
        <v>3.7</v>
      </c>
      <c r="C666" s="407" t="str">
        <f>VLOOKUP($A666,'VII - Planilha Orçamentária'!$A$9:$K$463,3)</f>
        <v>3.7.2</v>
      </c>
      <c r="D666" s="410" t="str">
        <f>VLOOKUP($A666,'VII - Planilha Orçamentária'!$A$9:$K$463,4)</f>
        <v>CPOS - B.164</v>
      </c>
      <c r="E666" s="410" t="str">
        <f>VLOOKUP(A666,'VII - Planilha Orçamentária'!$A$9:$K$463,5)</f>
        <v>420104</v>
      </c>
      <c r="F666" s="416" t="str">
        <f>VLOOKUP($A666,'VII - Planilha Orçamentária'!$A$9:$K$463,6)</f>
        <v>CAPTOR TIPO FRANKLIN, H= 300 MM, 4 PONTOS, 2 DESCIDAS, ACABAMENTO CROMADO</v>
      </c>
      <c r="G666" s="419" t="str">
        <f>VLOOKUP($A666,'VII - Planilha Orçamentária'!$A$9:$K$463,7)</f>
        <v>m</v>
      </c>
      <c r="H666" s="5" t="s">
        <v>135</v>
      </c>
      <c r="I666" s="422">
        <f>VLOOKUP($A666,'VII - Planilha Orçamentária'!$A$9:$K$463,9)</f>
        <v>0</v>
      </c>
      <c r="J666" s="425">
        <f>VLOOKUP($A666,'VII - Planilha Orçamentária'!$A$9:$K$463,10)</f>
        <v>46.56</v>
      </c>
      <c r="K666" s="413">
        <f>ROUND(J666*I666,2)</f>
        <v>0</v>
      </c>
      <c r="M666" s="194" t="s">
        <v>104</v>
      </c>
      <c r="O666" s="200"/>
      <c r="P666" s="201"/>
      <c r="Q666" s="200"/>
      <c r="R666" s="288"/>
      <c r="S666" s="200"/>
      <c r="T666" s="288"/>
      <c r="U666" s="200"/>
      <c r="V666" s="288"/>
      <c r="W666" s="200"/>
      <c r="X666" s="288"/>
      <c r="Y666" s="200"/>
      <c r="Z666" s="201"/>
      <c r="AA666" s="200"/>
      <c r="AB666" s="201"/>
    </row>
    <row r="667" spans="1:28" ht="20.100000000000001" hidden="1" customHeight="1" outlineLevel="1">
      <c r="A667" s="406"/>
      <c r="B667" s="209" t="str">
        <f t="shared" si="21"/>
        <v>3.7</v>
      </c>
      <c r="C667" s="408"/>
      <c r="D667" s="411"/>
      <c r="E667" s="411"/>
      <c r="F667" s="417"/>
      <c r="G667" s="420"/>
      <c r="H667" s="5" t="s">
        <v>135</v>
      </c>
      <c r="I667" s="423"/>
      <c r="J667" s="426"/>
      <c r="K667" s="414"/>
      <c r="M667" s="195" t="s">
        <v>105</v>
      </c>
      <c r="O667" s="202">
        <v>0</v>
      </c>
      <c r="P667" s="203">
        <f>IFERROR(O667/$K666,0)</f>
        <v>0</v>
      </c>
      <c r="Q667" s="202">
        <v>0</v>
      </c>
      <c r="R667" s="289">
        <f>IFERROR(Q667/$K666,0)</f>
        <v>0</v>
      </c>
      <c r="S667" s="202">
        <f>K666</f>
        <v>0</v>
      </c>
      <c r="T667" s="289">
        <f>IFERROR(S667/$K666,0)</f>
        <v>0</v>
      </c>
      <c r="U667" s="202">
        <v>0</v>
      </c>
      <c r="V667" s="289">
        <f>IFERROR(U667/$K666,0)</f>
        <v>0</v>
      </c>
      <c r="W667" s="202">
        <v>0</v>
      </c>
      <c r="X667" s="289">
        <f>IFERROR(W667/$K666,0)</f>
        <v>0</v>
      </c>
      <c r="Y667" s="202">
        <v>0</v>
      </c>
      <c r="Z667" s="203">
        <f>IFERROR(Y667/$K666,0)</f>
        <v>0</v>
      </c>
      <c r="AA667" s="202">
        <f>SUMIF($O$9:$Z$9,$AA$9,$O667:$Z667)</f>
        <v>0</v>
      </c>
      <c r="AB667" s="203">
        <f>IFERROR(AA667/$K666,0)</f>
        <v>0</v>
      </c>
    </row>
    <row r="668" spans="1:28" ht="20.100000000000001" hidden="1" customHeight="1" outlineLevel="1">
      <c r="A668" s="406"/>
      <c r="B668" s="209" t="str">
        <f t="shared" si="21"/>
        <v>3.7</v>
      </c>
      <c r="C668" s="409"/>
      <c r="D668" s="412"/>
      <c r="E668" s="412"/>
      <c r="F668" s="418"/>
      <c r="G668" s="421"/>
      <c r="H668" s="5" t="s">
        <v>135</v>
      </c>
      <c r="I668" s="424"/>
      <c r="J668" s="427"/>
      <c r="K668" s="415"/>
      <c r="M668" s="196" t="s">
        <v>106</v>
      </c>
      <c r="O668" s="204">
        <f>O667</f>
        <v>0</v>
      </c>
      <c r="P668" s="205">
        <f>IFERROR(O668/$K666,0)</f>
        <v>0</v>
      </c>
      <c r="Q668" s="204">
        <f>O668+Q667</f>
        <v>0</v>
      </c>
      <c r="R668" s="290">
        <f>IFERROR(Q668/$K666,0)</f>
        <v>0</v>
      </c>
      <c r="S668" s="204">
        <f>Q668+S667</f>
        <v>0</v>
      </c>
      <c r="T668" s="290">
        <f>IFERROR(S668/$K666,0)</f>
        <v>0</v>
      </c>
      <c r="U668" s="204">
        <f>S668+U667</f>
        <v>0</v>
      </c>
      <c r="V668" s="290">
        <f>IFERROR(U668/$K666,0)</f>
        <v>0</v>
      </c>
      <c r="W668" s="204">
        <f>U668+W667</f>
        <v>0</v>
      </c>
      <c r="X668" s="290">
        <f>IFERROR(W668/$K666,0)</f>
        <v>0</v>
      </c>
      <c r="Y668" s="204">
        <f>W668+Y667</f>
        <v>0</v>
      </c>
      <c r="Z668" s="205">
        <f>IFERROR(Y668/$K666,0)</f>
        <v>0</v>
      </c>
      <c r="AA668" s="204"/>
      <c r="AB668" s="205"/>
    </row>
    <row r="669" spans="1:28" ht="20.100000000000001" hidden="1" customHeight="1" outlineLevel="1">
      <c r="A669" s="406">
        <f>A666+1</f>
        <v>240</v>
      </c>
      <c r="B669" s="209" t="str">
        <f t="shared" si="21"/>
        <v>3.7</v>
      </c>
      <c r="C669" s="407" t="str">
        <f>VLOOKUP($A669,'VII - Planilha Orçamentária'!$A$9:$K$463,3)</f>
        <v>3.7.3</v>
      </c>
      <c r="D669" s="410" t="str">
        <f>VLOOKUP($A669,'VII - Planilha Orçamentária'!$A$9:$K$463,4)</f>
        <v>SINAPI - 05/2015</v>
      </c>
      <c r="E669" s="410" t="str">
        <f>VLOOKUP(A669,'VII - Planilha Orçamentária'!$A$9:$K$463,5)</f>
        <v>72929</v>
      </c>
      <c r="F669" s="416" t="str">
        <f>VLOOKUP($A669,'VII - Planilha Orçamentária'!$A$9:$K$463,6)</f>
        <v>CORDOALHA DE COBRE NU, INCLUSIVE ISOLADORES - 35,00 MM2 - FORNECIMENTO E INSTALACAO</v>
      </c>
      <c r="G669" s="419" t="str">
        <f>VLOOKUP($A669,'VII - Planilha Orçamentária'!$A$9:$K$463,7)</f>
        <v>m</v>
      </c>
      <c r="H669" s="5" t="s">
        <v>135</v>
      </c>
      <c r="I669" s="422">
        <f>VLOOKUP($A669,'VII - Planilha Orçamentária'!$A$9:$K$463,9)</f>
        <v>0</v>
      </c>
      <c r="J669" s="425">
        <f>VLOOKUP($A669,'VII - Planilha Orçamentária'!$A$9:$K$463,10)</f>
        <v>37.14</v>
      </c>
      <c r="K669" s="413">
        <f>ROUND(J669*I669,2)</f>
        <v>0</v>
      </c>
      <c r="M669" s="194" t="s">
        <v>104</v>
      </c>
      <c r="O669" s="200"/>
      <c r="P669" s="201"/>
      <c r="Q669" s="200"/>
      <c r="R669" s="288"/>
      <c r="S669" s="200"/>
      <c r="T669" s="288"/>
      <c r="U669" s="200"/>
      <c r="V669" s="288"/>
      <c r="W669" s="200"/>
      <c r="X669" s="288"/>
      <c r="Y669" s="200"/>
      <c r="Z669" s="201"/>
      <c r="AA669" s="200"/>
      <c r="AB669" s="201"/>
    </row>
    <row r="670" spans="1:28" ht="20.100000000000001" hidden="1" customHeight="1" outlineLevel="1">
      <c r="A670" s="406"/>
      <c r="B670" s="209" t="str">
        <f t="shared" si="21"/>
        <v>3.7</v>
      </c>
      <c r="C670" s="408"/>
      <c r="D670" s="411"/>
      <c r="E670" s="411"/>
      <c r="F670" s="417"/>
      <c r="G670" s="420"/>
      <c r="H670" s="5" t="s">
        <v>135</v>
      </c>
      <c r="I670" s="423"/>
      <c r="J670" s="426"/>
      <c r="K670" s="414"/>
      <c r="M670" s="195" t="s">
        <v>105</v>
      </c>
      <c r="O670" s="202">
        <v>0</v>
      </c>
      <c r="P670" s="203">
        <f>IFERROR(O670/$K669,0)</f>
        <v>0</v>
      </c>
      <c r="Q670" s="202">
        <v>0</v>
      </c>
      <c r="R670" s="289">
        <f>IFERROR(Q670/$K669,0)</f>
        <v>0</v>
      </c>
      <c r="S670" s="202">
        <v>0</v>
      </c>
      <c r="T670" s="289">
        <f>IFERROR(S670/$K669,0)</f>
        <v>0</v>
      </c>
      <c r="U670" s="202">
        <v>0</v>
      </c>
      <c r="V670" s="289">
        <f>IFERROR(U670/$K669,0)</f>
        <v>0</v>
      </c>
      <c r="W670" s="202">
        <v>0</v>
      </c>
      <c r="X670" s="289">
        <f>IFERROR(W670/$K669,0)</f>
        <v>0</v>
      </c>
      <c r="Y670" s="202">
        <v>0</v>
      </c>
      <c r="Z670" s="203">
        <f>IFERROR(Y670/$K669,0)</f>
        <v>0</v>
      </c>
      <c r="AA670" s="202">
        <f>SUMIF($O$9:$Z$9,$AA$9,$O670:$Z670)</f>
        <v>0</v>
      </c>
      <c r="AB670" s="203">
        <f>IFERROR(AA670/$K669,0)</f>
        <v>0</v>
      </c>
    </row>
    <row r="671" spans="1:28" ht="20.100000000000001" hidden="1" customHeight="1" outlineLevel="1">
      <c r="A671" s="406"/>
      <c r="B671" s="209" t="str">
        <f t="shared" si="21"/>
        <v>3.7</v>
      </c>
      <c r="C671" s="409"/>
      <c r="D671" s="412"/>
      <c r="E671" s="412"/>
      <c r="F671" s="418"/>
      <c r="G671" s="421"/>
      <c r="H671" s="5" t="s">
        <v>135</v>
      </c>
      <c r="I671" s="424"/>
      <c r="J671" s="427"/>
      <c r="K671" s="415"/>
      <c r="M671" s="196" t="s">
        <v>106</v>
      </c>
      <c r="O671" s="204">
        <f>O670</f>
        <v>0</v>
      </c>
      <c r="P671" s="205">
        <f>IFERROR(O671/$K669,0)</f>
        <v>0</v>
      </c>
      <c r="Q671" s="204">
        <f>O671+Q670</f>
        <v>0</v>
      </c>
      <c r="R671" s="290">
        <f>IFERROR(Q671/$K669,0)</f>
        <v>0</v>
      </c>
      <c r="S671" s="204">
        <f>Q671+S670</f>
        <v>0</v>
      </c>
      <c r="T671" s="290">
        <f>IFERROR(S671/$K669,0)</f>
        <v>0</v>
      </c>
      <c r="U671" s="204">
        <f>S671+U670</f>
        <v>0</v>
      </c>
      <c r="V671" s="290">
        <f>IFERROR(U671/$K669,0)</f>
        <v>0</v>
      </c>
      <c r="W671" s="204">
        <f>U671+W670</f>
        <v>0</v>
      </c>
      <c r="X671" s="290">
        <f>IFERROR(W671/$K669,0)</f>
        <v>0</v>
      </c>
      <c r="Y671" s="204">
        <f>W671+Y670</f>
        <v>0</v>
      </c>
      <c r="Z671" s="205">
        <f>IFERROR(Y671/$K669,0)</f>
        <v>0</v>
      </c>
      <c r="AA671" s="204"/>
      <c r="AB671" s="205"/>
    </row>
    <row r="672" spans="1:28" ht="20.100000000000001" customHeight="1" outlineLevel="1">
      <c r="A672" s="406">
        <f>A669+1</f>
        <v>241</v>
      </c>
      <c r="B672" s="209" t="str">
        <f t="shared" si="21"/>
        <v>3.7</v>
      </c>
      <c r="C672" s="407" t="str">
        <f>VLOOKUP($A672,'VII - Planilha Orçamentária'!$A$9:$K$463,3)</f>
        <v>3.7.4</v>
      </c>
      <c r="D672" s="410" t="str">
        <f>VLOOKUP($A672,'VII - Planilha Orçamentária'!$A$9:$K$463,4)</f>
        <v>SINAPI - 01/2016</v>
      </c>
      <c r="E672" s="410" t="str">
        <f>VLOOKUP(A672,'VII - Planilha Orçamentária'!$A$9:$K$463,5)</f>
        <v>72930</v>
      </c>
      <c r="F672" s="416" t="str">
        <f>VLOOKUP($A672,'VII - Planilha Orçamentária'!$A$9:$K$463,6)</f>
        <v>CORDOALHA DE COBRE NU, INCLUSIVE ISOLADORES - 50,00 MM2 - FORNECIMENTO E INSTALACAO</v>
      </c>
      <c r="G672" s="419" t="str">
        <f>VLOOKUP($A672,'VII - Planilha Orçamentária'!$A$9:$K$463,7)</f>
        <v>m</v>
      </c>
      <c r="I672" s="422">
        <f>VLOOKUP($A672,'VII - Planilha Orçamentária'!$A$9:$K$463,9)</f>
        <v>385</v>
      </c>
      <c r="J672" s="425">
        <f>VLOOKUP($A672,'VII - Planilha Orçamentária'!$A$9:$K$463,10)</f>
        <v>0</v>
      </c>
      <c r="K672" s="413">
        <f>ROUND(J672*I672,2)</f>
        <v>0</v>
      </c>
      <c r="M672" s="194" t="s">
        <v>104</v>
      </c>
      <c r="O672" s="200"/>
      <c r="P672" s="288"/>
      <c r="Q672" s="200"/>
      <c r="R672" s="288"/>
      <c r="S672" s="200"/>
      <c r="T672" s="288"/>
      <c r="U672" s="200"/>
      <c r="V672" s="288"/>
      <c r="W672" s="200"/>
      <c r="X672" s="288"/>
      <c r="Y672" s="200"/>
      <c r="Z672" s="288"/>
      <c r="AA672" s="303"/>
      <c r="AB672" s="304"/>
    </row>
    <row r="673" spans="1:28" ht="20.100000000000001" customHeight="1" outlineLevel="1">
      <c r="A673" s="406"/>
      <c r="B673" s="209" t="str">
        <f t="shared" si="21"/>
        <v>3.7</v>
      </c>
      <c r="C673" s="408"/>
      <c r="D673" s="411"/>
      <c r="E673" s="411"/>
      <c r="F673" s="417"/>
      <c r="G673" s="420"/>
      <c r="I673" s="423"/>
      <c r="J673" s="426"/>
      <c r="K673" s="414"/>
      <c r="M673" s="195" t="s">
        <v>105</v>
      </c>
      <c r="O673" s="202">
        <v>0</v>
      </c>
      <c r="P673" s="289">
        <f>IFERROR(O673/$K672,0)</f>
        <v>0</v>
      </c>
      <c r="Q673" s="202">
        <f>0.8*K672</f>
        <v>0</v>
      </c>
      <c r="R673" s="289">
        <f>IFERROR(Q673/$K672,0)</f>
        <v>0</v>
      </c>
      <c r="S673" s="202">
        <f>0.2*K672</f>
        <v>0</v>
      </c>
      <c r="T673" s="289">
        <f>IFERROR(S673/$K672,0)</f>
        <v>0</v>
      </c>
      <c r="U673" s="202">
        <v>0</v>
      </c>
      <c r="V673" s="289">
        <f>IFERROR(U673/$K672,0)</f>
        <v>0</v>
      </c>
      <c r="W673" s="202">
        <v>0</v>
      </c>
      <c r="X673" s="289">
        <f>IFERROR(W673/$K672,0)</f>
        <v>0</v>
      </c>
      <c r="Y673" s="202">
        <v>0</v>
      </c>
      <c r="Z673" s="289">
        <f>IFERROR(Y673/$K672,0)</f>
        <v>0</v>
      </c>
      <c r="AA673" s="305">
        <f>SUMIF($O$9:$Z$9,$AA$9,$O673:$Z673)</f>
        <v>0</v>
      </c>
      <c r="AB673" s="306">
        <f>IFERROR(AA673/$K672,0)</f>
        <v>0</v>
      </c>
    </row>
    <row r="674" spans="1:28" ht="20.100000000000001" customHeight="1" outlineLevel="1">
      <c r="A674" s="406"/>
      <c r="B674" s="209" t="str">
        <f t="shared" si="21"/>
        <v>3.7</v>
      </c>
      <c r="C674" s="409"/>
      <c r="D674" s="412"/>
      <c r="E674" s="412"/>
      <c r="F674" s="418"/>
      <c r="G674" s="421"/>
      <c r="I674" s="424"/>
      <c r="J674" s="427"/>
      <c r="K674" s="415"/>
      <c r="M674" s="196" t="s">
        <v>106</v>
      </c>
      <c r="O674" s="204">
        <f>O673</f>
        <v>0</v>
      </c>
      <c r="P674" s="290">
        <f>IFERROR(O674/$K672,0)</f>
        <v>0</v>
      </c>
      <c r="Q674" s="204">
        <f>O674+Q673</f>
        <v>0</v>
      </c>
      <c r="R674" s="290">
        <f>IFERROR(Q674/$K672,0)</f>
        <v>0</v>
      </c>
      <c r="S674" s="204">
        <f>Q674+S673</f>
        <v>0</v>
      </c>
      <c r="T674" s="290">
        <f>IFERROR(S674/$K672,0)</f>
        <v>0</v>
      </c>
      <c r="U674" s="204">
        <f>S674+U673</f>
        <v>0</v>
      </c>
      <c r="V674" s="290">
        <f>IFERROR(U674/$K672,0)</f>
        <v>0</v>
      </c>
      <c r="W674" s="204">
        <f>U674+W673</f>
        <v>0</v>
      </c>
      <c r="X674" s="290">
        <f>IFERROR(W674/$K672,0)</f>
        <v>0</v>
      </c>
      <c r="Y674" s="204">
        <f>W674+Y673</f>
        <v>0</v>
      </c>
      <c r="Z674" s="290">
        <f>IFERROR(Y674/$K672,0)</f>
        <v>0</v>
      </c>
      <c r="AA674" s="307"/>
      <c r="AB674" s="308"/>
    </row>
    <row r="675" spans="1:28" ht="20.100000000000001" hidden="1" customHeight="1" outlineLevel="1">
      <c r="A675" s="406">
        <f>A672+1</f>
        <v>242</v>
      </c>
      <c r="B675" s="209" t="str">
        <f t="shared" si="21"/>
        <v>3.7</v>
      </c>
      <c r="C675" s="407" t="str">
        <f>VLOOKUP($A675,'VII - Planilha Orçamentária'!$A$9:$K$463,3)</f>
        <v>3.7.5</v>
      </c>
      <c r="D675" s="410" t="str">
        <f>VLOOKUP($A675,'VII - Planilha Orçamentária'!$A$9:$K$463,4)</f>
        <v>SINAPI - 05/2015</v>
      </c>
      <c r="E675" s="410" t="str">
        <f>VLOOKUP(A675,'VII - Planilha Orçamentária'!$A$9:$K$463,5)</f>
        <v>72931</v>
      </c>
      <c r="F675" s="416" t="str">
        <f>VLOOKUP($A675,'VII - Planilha Orçamentária'!$A$9:$K$463,6)</f>
        <v>CORDOALHA DE COBRE NU, INCLUSIVE ISOLADORES - 70,00 MM2 - FORNECIMENTO E INSTALACAO</v>
      </c>
      <c r="G675" s="419" t="str">
        <f>VLOOKUP($A675,'VII - Planilha Orçamentária'!$A$9:$K$463,7)</f>
        <v>m</v>
      </c>
      <c r="H675" s="5" t="s">
        <v>135</v>
      </c>
      <c r="I675" s="422">
        <f>VLOOKUP($A675,'VII - Planilha Orçamentária'!$A$9:$K$463,9)</f>
        <v>0</v>
      </c>
      <c r="J675" s="425">
        <f>VLOOKUP($A675,'VII - Planilha Orçamentária'!$A$9:$K$463,10)</f>
        <v>53.37</v>
      </c>
      <c r="K675" s="413">
        <f>ROUND(J675*I675,2)</f>
        <v>0</v>
      </c>
      <c r="M675" s="194" t="s">
        <v>104</v>
      </c>
      <c r="O675" s="200"/>
      <c r="P675" s="201"/>
      <c r="Q675" s="200"/>
      <c r="R675" s="288"/>
      <c r="S675" s="200"/>
      <c r="T675" s="288"/>
      <c r="U675" s="200"/>
      <c r="V675" s="288"/>
      <c r="W675" s="200"/>
      <c r="X675" s="288"/>
      <c r="Y675" s="200"/>
      <c r="Z675" s="201"/>
      <c r="AA675" s="200"/>
      <c r="AB675" s="201"/>
    </row>
    <row r="676" spans="1:28" ht="20.100000000000001" hidden="1" customHeight="1" outlineLevel="1">
      <c r="A676" s="406"/>
      <c r="B676" s="209" t="str">
        <f t="shared" si="21"/>
        <v>3.7</v>
      </c>
      <c r="C676" s="408"/>
      <c r="D676" s="411"/>
      <c r="E676" s="411"/>
      <c r="F676" s="417"/>
      <c r="G676" s="420"/>
      <c r="H676" s="5" t="s">
        <v>135</v>
      </c>
      <c r="I676" s="423"/>
      <c r="J676" s="426"/>
      <c r="K676" s="414"/>
      <c r="M676" s="195" t="s">
        <v>105</v>
      </c>
      <c r="O676" s="202">
        <v>0</v>
      </c>
      <c r="P676" s="203">
        <f>IFERROR(O676/$K675,0)</f>
        <v>0</v>
      </c>
      <c r="Q676" s="202">
        <v>0</v>
      </c>
      <c r="R676" s="289">
        <f>IFERROR(Q676/$K675,0)</f>
        <v>0</v>
      </c>
      <c r="S676" s="202">
        <v>0</v>
      </c>
      <c r="T676" s="289">
        <f>IFERROR(S676/$K675,0)</f>
        <v>0</v>
      </c>
      <c r="U676" s="202">
        <v>0</v>
      </c>
      <c r="V676" s="289">
        <f>IFERROR(U676/$K675,0)</f>
        <v>0</v>
      </c>
      <c r="W676" s="202">
        <v>0</v>
      </c>
      <c r="X676" s="289">
        <f>IFERROR(W676/$K675,0)</f>
        <v>0</v>
      </c>
      <c r="Y676" s="202">
        <v>0</v>
      </c>
      <c r="Z676" s="203">
        <f>IFERROR(Y676/$K675,0)</f>
        <v>0</v>
      </c>
      <c r="AA676" s="202">
        <f>SUMIF($O$9:$Z$9,$AA$9,$O676:$Z676)</f>
        <v>0</v>
      </c>
      <c r="AB676" s="203">
        <f>IFERROR(AA676/$K675,0)</f>
        <v>0</v>
      </c>
    </row>
    <row r="677" spans="1:28" ht="20.100000000000001" hidden="1" customHeight="1" outlineLevel="1">
      <c r="A677" s="406"/>
      <c r="B677" s="209" t="str">
        <f t="shared" si="21"/>
        <v>3.7</v>
      </c>
      <c r="C677" s="409"/>
      <c r="D677" s="412"/>
      <c r="E677" s="412"/>
      <c r="F677" s="418"/>
      <c r="G677" s="421"/>
      <c r="H677" s="5" t="s">
        <v>135</v>
      </c>
      <c r="I677" s="424"/>
      <c r="J677" s="427"/>
      <c r="K677" s="415"/>
      <c r="M677" s="196" t="s">
        <v>106</v>
      </c>
      <c r="O677" s="204">
        <f>O676</f>
        <v>0</v>
      </c>
      <c r="P677" s="205">
        <f>IFERROR(O677/$K675,0)</f>
        <v>0</v>
      </c>
      <c r="Q677" s="204">
        <f>O677+Q676</f>
        <v>0</v>
      </c>
      <c r="R677" s="290">
        <f>IFERROR(Q677/$K675,0)</f>
        <v>0</v>
      </c>
      <c r="S677" s="204">
        <f>Q677+S676</f>
        <v>0</v>
      </c>
      <c r="T677" s="290">
        <f>IFERROR(S677/$K675,0)</f>
        <v>0</v>
      </c>
      <c r="U677" s="204">
        <f>S677+U676</f>
        <v>0</v>
      </c>
      <c r="V677" s="290">
        <f>IFERROR(U677/$K675,0)</f>
        <v>0</v>
      </c>
      <c r="W677" s="204">
        <f>U677+W676</f>
        <v>0</v>
      </c>
      <c r="X677" s="290">
        <f>IFERROR(W677/$K675,0)</f>
        <v>0</v>
      </c>
      <c r="Y677" s="204">
        <f>W677+Y676</f>
        <v>0</v>
      </c>
      <c r="Z677" s="205">
        <f>IFERROR(Y677/$K675,0)</f>
        <v>0</v>
      </c>
      <c r="AA677" s="204"/>
      <c r="AB677" s="205"/>
    </row>
    <row r="678" spans="1:28" ht="20.100000000000001" hidden="1" customHeight="1" outlineLevel="1">
      <c r="A678" s="406">
        <f>A675+1</f>
        <v>243</v>
      </c>
      <c r="B678" s="209" t="str">
        <f t="shared" si="21"/>
        <v>3.7</v>
      </c>
      <c r="C678" s="407" t="str">
        <f>VLOOKUP($A678,'VII - Planilha Orçamentária'!$A$9:$K$463,3)</f>
        <v>3.7.6</v>
      </c>
      <c r="D678" s="410" t="str">
        <f>VLOOKUP($A678,'VII - Planilha Orçamentária'!$A$9:$K$463,4)</f>
        <v>SINAPI - 05/2015</v>
      </c>
      <c r="E678" s="410" t="str">
        <f>VLOOKUP(A678,'VII - Planilha Orçamentária'!$A$9:$K$463,5)</f>
        <v>72932</v>
      </c>
      <c r="F678" s="416" t="str">
        <f>VLOOKUP($A678,'VII - Planilha Orçamentária'!$A$9:$K$463,6)</f>
        <v>CORDOALHA DE COBRE NU, INCLUSIVE ISOLADORES - 95,00 MM2 - FORNECIMENTO E INSTALACAO</v>
      </c>
      <c r="G678" s="419" t="str">
        <f>VLOOKUP($A678,'VII - Planilha Orçamentária'!$A$9:$K$463,7)</f>
        <v>m</v>
      </c>
      <c r="H678" s="5" t="s">
        <v>135</v>
      </c>
      <c r="I678" s="422">
        <f>VLOOKUP($A678,'VII - Planilha Orçamentária'!$A$9:$K$463,9)</f>
        <v>0</v>
      </c>
      <c r="J678" s="425">
        <f>VLOOKUP($A678,'VII - Planilha Orçamentária'!$A$9:$K$463,10)</f>
        <v>64.069999999999993</v>
      </c>
      <c r="K678" s="413">
        <f>ROUND(J678*I678,2)</f>
        <v>0</v>
      </c>
      <c r="M678" s="194" t="s">
        <v>104</v>
      </c>
      <c r="O678" s="200"/>
      <c r="P678" s="201"/>
      <c r="Q678" s="200"/>
      <c r="R678" s="288"/>
      <c r="S678" s="200"/>
      <c r="T678" s="288"/>
      <c r="U678" s="200"/>
      <c r="V678" s="288"/>
      <c r="W678" s="200"/>
      <c r="X678" s="288"/>
      <c r="Y678" s="200"/>
      <c r="Z678" s="201"/>
      <c r="AA678" s="200"/>
      <c r="AB678" s="201"/>
    </row>
    <row r="679" spans="1:28" ht="20.100000000000001" hidden="1" customHeight="1" outlineLevel="1">
      <c r="A679" s="406"/>
      <c r="B679" s="209" t="str">
        <f t="shared" si="21"/>
        <v>3.7</v>
      </c>
      <c r="C679" s="408"/>
      <c r="D679" s="411"/>
      <c r="E679" s="411"/>
      <c r="F679" s="417"/>
      <c r="G679" s="420"/>
      <c r="H679" s="5" t="s">
        <v>135</v>
      </c>
      <c r="I679" s="423"/>
      <c r="J679" s="426"/>
      <c r="K679" s="414"/>
      <c r="M679" s="195" t="s">
        <v>105</v>
      </c>
      <c r="O679" s="202">
        <v>0</v>
      </c>
      <c r="P679" s="203">
        <f>IFERROR(O679/$K678,0)</f>
        <v>0</v>
      </c>
      <c r="Q679" s="202">
        <v>0</v>
      </c>
      <c r="R679" s="289">
        <f>IFERROR(Q679/$K678,0)</f>
        <v>0</v>
      </c>
      <c r="S679" s="202">
        <v>0</v>
      </c>
      <c r="T679" s="289">
        <f>IFERROR(S679/$K678,0)</f>
        <v>0</v>
      </c>
      <c r="U679" s="202">
        <v>0</v>
      </c>
      <c r="V679" s="289">
        <f>IFERROR(U679/$K678,0)</f>
        <v>0</v>
      </c>
      <c r="W679" s="202">
        <v>0</v>
      </c>
      <c r="X679" s="289">
        <f>IFERROR(W679/$K678,0)</f>
        <v>0</v>
      </c>
      <c r="Y679" s="202">
        <v>0</v>
      </c>
      <c r="Z679" s="203">
        <f>IFERROR(Y679/$K678,0)</f>
        <v>0</v>
      </c>
      <c r="AA679" s="202">
        <f>SUMIF($O$9:$Z$9,$AA$9,$O679:$Z679)</f>
        <v>0</v>
      </c>
      <c r="AB679" s="203">
        <f>IFERROR(AA679/$K678,0)</f>
        <v>0</v>
      </c>
    </row>
    <row r="680" spans="1:28" ht="20.100000000000001" hidden="1" customHeight="1" outlineLevel="1">
      <c r="A680" s="406"/>
      <c r="B680" s="209" t="str">
        <f t="shared" si="21"/>
        <v>3.7</v>
      </c>
      <c r="C680" s="409"/>
      <c r="D680" s="412"/>
      <c r="E680" s="412"/>
      <c r="F680" s="418"/>
      <c r="G680" s="421"/>
      <c r="H680" s="5" t="s">
        <v>135</v>
      </c>
      <c r="I680" s="424"/>
      <c r="J680" s="427"/>
      <c r="K680" s="415"/>
      <c r="M680" s="196" t="s">
        <v>106</v>
      </c>
      <c r="O680" s="204">
        <f>O679</f>
        <v>0</v>
      </c>
      <c r="P680" s="205">
        <f>IFERROR(O680/$K678,0)</f>
        <v>0</v>
      </c>
      <c r="Q680" s="204">
        <f>O680+Q679</f>
        <v>0</v>
      </c>
      <c r="R680" s="290">
        <f>IFERROR(Q680/$K678,0)</f>
        <v>0</v>
      </c>
      <c r="S680" s="204">
        <f>Q680+S679</f>
        <v>0</v>
      </c>
      <c r="T680" s="290">
        <f>IFERROR(S680/$K678,0)</f>
        <v>0</v>
      </c>
      <c r="U680" s="204">
        <f>S680+U679</f>
        <v>0</v>
      </c>
      <c r="V680" s="290">
        <f>IFERROR(U680/$K678,0)</f>
        <v>0</v>
      </c>
      <c r="W680" s="204">
        <f>U680+W679</f>
        <v>0</v>
      </c>
      <c r="X680" s="290">
        <f>IFERROR(W680/$K678,0)</f>
        <v>0</v>
      </c>
      <c r="Y680" s="204">
        <f>W680+Y679</f>
        <v>0</v>
      </c>
      <c r="Z680" s="205">
        <f>IFERROR(Y680/$K678,0)</f>
        <v>0</v>
      </c>
      <c r="AA680" s="204"/>
      <c r="AB680" s="205"/>
    </row>
    <row r="681" spans="1:28" ht="20.100000000000001" hidden="1" customHeight="1" outlineLevel="1">
      <c r="A681" s="406">
        <f>A678+1</f>
        <v>244</v>
      </c>
      <c r="B681" s="209" t="str">
        <f t="shared" si="21"/>
        <v>3.7</v>
      </c>
      <c r="C681" s="407" t="str">
        <f>VLOOKUP($A681,'VII - Planilha Orçamentária'!$A$9:$K$463,3)</f>
        <v>3.7.7</v>
      </c>
      <c r="D681" s="410" t="str">
        <f>VLOOKUP($A681,'VII - Planilha Orçamentária'!$A$9:$K$463,4)</f>
        <v>SINAPI - 05/2015</v>
      </c>
      <c r="E681" s="410" t="str">
        <f>VLOOKUP(A681,'VII - Planilha Orçamentária'!$A$9:$K$463,5)</f>
        <v>83484</v>
      </c>
      <c r="F681" s="416" t="str">
        <f>VLOOKUP($A681,'VII - Planilha Orçamentária'!$A$9:$K$463,6)</f>
        <v>HASTE COPERWELD 3/4" X 3,00M COM CONECTOR</v>
      </c>
      <c r="G681" s="419" t="str">
        <f>VLOOKUP($A681,'VII - Planilha Orçamentária'!$A$9:$K$463,7)</f>
        <v xml:space="preserve">un </v>
      </c>
      <c r="H681" s="5" t="s">
        <v>135</v>
      </c>
      <c r="I681" s="422">
        <f>VLOOKUP($A681,'VII - Planilha Orçamentária'!$A$9:$K$463,9)</f>
        <v>0</v>
      </c>
      <c r="J681" s="425">
        <f>VLOOKUP($A681,'VII - Planilha Orçamentária'!$A$9:$K$463,10)</f>
        <v>51.81</v>
      </c>
      <c r="K681" s="413">
        <f>ROUND(J681*I681,2)</f>
        <v>0</v>
      </c>
      <c r="M681" s="194" t="s">
        <v>104</v>
      </c>
      <c r="O681" s="200"/>
      <c r="P681" s="201"/>
      <c r="Q681" s="200"/>
      <c r="R681" s="288"/>
      <c r="S681" s="200"/>
      <c r="T681" s="288"/>
      <c r="U681" s="200"/>
      <c r="V681" s="288"/>
      <c r="W681" s="200"/>
      <c r="X681" s="288"/>
      <c r="Y681" s="200"/>
      <c r="Z681" s="201"/>
      <c r="AA681" s="200"/>
      <c r="AB681" s="201"/>
    </row>
    <row r="682" spans="1:28" ht="20.100000000000001" hidden="1" customHeight="1" outlineLevel="1">
      <c r="A682" s="406"/>
      <c r="B682" s="209" t="str">
        <f t="shared" si="21"/>
        <v>3.7</v>
      </c>
      <c r="C682" s="408"/>
      <c r="D682" s="411"/>
      <c r="E682" s="411"/>
      <c r="F682" s="417"/>
      <c r="G682" s="420"/>
      <c r="H682" s="5" t="s">
        <v>135</v>
      </c>
      <c r="I682" s="423"/>
      <c r="J682" s="426"/>
      <c r="K682" s="414"/>
      <c r="M682" s="195" t="s">
        <v>105</v>
      </c>
      <c r="O682" s="202">
        <v>0</v>
      </c>
      <c r="P682" s="203">
        <f>IFERROR(O682/$K681,0)</f>
        <v>0</v>
      </c>
      <c r="Q682" s="202">
        <v>0</v>
      </c>
      <c r="R682" s="289">
        <f>IFERROR(Q682/$K681,0)</f>
        <v>0</v>
      </c>
      <c r="S682" s="202">
        <v>0</v>
      </c>
      <c r="T682" s="289">
        <f>IFERROR(S682/$K681,0)</f>
        <v>0</v>
      </c>
      <c r="U682" s="202">
        <v>0</v>
      </c>
      <c r="V682" s="289">
        <f>IFERROR(U682/$K681,0)</f>
        <v>0</v>
      </c>
      <c r="W682" s="202">
        <v>0</v>
      </c>
      <c r="X682" s="289">
        <f>IFERROR(W682/$K681,0)</f>
        <v>0</v>
      </c>
      <c r="Y682" s="202">
        <v>0</v>
      </c>
      <c r="Z682" s="203">
        <f>IFERROR(Y682/$K681,0)</f>
        <v>0</v>
      </c>
      <c r="AA682" s="202">
        <f>SUMIF($O$9:$Z$9,$AA$9,$O682:$Z682)</f>
        <v>0</v>
      </c>
      <c r="AB682" s="203">
        <f>IFERROR(AA682/$K681,0)</f>
        <v>0</v>
      </c>
    </row>
    <row r="683" spans="1:28" ht="20.100000000000001" hidden="1" customHeight="1" outlineLevel="1">
      <c r="A683" s="406"/>
      <c r="B683" s="209" t="str">
        <f t="shared" si="21"/>
        <v>3.7</v>
      </c>
      <c r="C683" s="409"/>
      <c r="D683" s="412"/>
      <c r="E683" s="412"/>
      <c r="F683" s="418"/>
      <c r="G683" s="421"/>
      <c r="H683" s="5" t="s">
        <v>135</v>
      </c>
      <c r="I683" s="424"/>
      <c r="J683" s="427"/>
      <c r="K683" s="415"/>
      <c r="M683" s="196" t="s">
        <v>106</v>
      </c>
      <c r="O683" s="204">
        <f>O682</f>
        <v>0</v>
      </c>
      <c r="P683" s="205">
        <f>IFERROR(O683/$K681,0)</f>
        <v>0</v>
      </c>
      <c r="Q683" s="204">
        <f>O683+Q682</f>
        <v>0</v>
      </c>
      <c r="R683" s="290">
        <f>IFERROR(Q683/$K681,0)</f>
        <v>0</v>
      </c>
      <c r="S683" s="204">
        <f>Q683+S682</f>
        <v>0</v>
      </c>
      <c r="T683" s="290">
        <f>IFERROR(S683/$K681,0)</f>
        <v>0</v>
      </c>
      <c r="U683" s="204">
        <f>S683+U682</f>
        <v>0</v>
      </c>
      <c r="V683" s="290">
        <f>IFERROR(U683/$K681,0)</f>
        <v>0</v>
      </c>
      <c r="W683" s="204">
        <f>U683+W682</f>
        <v>0</v>
      </c>
      <c r="X683" s="290">
        <f>IFERROR(W683/$K681,0)</f>
        <v>0</v>
      </c>
      <c r="Y683" s="204">
        <f>W683+Y682</f>
        <v>0</v>
      </c>
      <c r="Z683" s="205">
        <f>IFERROR(Y683/$K681,0)</f>
        <v>0</v>
      </c>
      <c r="AA683" s="204"/>
      <c r="AB683" s="205"/>
    </row>
    <row r="684" spans="1:28" ht="20.100000000000001" hidden="1" customHeight="1" outlineLevel="1">
      <c r="A684" s="406">
        <f>A681+1</f>
        <v>245</v>
      </c>
      <c r="B684" s="209" t="str">
        <f t="shared" si="21"/>
        <v>3.7</v>
      </c>
      <c r="C684" s="407" t="str">
        <f>VLOOKUP($A684,'VII - Planilha Orçamentária'!$A$9:$K$463,3)</f>
        <v>3.7.8</v>
      </c>
      <c r="D684" s="410" t="str">
        <f>VLOOKUP($A684,'VII - Planilha Orçamentária'!$A$9:$K$463,4)</f>
        <v>SINAPI - 05/2015</v>
      </c>
      <c r="E684" s="410" t="str">
        <f>VLOOKUP(A684,'VII - Planilha Orçamentária'!$A$9:$K$463,5)</f>
        <v>83485</v>
      </c>
      <c r="F684" s="416" t="str">
        <f>VLOOKUP($A684,'VII - Planilha Orçamentária'!$A$9:$K$463,6)</f>
        <v>HASTE COPERWELD 3/8" X 3,00M COM CONECTOR</v>
      </c>
      <c r="G684" s="419" t="str">
        <f>VLOOKUP($A684,'VII - Planilha Orçamentária'!$A$9:$K$463,7)</f>
        <v xml:space="preserve">un </v>
      </c>
      <c r="H684" s="5" t="s">
        <v>135</v>
      </c>
      <c r="I684" s="422">
        <f>VLOOKUP($A684,'VII - Planilha Orçamentária'!$A$9:$K$463,9)</f>
        <v>0</v>
      </c>
      <c r="J684" s="425">
        <f>VLOOKUP($A684,'VII - Planilha Orçamentária'!$A$9:$K$463,10)</f>
        <v>35.020000000000003</v>
      </c>
      <c r="K684" s="413">
        <f>ROUND(J684*I684,2)</f>
        <v>0</v>
      </c>
      <c r="M684" s="194" t="s">
        <v>104</v>
      </c>
      <c r="O684" s="200"/>
      <c r="P684" s="201"/>
      <c r="Q684" s="200"/>
      <c r="R684" s="288"/>
      <c r="S684" s="200"/>
      <c r="T684" s="288"/>
      <c r="U684" s="200"/>
      <c r="V684" s="288"/>
      <c r="W684" s="200"/>
      <c r="X684" s="288"/>
      <c r="Y684" s="200"/>
      <c r="Z684" s="201"/>
      <c r="AA684" s="200"/>
      <c r="AB684" s="201"/>
    </row>
    <row r="685" spans="1:28" ht="20.100000000000001" hidden="1" customHeight="1" outlineLevel="1">
      <c r="A685" s="406"/>
      <c r="B685" s="209" t="str">
        <f t="shared" si="21"/>
        <v>3.7</v>
      </c>
      <c r="C685" s="408"/>
      <c r="D685" s="411"/>
      <c r="E685" s="411"/>
      <c r="F685" s="417"/>
      <c r="G685" s="420"/>
      <c r="H685" s="5" t="s">
        <v>135</v>
      </c>
      <c r="I685" s="423"/>
      <c r="J685" s="426"/>
      <c r="K685" s="414"/>
      <c r="M685" s="195" t="s">
        <v>105</v>
      </c>
      <c r="O685" s="202">
        <v>0</v>
      </c>
      <c r="P685" s="203">
        <f>IFERROR(O685/$K684,0)</f>
        <v>0</v>
      </c>
      <c r="Q685" s="202">
        <v>0</v>
      </c>
      <c r="R685" s="289">
        <f>IFERROR(Q685/$K684,0)</f>
        <v>0</v>
      </c>
      <c r="S685" s="202">
        <v>0</v>
      </c>
      <c r="T685" s="289">
        <f>IFERROR(S685/$K684,0)</f>
        <v>0</v>
      </c>
      <c r="U685" s="202">
        <v>0</v>
      </c>
      <c r="V685" s="289">
        <f>IFERROR(U685/$K684,0)</f>
        <v>0</v>
      </c>
      <c r="W685" s="202">
        <v>0</v>
      </c>
      <c r="X685" s="289">
        <f>IFERROR(W685/$K684,0)</f>
        <v>0</v>
      </c>
      <c r="Y685" s="202">
        <v>0</v>
      </c>
      <c r="Z685" s="203">
        <f>IFERROR(Y685/$K684,0)</f>
        <v>0</v>
      </c>
      <c r="AA685" s="202">
        <f>SUMIF($O$9:$Z$9,$AA$9,$O685:$Z685)</f>
        <v>0</v>
      </c>
      <c r="AB685" s="203">
        <f>IFERROR(AA685/$K684,0)</f>
        <v>0</v>
      </c>
    </row>
    <row r="686" spans="1:28" ht="20.100000000000001" hidden="1" customHeight="1" outlineLevel="1">
      <c r="A686" s="406"/>
      <c r="B686" s="209" t="str">
        <f t="shared" si="21"/>
        <v>3.7</v>
      </c>
      <c r="C686" s="409"/>
      <c r="D686" s="412"/>
      <c r="E686" s="412"/>
      <c r="F686" s="418"/>
      <c r="G686" s="421"/>
      <c r="H686" s="5" t="s">
        <v>135</v>
      </c>
      <c r="I686" s="424"/>
      <c r="J686" s="427"/>
      <c r="K686" s="415"/>
      <c r="M686" s="196" t="s">
        <v>106</v>
      </c>
      <c r="O686" s="204">
        <f>O685</f>
        <v>0</v>
      </c>
      <c r="P686" s="205">
        <f>IFERROR(O686/$K684,0)</f>
        <v>0</v>
      </c>
      <c r="Q686" s="204">
        <f>O686+Q685</f>
        <v>0</v>
      </c>
      <c r="R686" s="290">
        <f>IFERROR(Q686/$K684,0)</f>
        <v>0</v>
      </c>
      <c r="S686" s="204">
        <f>Q686+S685</f>
        <v>0</v>
      </c>
      <c r="T686" s="290">
        <f>IFERROR(S686/$K684,0)</f>
        <v>0</v>
      </c>
      <c r="U686" s="204">
        <f>S686+U685</f>
        <v>0</v>
      </c>
      <c r="V686" s="290">
        <f>IFERROR(U686/$K684,0)</f>
        <v>0</v>
      </c>
      <c r="W686" s="204">
        <f>U686+W685</f>
        <v>0</v>
      </c>
      <c r="X686" s="290">
        <f>IFERROR(W686/$K684,0)</f>
        <v>0</v>
      </c>
      <c r="Y686" s="204">
        <f>W686+Y685</f>
        <v>0</v>
      </c>
      <c r="Z686" s="205">
        <f>IFERROR(Y686/$K684,0)</f>
        <v>0</v>
      </c>
      <c r="AA686" s="204"/>
      <c r="AB686" s="205"/>
    </row>
    <row r="687" spans="1:28" ht="20.100000000000001" hidden="1" customHeight="1" outlineLevel="1">
      <c r="A687" s="406">
        <f>A684+1</f>
        <v>246</v>
      </c>
      <c r="B687" s="209" t="str">
        <f t="shared" si="21"/>
        <v>3.7</v>
      </c>
      <c r="C687" s="407" t="str">
        <f>VLOOKUP($A687,'VII - Planilha Orçamentária'!$A$9:$K$463,3)</f>
        <v>3.7.9</v>
      </c>
      <c r="D687" s="410" t="str">
        <f>VLOOKUP($A687,'VII - Planilha Orçamentária'!$A$9:$K$463,4)</f>
        <v>SINAPI - 05/2015</v>
      </c>
      <c r="E687" s="410" t="str">
        <f>VLOOKUP(A687,'VII - Planilha Orçamentária'!$A$9:$K$463,5)</f>
        <v>83638</v>
      </c>
      <c r="F687" s="416" t="str">
        <f>VLOOKUP($A687,'VII - Planilha Orçamentária'!$A$9:$K$463,6)</f>
        <v>MASTRO SIMPLES DE FERRO GALVANIZADO P/ PARA-RAIOS H=3,00M INCLUINDO BA SE - FORNECIMENTO E INSTALACAO</v>
      </c>
      <c r="G687" s="419" t="str">
        <f>VLOOKUP($A687,'VII - Planilha Orçamentária'!$A$9:$K$463,7)</f>
        <v xml:space="preserve">un </v>
      </c>
      <c r="H687" s="5" t="s">
        <v>135</v>
      </c>
      <c r="I687" s="422">
        <f>VLOOKUP($A687,'VII - Planilha Orçamentária'!$A$9:$K$463,9)</f>
        <v>0</v>
      </c>
      <c r="J687" s="425">
        <f>VLOOKUP($A687,'VII - Planilha Orçamentária'!$A$9:$K$463,10)</f>
        <v>325.38</v>
      </c>
      <c r="K687" s="413">
        <f>ROUND(J687*I687,2)</f>
        <v>0</v>
      </c>
      <c r="M687" s="194" t="s">
        <v>104</v>
      </c>
      <c r="O687" s="200"/>
      <c r="P687" s="201"/>
      <c r="Q687" s="200"/>
      <c r="R687" s="288"/>
      <c r="S687" s="200"/>
      <c r="T687" s="288"/>
      <c r="U687" s="200"/>
      <c r="V687" s="288"/>
      <c r="W687" s="200"/>
      <c r="X687" s="288"/>
      <c r="Y687" s="200"/>
      <c r="Z687" s="201"/>
      <c r="AA687" s="200"/>
      <c r="AB687" s="201"/>
    </row>
    <row r="688" spans="1:28" ht="20.100000000000001" hidden="1" customHeight="1" outlineLevel="1">
      <c r="A688" s="406"/>
      <c r="B688" s="209" t="str">
        <f t="shared" si="21"/>
        <v>3.7</v>
      </c>
      <c r="C688" s="408"/>
      <c r="D688" s="411"/>
      <c r="E688" s="411"/>
      <c r="F688" s="417"/>
      <c r="G688" s="420"/>
      <c r="H688" s="5" t="s">
        <v>135</v>
      </c>
      <c r="I688" s="423"/>
      <c r="J688" s="426"/>
      <c r="K688" s="414"/>
      <c r="M688" s="195" t="s">
        <v>105</v>
      </c>
      <c r="O688" s="202">
        <v>0</v>
      </c>
      <c r="P688" s="203">
        <f>IFERROR(O688/$K687,0)</f>
        <v>0</v>
      </c>
      <c r="Q688" s="202">
        <v>0</v>
      </c>
      <c r="R688" s="289">
        <f>IFERROR(Q688/$K687,0)</f>
        <v>0</v>
      </c>
      <c r="S688" s="202">
        <f>K687</f>
        <v>0</v>
      </c>
      <c r="T688" s="289">
        <f>IFERROR(S688/$K687,0)</f>
        <v>0</v>
      </c>
      <c r="U688" s="202">
        <v>0</v>
      </c>
      <c r="V688" s="289">
        <f>IFERROR(U688/$K687,0)</f>
        <v>0</v>
      </c>
      <c r="W688" s="202">
        <v>0</v>
      </c>
      <c r="X688" s="289">
        <f>IFERROR(W688/$K687,0)</f>
        <v>0</v>
      </c>
      <c r="Y688" s="202">
        <v>0</v>
      </c>
      <c r="Z688" s="203">
        <f>IFERROR(Y688/$K687,0)</f>
        <v>0</v>
      </c>
      <c r="AA688" s="202">
        <f>SUMIF($O$9:$Z$9,$AA$9,$O688:$Z688)</f>
        <v>0</v>
      </c>
      <c r="AB688" s="203">
        <f>IFERROR(AA688/$K687,0)</f>
        <v>0</v>
      </c>
    </row>
    <row r="689" spans="1:28" ht="20.100000000000001" hidden="1" customHeight="1" outlineLevel="1">
      <c r="A689" s="406"/>
      <c r="B689" s="209" t="str">
        <f t="shared" si="21"/>
        <v>3.7</v>
      </c>
      <c r="C689" s="409"/>
      <c r="D689" s="412"/>
      <c r="E689" s="412"/>
      <c r="F689" s="418"/>
      <c r="G689" s="421"/>
      <c r="H689" s="5" t="s">
        <v>135</v>
      </c>
      <c r="I689" s="424"/>
      <c r="J689" s="427"/>
      <c r="K689" s="415"/>
      <c r="M689" s="196" t="s">
        <v>106</v>
      </c>
      <c r="O689" s="204">
        <f>O688</f>
        <v>0</v>
      </c>
      <c r="P689" s="205">
        <f>IFERROR(O689/$K687,0)</f>
        <v>0</v>
      </c>
      <c r="Q689" s="204">
        <f>O689+Q688</f>
        <v>0</v>
      </c>
      <c r="R689" s="290">
        <f>IFERROR(Q689/$K687,0)</f>
        <v>0</v>
      </c>
      <c r="S689" s="204">
        <f>Q689+S688</f>
        <v>0</v>
      </c>
      <c r="T689" s="290">
        <f>IFERROR(S689/$K687,0)</f>
        <v>0</v>
      </c>
      <c r="U689" s="204">
        <f>S689+U688</f>
        <v>0</v>
      </c>
      <c r="V689" s="290">
        <f>IFERROR(U689/$K687,0)</f>
        <v>0</v>
      </c>
      <c r="W689" s="204">
        <f>U689+W688</f>
        <v>0</v>
      </c>
      <c r="X689" s="290">
        <f>IFERROR(W689/$K687,0)</f>
        <v>0</v>
      </c>
      <c r="Y689" s="204">
        <f>W689+Y688</f>
        <v>0</v>
      </c>
      <c r="Z689" s="205">
        <f>IFERROR(Y689/$K687,0)</f>
        <v>0</v>
      </c>
      <c r="AA689" s="204"/>
      <c r="AB689" s="205"/>
    </row>
    <row r="690" spans="1:28" ht="20.100000000000001" hidden="1" customHeight="1" outlineLevel="1">
      <c r="A690" s="406">
        <f>A687+1</f>
        <v>247</v>
      </c>
      <c r="B690" s="209" t="str">
        <f t="shared" si="21"/>
        <v>3.7</v>
      </c>
      <c r="C690" s="407" t="str">
        <f>VLOOKUP($A690,'VII - Planilha Orçamentária'!$A$9:$K$463,3)</f>
        <v>3.7.10</v>
      </c>
      <c r="D690" s="410" t="str">
        <f>VLOOKUP($A690,'VII - Planilha Orçamentária'!$A$9:$K$463,4)</f>
        <v>SINAPI - 05/2015</v>
      </c>
      <c r="E690" s="410" t="str">
        <f>VLOOKUP(A690,'VII - Planilha Orçamentária'!$A$9:$K$463,5)</f>
        <v>83641</v>
      </c>
      <c r="F690" s="416" t="str">
        <f>VLOOKUP($A690,'VII - Planilha Orçamentária'!$A$9:$K$463,6)</f>
        <v>PARA-RAIO TP VALVULA 15KV/5KA - FORNECIMENTO E INSTALACAO</v>
      </c>
      <c r="G690" s="419" t="str">
        <f>VLOOKUP($A690,'VII - Planilha Orçamentária'!$A$9:$K$463,7)</f>
        <v xml:space="preserve">un </v>
      </c>
      <c r="H690" s="5" t="s">
        <v>135</v>
      </c>
      <c r="I690" s="422">
        <f>VLOOKUP($A690,'VII - Planilha Orçamentária'!$A$9:$K$463,9)</f>
        <v>0</v>
      </c>
      <c r="J690" s="425">
        <f>VLOOKUP($A690,'VII - Planilha Orçamentária'!$A$9:$K$463,10)</f>
        <v>379.72</v>
      </c>
      <c r="K690" s="413">
        <f>ROUND(J690*I690,2)</f>
        <v>0</v>
      </c>
      <c r="M690" s="194" t="s">
        <v>104</v>
      </c>
      <c r="O690" s="200"/>
      <c r="P690" s="201"/>
      <c r="Q690" s="200"/>
      <c r="R690" s="288"/>
      <c r="S690" s="200"/>
      <c r="T690" s="288"/>
      <c r="U690" s="200"/>
      <c r="V690" s="288"/>
      <c r="W690" s="200"/>
      <c r="X690" s="288"/>
      <c r="Y690" s="200"/>
      <c r="Z690" s="201"/>
      <c r="AA690" s="200"/>
      <c r="AB690" s="201"/>
    </row>
    <row r="691" spans="1:28" ht="20.100000000000001" hidden="1" customHeight="1" outlineLevel="1">
      <c r="A691" s="406"/>
      <c r="B691" s="209" t="str">
        <f t="shared" si="21"/>
        <v>3.7</v>
      </c>
      <c r="C691" s="408"/>
      <c r="D691" s="411"/>
      <c r="E691" s="411"/>
      <c r="F691" s="417"/>
      <c r="G691" s="420"/>
      <c r="H691" s="5" t="s">
        <v>135</v>
      </c>
      <c r="I691" s="423"/>
      <c r="J691" s="426"/>
      <c r="K691" s="414"/>
      <c r="M691" s="195" t="s">
        <v>105</v>
      </c>
      <c r="O691" s="202">
        <v>0</v>
      </c>
      <c r="P691" s="203">
        <f>IFERROR(O691/$K690,0)</f>
        <v>0</v>
      </c>
      <c r="Q691" s="202">
        <v>0</v>
      </c>
      <c r="R691" s="289">
        <f>IFERROR(Q691/$K690,0)</f>
        <v>0</v>
      </c>
      <c r="S691" s="202">
        <v>0</v>
      </c>
      <c r="T691" s="289">
        <f>IFERROR(S691/$K690,0)</f>
        <v>0</v>
      </c>
      <c r="U691" s="202">
        <v>0</v>
      </c>
      <c r="V691" s="289">
        <f>IFERROR(U691/$K690,0)</f>
        <v>0</v>
      </c>
      <c r="W691" s="202">
        <v>0</v>
      </c>
      <c r="X691" s="289">
        <f>IFERROR(W691/$K690,0)</f>
        <v>0</v>
      </c>
      <c r="Y691" s="202">
        <v>0</v>
      </c>
      <c r="Z691" s="203">
        <f>IFERROR(Y691/$K690,0)</f>
        <v>0</v>
      </c>
      <c r="AA691" s="202">
        <f>SUMIF($O$9:$Z$9,$AA$9,$O691:$Z691)</f>
        <v>0</v>
      </c>
      <c r="AB691" s="203">
        <f>IFERROR(AA691/$K690,0)</f>
        <v>0</v>
      </c>
    </row>
    <row r="692" spans="1:28" ht="20.100000000000001" hidden="1" customHeight="1" outlineLevel="1">
      <c r="A692" s="406"/>
      <c r="B692" s="209" t="str">
        <f t="shared" si="21"/>
        <v>3.7</v>
      </c>
      <c r="C692" s="409"/>
      <c r="D692" s="412"/>
      <c r="E692" s="412"/>
      <c r="F692" s="418"/>
      <c r="G692" s="421"/>
      <c r="H692" s="5" t="s">
        <v>135</v>
      </c>
      <c r="I692" s="424"/>
      <c r="J692" s="427"/>
      <c r="K692" s="415"/>
      <c r="M692" s="196" t="s">
        <v>106</v>
      </c>
      <c r="O692" s="204">
        <f>O691</f>
        <v>0</v>
      </c>
      <c r="P692" s="205">
        <f>IFERROR(O692/$K690,0)</f>
        <v>0</v>
      </c>
      <c r="Q692" s="204">
        <f>O692+Q691</f>
        <v>0</v>
      </c>
      <c r="R692" s="290">
        <f>IFERROR(Q692/$K690,0)</f>
        <v>0</v>
      </c>
      <c r="S692" s="204">
        <f>Q692+S691</f>
        <v>0</v>
      </c>
      <c r="T692" s="290">
        <f>IFERROR(S692/$K690,0)</f>
        <v>0</v>
      </c>
      <c r="U692" s="204">
        <f>S692+U691</f>
        <v>0</v>
      </c>
      <c r="V692" s="290">
        <f>IFERROR(U692/$K690,0)</f>
        <v>0</v>
      </c>
      <c r="W692" s="204">
        <f>U692+W691</f>
        <v>0</v>
      </c>
      <c r="X692" s="290">
        <f>IFERROR(W692/$K690,0)</f>
        <v>0</v>
      </c>
      <c r="Y692" s="204">
        <f>W692+Y691</f>
        <v>0</v>
      </c>
      <c r="Z692" s="205">
        <f>IFERROR(Y692/$K690,0)</f>
        <v>0</v>
      </c>
      <c r="AA692" s="204"/>
      <c r="AB692" s="205"/>
    </row>
    <row r="693" spans="1:28" ht="20.100000000000001" hidden="1" customHeight="1" outlineLevel="1">
      <c r="A693" s="406">
        <f>A690+1</f>
        <v>248</v>
      </c>
      <c r="B693" s="209" t="str">
        <f t="shared" si="21"/>
        <v>3.7</v>
      </c>
      <c r="C693" s="407" t="str">
        <f>VLOOKUP($A693,'VII - Planilha Orçamentária'!$A$9:$K$463,3)</f>
        <v>3.7.11</v>
      </c>
      <c r="D693" s="410">
        <f>VLOOKUP($A693,'VII - Planilha Orçamentária'!$A$9:$K$463,4)</f>
        <v>0</v>
      </c>
      <c r="E693" s="410">
        <f>VLOOKUP(A693,'VII - Planilha Orçamentária'!$A$9:$K$463,5)</f>
        <v>0</v>
      </c>
      <c r="F693" s="416" t="str">
        <f>VLOOKUP($A693,'VII - Planilha Orçamentária'!$A$9:$K$463,6)</f>
        <v>PARA-RAIO DE BAIXA TENSÃO 280V - 10kA</v>
      </c>
      <c r="G693" s="419" t="str">
        <f>VLOOKUP($A693,'VII - Planilha Orçamentária'!$A$9:$K$463,7)</f>
        <v xml:space="preserve">un </v>
      </c>
      <c r="H693" s="5" t="s">
        <v>135</v>
      </c>
      <c r="I693" s="422">
        <f>VLOOKUP($A693,'VII - Planilha Orçamentária'!$A$9:$K$463,9)</f>
        <v>0</v>
      </c>
      <c r="J693" s="425">
        <f>VLOOKUP($A693,'VII - Planilha Orçamentária'!$A$9:$K$463,10)</f>
        <v>0</v>
      </c>
      <c r="K693" s="413">
        <f>ROUND(J693*I693,2)</f>
        <v>0</v>
      </c>
      <c r="M693" s="194" t="s">
        <v>104</v>
      </c>
      <c r="O693" s="200"/>
      <c r="P693" s="201"/>
      <c r="Q693" s="200"/>
      <c r="R693" s="288"/>
      <c r="S693" s="200"/>
      <c r="T693" s="288"/>
      <c r="U693" s="200"/>
      <c r="V693" s="288"/>
      <c r="W693" s="200"/>
      <c r="X693" s="288"/>
      <c r="Y693" s="200"/>
      <c r="Z693" s="201"/>
      <c r="AA693" s="200"/>
      <c r="AB693" s="201"/>
    </row>
    <row r="694" spans="1:28" ht="20.100000000000001" hidden="1" customHeight="1" outlineLevel="1">
      <c r="A694" s="406"/>
      <c r="B694" s="209" t="str">
        <f t="shared" si="21"/>
        <v>3.7</v>
      </c>
      <c r="C694" s="408"/>
      <c r="D694" s="411"/>
      <c r="E694" s="411"/>
      <c r="F694" s="417"/>
      <c r="G694" s="420"/>
      <c r="H694" s="5" t="s">
        <v>135</v>
      </c>
      <c r="I694" s="423"/>
      <c r="J694" s="426"/>
      <c r="K694" s="414"/>
      <c r="M694" s="195" t="s">
        <v>105</v>
      </c>
      <c r="O694" s="202">
        <v>0</v>
      </c>
      <c r="P694" s="203">
        <f>IFERROR(O694/$K693,0)</f>
        <v>0</v>
      </c>
      <c r="Q694" s="202">
        <v>0</v>
      </c>
      <c r="R694" s="289">
        <f>IFERROR(Q694/$K693,0)</f>
        <v>0</v>
      </c>
      <c r="S694" s="202">
        <v>0</v>
      </c>
      <c r="T694" s="289">
        <f>IFERROR(S694/$K693,0)</f>
        <v>0</v>
      </c>
      <c r="U694" s="202">
        <v>0</v>
      </c>
      <c r="V694" s="289">
        <f>IFERROR(U694/$K693,0)</f>
        <v>0</v>
      </c>
      <c r="W694" s="202">
        <v>0</v>
      </c>
      <c r="X694" s="289">
        <f>IFERROR(W694/$K693,0)</f>
        <v>0</v>
      </c>
      <c r="Y694" s="202">
        <v>0</v>
      </c>
      <c r="Z694" s="203">
        <f>IFERROR(Y694/$K693,0)</f>
        <v>0</v>
      </c>
      <c r="AA694" s="202">
        <f>SUMIF($O$9:$Z$9,$AA$9,$O694:$Z694)</f>
        <v>0</v>
      </c>
      <c r="AB694" s="203">
        <f>IFERROR(AA694/$K693,0)</f>
        <v>0</v>
      </c>
    </row>
    <row r="695" spans="1:28" ht="20.100000000000001" hidden="1" customHeight="1" outlineLevel="1">
      <c r="A695" s="406"/>
      <c r="B695" s="209" t="str">
        <f t="shared" si="21"/>
        <v>3.7</v>
      </c>
      <c r="C695" s="409"/>
      <c r="D695" s="412"/>
      <c r="E695" s="412"/>
      <c r="F695" s="418"/>
      <c r="G695" s="421"/>
      <c r="H695" s="5" t="s">
        <v>135</v>
      </c>
      <c r="I695" s="424"/>
      <c r="J695" s="427"/>
      <c r="K695" s="415"/>
      <c r="M695" s="196" t="s">
        <v>106</v>
      </c>
      <c r="O695" s="204">
        <f>O694</f>
        <v>0</v>
      </c>
      <c r="P695" s="205">
        <f>IFERROR(O695/$K693,0)</f>
        <v>0</v>
      </c>
      <c r="Q695" s="204">
        <f>O695+Q694</f>
        <v>0</v>
      </c>
      <c r="R695" s="290">
        <f>IFERROR(Q695/$K693,0)</f>
        <v>0</v>
      </c>
      <c r="S695" s="204">
        <f>Q695+S694</f>
        <v>0</v>
      </c>
      <c r="T695" s="290">
        <f>IFERROR(S695/$K693,0)</f>
        <v>0</v>
      </c>
      <c r="U695" s="204">
        <f>S695+U694</f>
        <v>0</v>
      </c>
      <c r="V695" s="290">
        <f>IFERROR(U695/$K693,0)</f>
        <v>0</v>
      </c>
      <c r="W695" s="204">
        <f>U695+W694</f>
        <v>0</v>
      </c>
      <c r="X695" s="290">
        <f>IFERROR(W695/$K693,0)</f>
        <v>0</v>
      </c>
      <c r="Y695" s="204">
        <f>W695+Y694</f>
        <v>0</v>
      </c>
      <c r="Z695" s="205">
        <f>IFERROR(Y695/$K693,0)</f>
        <v>0</v>
      </c>
      <c r="AA695" s="204"/>
      <c r="AB695" s="205"/>
    </row>
    <row r="696" spans="1:28" ht="20.100000000000001" hidden="1" customHeight="1" outlineLevel="1">
      <c r="A696" s="406">
        <f>A693+1</f>
        <v>249</v>
      </c>
      <c r="B696" s="209" t="str">
        <f t="shared" si="21"/>
        <v>3.7</v>
      </c>
      <c r="C696" s="407" t="str">
        <f>VLOOKUP($A696,'VII - Planilha Orçamentária'!$A$9:$K$463,3)</f>
        <v>3.7.12</v>
      </c>
      <c r="D696" s="410">
        <f>VLOOKUP($A696,'VII - Planilha Orçamentária'!$A$9:$K$463,4)</f>
        <v>0</v>
      </c>
      <c r="E696" s="410">
        <f>VLOOKUP(A696,'VII - Planilha Orçamentária'!$A$9:$K$463,5)</f>
        <v>0</v>
      </c>
      <c r="F696" s="416" t="str">
        <f>VLOOKUP($A696,'VII - Planilha Orçamentária'!$A$9:$K$463,6)</f>
        <v>PARA-RAIO DE BAIXA TENSÃO 280V - 40kA</v>
      </c>
      <c r="G696" s="419" t="str">
        <f>VLOOKUP($A696,'VII - Planilha Orçamentária'!$A$9:$K$463,7)</f>
        <v xml:space="preserve">un </v>
      </c>
      <c r="H696" s="5" t="s">
        <v>135</v>
      </c>
      <c r="I696" s="422">
        <f>VLOOKUP($A696,'VII - Planilha Orçamentária'!$A$9:$K$463,9)</f>
        <v>0</v>
      </c>
      <c r="J696" s="425">
        <f>VLOOKUP($A696,'VII - Planilha Orçamentária'!$A$9:$K$463,10)</f>
        <v>0</v>
      </c>
      <c r="K696" s="413">
        <f>ROUND(J696*I696,2)</f>
        <v>0</v>
      </c>
      <c r="M696" s="194" t="s">
        <v>104</v>
      </c>
      <c r="O696" s="200"/>
      <c r="P696" s="201"/>
      <c r="Q696" s="200"/>
      <c r="R696" s="288"/>
      <c r="S696" s="200"/>
      <c r="T696" s="288"/>
      <c r="U696" s="200"/>
      <c r="V696" s="288"/>
      <c r="W696" s="200"/>
      <c r="X696" s="288"/>
      <c r="Y696" s="200"/>
      <c r="Z696" s="201"/>
      <c r="AA696" s="200"/>
      <c r="AB696" s="201"/>
    </row>
    <row r="697" spans="1:28" ht="20.100000000000001" hidden="1" customHeight="1" outlineLevel="1">
      <c r="A697" s="406"/>
      <c r="B697" s="209" t="str">
        <f t="shared" si="21"/>
        <v>3.7</v>
      </c>
      <c r="C697" s="408"/>
      <c r="D697" s="411"/>
      <c r="E697" s="411"/>
      <c r="F697" s="417"/>
      <c r="G697" s="420"/>
      <c r="H697" s="5" t="s">
        <v>135</v>
      </c>
      <c r="I697" s="423"/>
      <c r="J697" s="426"/>
      <c r="K697" s="414"/>
      <c r="M697" s="195" t="s">
        <v>105</v>
      </c>
      <c r="O697" s="202">
        <v>0</v>
      </c>
      <c r="P697" s="203">
        <f>IFERROR(O697/$K696,0)</f>
        <v>0</v>
      </c>
      <c r="Q697" s="202">
        <v>0</v>
      </c>
      <c r="R697" s="289">
        <f>IFERROR(Q697/$K696,0)</f>
        <v>0</v>
      </c>
      <c r="S697" s="202">
        <v>0</v>
      </c>
      <c r="T697" s="289">
        <f>IFERROR(S697/$K696,0)</f>
        <v>0</v>
      </c>
      <c r="U697" s="202">
        <v>0</v>
      </c>
      <c r="V697" s="289">
        <f>IFERROR(U697/$K696,0)</f>
        <v>0</v>
      </c>
      <c r="W697" s="202">
        <v>0</v>
      </c>
      <c r="X697" s="289">
        <f>IFERROR(W697/$K696,0)</f>
        <v>0</v>
      </c>
      <c r="Y697" s="202">
        <v>0</v>
      </c>
      <c r="Z697" s="203">
        <f>IFERROR(Y697/$K696,0)</f>
        <v>0</v>
      </c>
      <c r="AA697" s="202">
        <f>SUMIF($O$9:$Z$9,$AA$9,$O697:$Z697)</f>
        <v>0</v>
      </c>
      <c r="AB697" s="203">
        <f>IFERROR(AA697/$K696,0)</f>
        <v>0</v>
      </c>
    </row>
    <row r="698" spans="1:28" ht="20.100000000000001" hidden="1" customHeight="1" outlineLevel="1">
      <c r="A698" s="406"/>
      <c r="B698" s="209" t="str">
        <f t="shared" si="21"/>
        <v>3.7</v>
      </c>
      <c r="C698" s="409"/>
      <c r="D698" s="412"/>
      <c r="E698" s="412"/>
      <c r="F698" s="418"/>
      <c r="G698" s="421"/>
      <c r="H698" s="5" t="s">
        <v>135</v>
      </c>
      <c r="I698" s="424"/>
      <c r="J698" s="427"/>
      <c r="K698" s="415"/>
      <c r="M698" s="196" t="s">
        <v>106</v>
      </c>
      <c r="O698" s="204">
        <f>O697</f>
        <v>0</v>
      </c>
      <c r="P698" s="205">
        <f>IFERROR(O698/$K696,0)</f>
        <v>0</v>
      </c>
      <c r="Q698" s="204">
        <f>O698+Q697</f>
        <v>0</v>
      </c>
      <c r="R698" s="290">
        <f>IFERROR(Q698/$K696,0)</f>
        <v>0</v>
      </c>
      <c r="S698" s="204">
        <f>Q698+S697</f>
        <v>0</v>
      </c>
      <c r="T698" s="290">
        <f>IFERROR(S698/$K696,0)</f>
        <v>0</v>
      </c>
      <c r="U698" s="204">
        <f>S698+U697</f>
        <v>0</v>
      </c>
      <c r="V698" s="290">
        <f>IFERROR(U698/$K696,0)</f>
        <v>0</v>
      </c>
      <c r="W698" s="204">
        <f>U698+W697</f>
        <v>0</v>
      </c>
      <c r="X698" s="290">
        <f>IFERROR(W698/$K696,0)</f>
        <v>0</v>
      </c>
      <c r="Y698" s="204">
        <f>W698+Y697</f>
        <v>0</v>
      </c>
      <c r="Z698" s="205">
        <f>IFERROR(Y698/$K696,0)</f>
        <v>0</v>
      </c>
      <c r="AA698" s="204"/>
      <c r="AB698" s="205"/>
    </row>
    <row r="699" spans="1:28" ht="20.100000000000001" customHeight="1" outlineLevel="1">
      <c r="A699" s="406">
        <f>A696+1</f>
        <v>250</v>
      </c>
      <c r="B699" s="209" t="str">
        <f t="shared" si="21"/>
        <v>3.7</v>
      </c>
      <c r="C699" s="407" t="str">
        <f>VLOOKUP($A699,'VII - Planilha Orçamentária'!$A$9:$K$463,3)</f>
        <v>3.7.13</v>
      </c>
      <c r="D699" s="410" t="str">
        <f>VLOOKUP($A699,'VII - Planilha Orçamentária'!$A$9:$K$463,4)</f>
        <v>CPOS - B.166</v>
      </c>
      <c r="E699" s="410" t="str">
        <f>VLOOKUP(A699,'VII - Planilha Orçamentária'!$A$9:$K$463,5)</f>
        <v>420525</v>
      </c>
      <c r="F699" s="416" t="str">
        <f>VLOOKUP($A699,'VII - Planilha Orçamentária'!$A$9:$K$463,6)</f>
        <v>BARRA CONDUTORA CHATA DE ALUMÍNIO, 3/4´ X 1/4´ - INCLUSIVE ACESSÓRIOS DE FIXAÇÃO</v>
      </c>
      <c r="G699" s="419" t="str">
        <f>VLOOKUP($A699,'VII - Planilha Orçamentária'!$A$9:$K$463,7)</f>
        <v>m</v>
      </c>
      <c r="I699" s="422">
        <f>VLOOKUP($A699,'VII - Planilha Orçamentária'!$A$9:$K$463,9)</f>
        <v>540</v>
      </c>
      <c r="J699" s="425">
        <f>VLOOKUP($A699,'VII - Planilha Orçamentária'!$A$9:$K$463,10)</f>
        <v>0</v>
      </c>
      <c r="K699" s="413">
        <f>ROUND(J699*I699,2)</f>
        <v>0</v>
      </c>
      <c r="M699" s="194" t="s">
        <v>104</v>
      </c>
      <c r="O699" s="200"/>
      <c r="P699" s="288"/>
      <c r="Q699" s="200"/>
      <c r="R699" s="288"/>
      <c r="S699" s="200"/>
      <c r="T699" s="288"/>
      <c r="U699" s="200"/>
      <c r="V699" s="288"/>
      <c r="W699" s="200"/>
      <c r="X699" s="288"/>
      <c r="Y699" s="200"/>
      <c r="Z699" s="288"/>
      <c r="AA699" s="303"/>
      <c r="AB699" s="304"/>
    </row>
    <row r="700" spans="1:28" ht="20.100000000000001" customHeight="1" outlineLevel="1">
      <c r="A700" s="406"/>
      <c r="B700" s="209" t="str">
        <f t="shared" si="21"/>
        <v>3.7</v>
      </c>
      <c r="C700" s="408"/>
      <c r="D700" s="411"/>
      <c r="E700" s="411"/>
      <c r="F700" s="417"/>
      <c r="G700" s="420"/>
      <c r="I700" s="423"/>
      <c r="J700" s="426"/>
      <c r="K700" s="414"/>
      <c r="M700" s="195" t="s">
        <v>105</v>
      </c>
      <c r="O700" s="202">
        <v>0</v>
      </c>
      <c r="P700" s="289">
        <f>IFERROR(O700/$K699,0)</f>
        <v>0</v>
      </c>
      <c r="Q700" s="202">
        <f>0.5*K699</f>
        <v>0</v>
      </c>
      <c r="R700" s="289">
        <f>IFERROR(Q700/$K699,0)</f>
        <v>0</v>
      </c>
      <c r="S700" s="202">
        <f>0.5*K699</f>
        <v>0</v>
      </c>
      <c r="T700" s="289">
        <f>IFERROR(S700/$K699,0)</f>
        <v>0</v>
      </c>
      <c r="U700" s="202">
        <v>0</v>
      </c>
      <c r="V700" s="289">
        <f>IFERROR(U700/$K699,0)</f>
        <v>0</v>
      </c>
      <c r="W700" s="202">
        <v>0</v>
      </c>
      <c r="X700" s="289">
        <f>IFERROR(W700/$K699,0)</f>
        <v>0</v>
      </c>
      <c r="Y700" s="202">
        <v>0</v>
      </c>
      <c r="Z700" s="289">
        <f>IFERROR(Y700/$K699,0)</f>
        <v>0</v>
      </c>
      <c r="AA700" s="305">
        <f>SUMIF($O$9:$Z$9,$AA$9,$O700:$Z700)</f>
        <v>0</v>
      </c>
      <c r="AB700" s="306">
        <f>IFERROR(AA700/$K699,0)</f>
        <v>0</v>
      </c>
    </row>
    <row r="701" spans="1:28" ht="20.100000000000001" customHeight="1" outlineLevel="1">
      <c r="A701" s="406"/>
      <c r="B701" s="209" t="str">
        <f t="shared" si="21"/>
        <v>3.7</v>
      </c>
      <c r="C701" s="409"/>
      <c r="D701" s="412"/>
      <c r="E701" s="412"/>
      <c r="F701" s="418"/>
      <c r="G701" s="421"/>
      <c r="I701" s="424"/>
      <c r="J701" s="427"/>
      <c r="K701" s="415"/>
      <c r="M701" s="196" t="s">
        <v>106</v>
      </c>
      <c r="O701" s="204">
        <f>O700</f>
        <v>0</v>
      </c>
      <c r="P701" s="290">
        <f>IFERROR(O701/$K699,0)</f>
        <v>0</v>
      </c>
      <c r="Q701" s="204">
        <f>O701+Q700</f>
        <v>0</v>
      </c>
      <c r="R701" s="290">
        <f>IFERROR(Q701/$K699,0)</f>
        <v>0</v>
      </c>
      <c r="S701" s="204">
        <f>Q701+S700</f>
        <v>0</v>
      </c>
      <c r="T701" s="290">
        <f>IFERROR(S701/$K699,0)</f>
        <v>0</v>
      </c>
      <c r="U701" s="204">
        <f>S701+U700</f>
        <v>0</v>
      </c>
      <c r="V701" s="290">
        <f>IFERROR(U701/$K699,0)</f>
        <v>0</v>
      </c>
      <c r="W701" s="204">
        <f>U701+W700</f>
        <v>0</v>
      </c>
      <c r="X701" s="290">
        <f>IFERROR(W701/$K699,0)</f>
        <v>0</v>
      </c>
      <c r="Y701" s="204">
        <f>W701+Y700</f>
        <v>0</v>
      </c>
      <c r="Z701" s="290">
        <f>IFERROR(Y701/$K699,0)</f>
        <v>0</v>
      </c>
      <c r="AA701" s="307"/>
      <c r="AB701" s="308"/>
    </row>
    <row r="702" spans="1:28" ht="20.100000000000001" hidden="1" customHeight="1" outlineLevel="1">
      <c r="A702" s="406">
        <f>A699+1</f>
        <v>251</v>
      </c>
      <c r="B702" s="209" t="str">
        <f t="shared" si="21"/>
        <v>3.7</v>
      </c>
      <c r="C702" s="407" t="str">
        <f>VLOOKUP($A702,'VII - Planilha Orçamentária'!$A$9:$K$463,3)</f>
        <v>3.7.14</v>
      </c>
      <c r="D702" s="410" t="str">
        <f>VLOOKUP($A702,'VII - Planilha Orçamentária'!$A$9:$K$463,4)</f>
        <v>SINAPI - 05/2015</v>
      </c>
      <c r="E702" s="410" t="str">
        <f>VLOOKUP(A702,'VII - Planilha Orçamentária'!$A$9:$K$463,5)</f>
        <v>72262</v>
      </c>
      <c r="F702" s="416" t="str">
        <f>VLOOKUP($A702,'VII - Planilha Orçamentária'!$A$9:$K$463,6)</f>
        <v>TERMINAL OU CONECTOR DE PRESSAO - PARA CABO 35MM2 - FORNECIMENTO E INSTALACAO</v>
      </c>
      <c r="G702" s="419" t="str">
        <f>VLOOKUP($A702,'VII - Planilha Orçamentária'!$A$9:$K$463,7)</f>
        <v xml:space="preserve">un </v>
      </c>
      <c r="H702" s="5" t="s">
        <v>135</v>
      </c>
      <c r="I702" s="422">
        <f>VLOOKUP($A702,'VII - Planilha Orçamentária'!$A$9:$K$463,9)</f>
        <v>0</v>
      </c>
      <c r="J702" s="425">
        <f>VLOOKUP($A702,'VII - Planilha Orçamentária'!$A$9:$K$463,10)</f>
        <v>13.43</v>
      </c>
      <c r="K702" s="413">
        <f>ROUND(J702*I702,2)</f>
        <v>0</v>
      </c>
      <c r="M702" s="194" t="s">
        <v>104</v>
      </c>
      <c r="O702" s="200"/>
      <c r="P702" s="201"/>
      <c r="Q702" s="200"/>
      <c r="R702" s="288"/>
      <c r="S702" s="200"/>
      <c r="T702" s="288"/>
      <c r="U702" s="200"/>
      <c r="V702" s="288"/>
      <c r="W702" s="200"/>
      <c r="X702" s="288"/>
      <c r="Y702" s="200"/>
      <c r="Z702" s="201"/>
      <c r="AA702" s="200"/>
      <c r="AB702" s="201"/>
    </row>
    <row r="703" spans="1:28" ht="20.100000000000001" hidden="1" customHeight="1" outlineLevel="1">
      <c r="A703" s="406"/>
      <c r="B703" s="209" t="str">
        <f t="shared" si="21"/>
        <v>3.7</v>
      </c>
      <c r="C703" s="408"/>
      <c r="D703" s="411"/>
      <c r="E703" s="411"/>
      <c r="F703" s="417"/>
      <c r="G703" s="420"/>
      <c r="H703" s="5" t="s">
        <v>135</v>
      </c>
      <c r="I703" s="423"/>
      <c r="J703" s="426"/>
      <c r="K703" s="414"/>
      <c r="M703" s="195" t="s">
        <v>105</v>
      </c>
      <c r="O703" s="202">
        <v>0</v>
      </c>
      <c r="P703" s="203">
        <f>IFERROR(O703/$K702,0)</f>
        <v>0</v>
      </c>
      <c r="Q703" s="202">
        <v>0</v>
      </c>
      <c r="R703" s="289">
        <f>IFERROR(Q703/$K702,0)</f>
        <v>0</v>
      </c>
      <c r="S703" s="202">
        <v>0</v>
      </c>
      <c r="T703" s="289">
        <f>IFERROR(S703/$K702,0)</f>
        <v>0</v>
      </c>
      <c r="U703" s="202">
        <v>0</v>
      </c>
      <c r="V703" s="289">
        <f>IFERROR(U703/$K702,0)</f>
        <v>0</v>
      </c>
      <c r="W703" s="202">
        <v>0</v>
      </c>
      <c r="X703" s="289">
        <f>IFERROR(W703/$K702,0)</f>
        <v>0</v>
      </c>
      <c r="Y703" s="202">
        <v>0</v>
      </c>
      <c r="Z703" s="203">
        <f>IFERROR(Y703/$K702,0)</f>
        <v>0</v>
      </c>
      <c r="AA703" s="202">
        <f>SUMIF($O$9:$Z$9,$AA$9,$O703:$Z703)</f>
        <v>0</v>
      </c>
      <c r="AB703" s="203">
        <f>IFERROR(AA703/$K702,0)</f>
        <v>0</v>
      </c>
    </row>
    <row r="704" spans="1:28" ht="20.100000000000001" hidden="1" customHeight="1" outlineLevel="1">
      <c r="A704" s="406"/>
      <c r="B704" s="209" t="str">
        <f t="shared" si="21"/>
        <v>3.7</v>
      </c>
      <c r="C704" s="409"/>
      <c r="D704" s="412"/>
      <c r="E704" s="412"/>
      <c r="F704" s="418"/>
      <c r="G704" s="421"/>
      <c r="H704" s="5" t="s">
        <v>135</v>
      </c>
      <c r="I704" s="424"/>
      <c r="J704" s="427"/>
      <c r="K704" s="415"/>
      <c r="M704" s="196" t="s">
        <v>106</v>
      </c>
      <c r="O704" s="204">
        <f>O703</f>
        <v>0</v>
      </c>
      <c r="P704" s="205">
        <f>IFERROR(O704/$K702,0)</f>
        <v>0</v>
      </c>
      <c r="Q704" s="204">
        <f>O704+Q703</f>
        <v>0</v>
      </c>
      <c r="R704" s="290">
        <f>IFERROR(Q704/$K702,0)</f>
        <v>0</v>
      </c>
      <c r="S704" s="204">
        <f>Q704+S703</f>
        <v>0</v>
      </c>
      <c r="T704" s="290">
        <f>IFERROR(S704/$K702,0)</f>
        <v>0</v>
      </c>
      <c r="U704" s="204">
        <f>S704+U703</f>
        <v>0</v>
      </c>
      <c r="V704" s="290">
        <f>IFERROR(U704/$K702,0)</f>
        <v>0</v>
      </c>
      <c r="W704" s="204">
        <f>U704+W703</f>
        <v>0</v>
      </c>
      <c r="X704" s="290">
        <f>IFERROR(W704/$K702,0)</f>
        <v>0</v>
      </c>
      <c r="Y704" s="204">
        <f>W704+Y703</f>
        <v>0</v>
      </c>
      <c r="Z704" s="205">
        <f>IFERROR(Y704/$K702,0)</f>
        <v>0</v>
      </c>
      <c r="AA704" s="204"/>
      <c r="AB704" s="205"/>
    </row>
    <row r="705" spans="1:28" ht="20.100000000000001" customHeight="1" outlineLevel="1">
      <c r="A705" s="406">
        <f>A702+1</f>
        <v>252</v>
      </c>
      <c r="B705" s="209" t="str">
        <f t="shared" si="21"/>
        <v>3.7</v>
      </c>
      <c r="C705" s="407" t="str">
        <f>VLOOKUP($A705,'VII - Planilha Orçamentária'!$A$9:$K$463,3)</f>
        <v>3.7.15</v>
      </c>
      <c r="D705" s="410" t="str">
        <f>VLOOKUP($A705,'VII - Planilha Orçamentária'!$A$9:$K$463,4)</f>
        <v>SINAPI - 01/2016</v>
      </c>
      <c r="E705" s="410" t="str">
        <f>VLOOKUP(A705,'VII - Planilha Orçamentária'!$A$9:$K$463,5)</f>
        <v>72263</v>
      </c>
      <c r="F705" s="416" t="str">
        <f>VLOOKUP($A705,'VII - Planilha Orçamentária'!$A$9:$K$463,6)</f>
        <v>TERMINAL OU CONECTOR DE PRESSAO - PARA CABO 50MM2 - FORNECIMENTO E INSTALACAO</v>
      </c>
      <c r="G705" s="419" t="str">
        <f>VLOOKUP($A705,'VII - Planilha Orçamentária'!$A$9:$K$463,7)</f>
        <v xml:space="preserve">un </v>
      </c>
      <c r="I705" s="422">
        <f>VLOOKUP($A705,'VII - Planilha Orçamentária'!$A$9:$K$463,9)</f>
        <v>45</v>
      </c>
      <c r="J705" s="425">
        <f>VLOOKUP($A705,'VII - Planilha Orçamentária'!$A$9:$K$463,10)</f>
        <v>0</v>
      </c>
      <c r="K705" s="413">
        <f>ROUND(J705*I705,2)</f>
        <v>0</v>
      </c>
      <c r="M705" s="194" t="s">
        <v>104</v>
      </c>
      <c r="O705" s="200"/>
      <c r="P705" s="288"/>
      <c r="Q705" s="200"/>
      <c r="R705" s="288"/>
      <c r="S705" s="200"/>
      <c r="T705" s="288"/>
      <c r="U705" s="200"/>
      <c r="V705" s="288"/>
      <c r="W705" s="200"/>
      <c r="X705" s="288"/>
      <c r="Y705" s="200"/>
      <c r="Z705" s="288"/>
      <c r="AA705" s="303"/>
      <c r="AB705" s="304"/>
    </row>
    <row r="706" spans="1:28" ht="20.100000000000001" customHeight="1" outlineLevel="1">
      <c r="A706" s="406"/>
      <c r="B706" s="209" t="str">
        <f t="shared" si="21"/>
        <v>3.7</v>
      </c>
      <c r="C706" s="408"/>
      <c r="D706" s="411"/>
      <c r="E706" s="411"/>
      <c r="F706" s="417"/>
      <c r="G706" s="420"/>
      <c r="I706" s="423"/>
      <c r="J706" s="426"/>
      <c r="K706" s="414"/>
      <c r="M706" s="195" t="s">
        <v>105</v>
      </c>
      <c r="O706" s="202">
        <v>0</v>
      </c>
      <c r="P706" s="289">
        <f>IFERROR(O706/$K705,0)</f>
        <v>0</v>
      </c>
      <c r="Q706" s="202">
        <v>0</v>
      </c>
      <c r="R706" s="289">
        <f>IFERROR(Q706/$K705,0)</f>
        <v>0</v>
      </c>
      <c r="S706" s="202">
        <f>K705</f>
        <v>0</v>
      </c>
      <c r="T706" s="289">
        <f>IFERROR(S706/$K705,0)</f>
        <v>0</v>
      </c>
      <c r="U706" s="202">
        <v>0</v>
      </c>
      <c r="V706" s="289">
        <f>IFERROR(U706/$K705,0)</f>
        <v>0</v>
      </c>
      <c r="W706" s="202">
        <v>0</v>
      </c>
      <c r="X706" s="289">
        <f>IFERROR(W706/$K705,0)</f>
        <v>0</v>
      </c>
      <c r="Y706" s="202">
        <v>0</v>
      </c>
      <c r="Z706" s="289">
        <f>IFERROR(Y706/$K705,0)</f>
        <v>0</v>
      </c>
      <c r="AA706" s="305">
        <f>SUMIF($O$9:$Z$9,$AA$9,$O706:$Z706)</f>
        <v>0</v>
      </c>
      <c r="AB706" s="306">
        <f>IFERROR(AA706/$K705,0)</f>
        <v>0</v>
      </c>
    </row>
    <row r="707" spans="1:28" ht="20.100000000000001" customHeight="1" outlineLevel="1">
      <c r="A707" s="406"/>
      <c r="B707" s="209" t="str">
        <f t="shared" si="21"/>
        <v>3.7</v>
      </c>
      <c r="C707" s="409"/>
      <c r="D707" s="412"/>
      <c r="E707" s="412"/>
      <c r="F707" s="418"/>
      <c r="G707" s="421"/>
      <c r="I707" s="424"/>
      <c r="J707" s="427"/>
      <c r="K707" s="415"/>
      <c r="M707" s="196" t="s">
        <v>106</v>
      </c>
      <c r="O707" s="204">
        <f>O706</f>
        <v>0</v>
      </c>
      <c r="P707" s="290">
        <f>IFERROR(O707/$K705,0)</f>
        <v>0</v>
      </c>
      <c r="Q707" s="204">
        <f>O707+Q706</f>
        <v>0</v>
      </c>
      <c r="R707" s="290">
        <f>IFERROR(Q707/$K705,0)</f>
        <v>0</v>
      </c>
      <c r="S707" s="204">
        <f>Q707+S706</f>
        <v>0</v>
      </c>
      <c r="T707" s="290">
        <f>IFERROR(S707/$K705,0)</f>
        <v>0</v>
      </c>
      <c r="U707" s="204">
        <f>S707+U706</f>
        <v>0</v>
      </c>
      <c r="V707" s="290">
        <f>IFERROR(U707/$K705,0)</f>
        <v>0</v>
      </c>
      <c r="W707" s="204">
        <f>U707+W706</f>
        <v>0</v>
      </c>
      <c r="X707" s="290">
        <f>IFERROR(W707/$K705,0)</f>
        <v>0</v>
      </c>
      <c r="Y707" s="204">
        <f>W707+Y706</f>
        <v>0</v>
      </c>
      <c r="Z707" s="290">
        <f>IFERROR(Y707/$K705,0)</f>
        <v>0</v>
      </c>
      <c r="AA707" s="307"/>
      <c r="AB707" s="308"/>
    </row>
    <row r="708" spans="1:28" ht="20.100000000000001" hidden="1" customHeight="1" outlineLevel="1">
      <c r="A708" s="406">
        <f>A705+1</f>
        <v>253</v>
      </c>
      <c r="B708" s="209" t="str">
        <f t="shared" si="21"/>
        <v>3.7</v>
      </c>
      <c r="C708" s="407" t="str">
        <f>VLOOKUP($A708,'VII - Planilha Orçamentária'!$A$9:$K$463,3)</f>
        <v>3.7.16</v>
      </c>
      <c r="D708" s="410" t="str">
        <f>VLOOKUP($A708,'VII - Planilha Orçamentária'!$A$9:$K$463,4)</f>
        <v>SINAPI - 05/2015</v>
      </c>
      <c r="E708" s="410" t="str">
        <f>VLOOKUP(A708,'VII - Planilha Orçamentária'!$A$9:$K$463,5)</f>
        <v>72264</v>
      </c>
      <c r="F708" s="416" t="str">
        <f>VLOOKUP($A708,'VII - Planilha Orçamentária'!$A$9:$K$463,6)</f>
        <v>TERMINAL OU CONECTOR DE PRESSAO - PARA CABO 70MM2 - FORNECIMENTO E INSTALACAO</v>
      </c>
      <c r="G708" s="419" t="str">
        <f>VLOOKUP($A708,'VII - Planilha Orçamentária'!$A$9:$K$463,7)</f>
        <v xml:space="preserve">un </v>
      </c>
      <c r="H708" s="5" t="s">
        <v>135</v>
      </c>
      <c r="I708" s="422">
        <f>VLOOKUP($A708,'VII - Planilha Orçamentária'!$A$9:$K$463,9)</f>
        <v>0</v>
      </c>
      <c r="J708" s="425">
        <f>VLOOKUP($A708,'VII - Planilha Orçamentária'!$A$9:$K$463,10)</f>
        <v>17.78</v>
      </c>
      <c r="K708" s="413">
        <f>ROUND(J708*I708,2)</f>
        <v>0</v>
      </c>
      <c r="M708" s="194" t="s">
        <v>104</v>
      </c>
      <c r="O708" s="200"/>
      <c r="P708" s="201"/>
      <c r="Q708" s="200"/>
      <c r="R708" s="288"/>
      <c r="S708" s="200"/>
      <c r="T708" s="288"/>
      <c r="U708" s="200"/>
      <c r="V708" s="288"/>
      <c r="W708" s="200"/>
      <c r="X708" s="288"/>
      <c r="Y708" s="200"/>
      <c r="Z708" s="201"/>
      <c r="AA708" s="200"/>
      <c r="AB708" s="201"/>
    </row>
    <row r="709" spans="1:28" ht="20.100000000000001" hidden="1" customHeight="1" outlineLevel="1">
      <c r="A709" s="406"/>
      <c r="B709" s="209" t="str">
        <f t="shared" si="21"/>
        <v>3.7</v>
      </c>
      <c r="C709" s="408"/>
      <c r="D709" s="411"/>
      <c r="E709" s="411"/>
      <c r="F709" s="417"/>
      <c r="G709" s="420"/>
      <c r="H709" s="5" t="s">
        <v>135</v>
      </c>
      <c r="I709" s="423"/>
      <c r="J709" s="426"/>
      <c r="K709" s="414"/>
      <c r="M709" s="195" t="s">
        <v>105</v>
      </c>
      <c r="O709" s="202">
        <v>0</v>
      </c>
      <c r="P709" s="203">
        <f>IFERROR(O709/$K708,0)</f>
        <v>0</v>
      </c>
      <c r="Q709" s="202">
        <v>0</v>
      </c>
      <c r="R709" s="289">
        <f>IFERROR(Q709/$K708,0)</f>
        <v>0</v>
      </c>
      <c r="S709" s="202">
        <v>0</v>
      </c>
      <c r="T709" s="289">
        <f>IFERROR(S709/$K708,0)</f>
        <v>0</v>
      </c>
      <c r="U709" s="202">
        <v>0</v>
      </c>
      <c r="V709" s="289">
        <f>IFERROR(U709/$K708,0)</f>
        <v>0</v>
      </c>
      <c r="W709" s="202">
        <v>0</v>
      </c>
      <c r="X709" s="289">
        <f>IFERROR(W709/$K708,0)</f>
        <v>0</v>
      </c>
      <c r="Y709" s="202">
        <v>0</v>
      </c>
      <c r="Z709" s="203">
        <f>IFERROR(Y709/$K708,0)</f>
        <v>0</v>
      </c>
      <c r="AA709" s="202">
        <f>SUMIF($O$9:$Z$9,$AA$9,$O709:$Z709)</f>
        <v>0</v>
      </c>
      <c r="AB709" s="203">
        <f>IFERROR(AA709/$K708,0)</f>
        <v>0</v>
      </c>
    </row>
    <row r="710" spans="1:28" ht="20.100000000000001" hidden="1" customHeight="1" outlineLevel="1">
      <c r="A710" s="406"/>
      <c r="B710" s="209" t="str">
        <f t="shared" si="21"/>
        <v>3.7</v>
      </c>
      <c r="C710" s="409"/>
      <c r="D710" s="412"/>
      <c r="E710" s="412"/>
      <c r="F710" s="418"/>
      <c r="G710" s="421"/>
      <c r="H710" s="5" t="s">
        <v>135</v>
      </c>
      <c r="I710" s="424"/>
      <c r="J710" s="427"/>
      <c r="K710" s="415"/>
      <c r="M710" s="196" t="s">
        <v>106</v>
      </c>
      <c r="O710" s="204">
        <f>O709</f>
        <v>0</v>
      </c>
      <c r="P710" s="205">
        <f>IFERROR(O710/$K708,0)</f>
        <v>0</v>
      </c>
      <c r="Q710" s="204">
        <f>O710+Q709</f>
        <v>0</v>
      </c>
      <c r="R710" s="290">
        <f>IFERROR(Q710/$K708,0)</f>
        <v>0</v>
      </c>
      <c r="S710" s="204">
        <f>Q710+S709</f>
        <v>0</v>
      </c>
      <c r="T710" s="290">
        <f>IFERROR(S710/$K708,0)</f>
        <v>0</v>
      </c>
      <c r="U710" s="204">
        <f>S710+U709</f>
        <v>0</v>
      </c>
      <c r="V710" s="290">
        <f>IFERROR(U710/$K708,0)</f>
        <v>0</v>
      </c>
      <c r="W710" s="204">
        <f>U710+W709</f>
        <v>0</v>
      </c>
      <c r="X710" s="290">
        <f>IFERROR(W710/$K708,0)</f>
        <v>0</v>
      </c>
      <c r="Y710" s="204">
        <f>W710+Y709</f>
        <v>0</v>
      </c>
      <c r="Z710" s="205">
        <f>IFERROR(Y710/$K708,0)</f>
        <v>0</v>
      </c>
      <c r="AA710" s="204"/>
      <c r="AB710" s="205"/>
    </row>
    <row r="711" spans="1:28" ht="20.100000000000001" hidden="1" customHeight="1" outlineLevel="1">
      <c r="A711" s="406">
        <f>A708+1</f>
        <v>254</v>
      </c>
      <c r="B711" s="209" t="str">
        <f t="shared" si="21"/>
        <v>3.7</v>
      </c>
      <c r="C711" s="407" t="str">
        <f>VLOOKUP($A711,'VII - Planilha Orçamentária'!$A$9:$K$463,3)</f>
        <v>3.7.17</v>
      </c>
      <c r="D711" s="410" t="str">
        <f>VLOOKUP($A711,'VII - Planilha Orçamentária'!$A$9:$K$463,4)</f>
        <v>SINAPI - 05/2015</v>
      </c>
      <c r="E711" s="410" t="str">
        <f>VLOOKUP(A711,'VII - Planilha Orçamentária'!$A$9:$K$463,5)</f>
        <v>72265</v>
      </c>
      <c r="F711" s="416" t="str">
        <f>VLOOKUP($A711,'VII - Planilha Orçamentária'!$A$9:$K$463,6)</f>
        <v>TERMINAL OU CONECTOR DE PRESSAO - PARA CABO 95MM2 - FORNECIMENTO E INSTALACAO</v>
      </c>
      <c r="G711" s="419" t="str">
        <f>VLOOKUP($A711,'VII - Planilha Orçamentária'!$A$9:$K$463,7)</f>
        <v xml:space="preserve">un </v>
      </c>
      <c r="H711" s="5" t="s">
        <v>135</v>
      </c>
      <c r="I711" s="422">
        <f>VLOOKUP($A711,'VII - Planilha Orçamentária'!$A$9:$K$463,9)</f>
        <v>0</v>
      </c>
      <c r="J711" s="425">
        <f>VLOOKUP($A711,'VII - Planilha Orçamentária'!$A$9:$K$463,10)</f>
        <v>19.7</v>
      </c>
      <c r="K711" s="413">
        <f>ROUND(J711*I711,2)</f>
        <v>0</v>
      </c>
      <c r="M711" s="194" t="s">
        <v>104</v>
      </c>
      <c r="O711" s="200"/>
      <c r="P711" s="201"/>
      <c r="Q711" s="200"/>
      <c r="R711" s="288"/>
      <c r="S711" s="200"/>
      <c r="T711" s="288"/>
      <c r="U711" s="200"/>
      <c r="V711" s="288"/>
      <c r="W711" s="200"/>
      <c r="X711" s="288"/>
      <c r="Y711" s="200"/>
      <c r="Z711" s="201"/>
      <c r="AA711" s="200"/>
      <c r="AB711" s="201"/>
    </row>
    <row r="712" spans="1:28" ht="20.100000000000001" hidden="1" customHeight="1" outlineLevel="1">
      <c r="A712" s="406"/>
      <c r="B712" s="209" t="str">
        <f t="shared" si="21"/>
        <v>3.7</v>
      </c>
      <c r="C712" s="408"/>
      <c r="D712" s="411"/>
      <c r="E712" s="411"/>
      <c r="F712" s="417"/>
      <c r="G712" s="420"/>
      <c r="H712" s="5" t="s">
        <v>135</v>
      </c>
      <c r="I712" s="423"/>
      <c r="J712" s="426"/>
      <c r="K712" s="414"/>
      <c r="M712" s="195" t="s">
        <v>105</v>
      </c>
      <c r="O712" s="202">
        <v>0</v>
      </c>
      <c r="P712" s="203">
        <f>IFERROR(O712/$K711,0)</f>
        <v>0</v>
      </c>
      <c r="Q712" s="202">
        <v>0</v>
      </c>
      <c r="R712" s="289">
        <f>IFERROR(Q712/$K711,0)</f>
        <v>0</v>
      </c>
      <c r="S712" s="202">
        <v>0</v>
      </c>
      <c r="T712" s="289">
        <f>IFERROR(S712/$K711,0)</f>
        <v>0</v>
      </c>
      <c r="U712" s="202">
        <v>0</v>
      </c>
      <c r="V712" s="289">
        <f>IFERROR(U712/$K711,0)</f>
        <v>0</v>
      </c>
      <c r="W712" s="202">
        <v>0</v>
      </c>
      <c r="X712" s="289">
        <f>IFERROR(W712/$K711,0)</f>
        <v>0</v>
      </c>
      <c r="Y712" s="202">
        <v>0</v>
      </c>
      <c r="Z712" s="203">
        <f>IFERROR(Y712/$K711,0)</f>
        <v>0</v>
      </c>
      <c r="AA712" s="202">
        <f>SUMIF($O$9:$Z$9,$AA$9,$O712:$Z712)</f>
        <v>0</v>
      </c>
      <c r="AB712" s="203">
        <f>IFERROR(AA712/$K711,0)</f>
        <v>0</v>
      </c>
    </row>
    <row r="713" spans="1:28" ht="20.100000000000001" hidden="1" customHeight="1" outlineLevel="1">
      <c r="A713" s="406"/>
      <c r="B713" s="209" t="str">
        <f t="shared" si="21"/>
        <v>3.7</v>
      </c>
      <c r="C713" s="409"/>
      <c r="D713" s="412"/>
      <c r="E713" s="412"/>
      <c r="F713" s="418"/>
      <c r="G713" s="421"/>
      <c r="H713" s="5" t="s">
        <v>135</v>
      </c>
      <c r="I713" s="424"/>
      <c r="J713" s="427"/>
      <c r="K713" s="415"/>
      <c r="M713" s="196" t="s">
        <v>106</v>
      </c>
      <c r="O713" s="204">
        <f>O712</f>
        <v>0</v>
      </c>
      <c r="P713" s="205">
        <f>IFERROR(O713/$K711,0)</f>
        <v>0</v>
      </c>
      <c r="Q713" s="204">
        <f>O713+Q712</f>
        <v>0</v>
      </c>
      <c r="R713" s="290">
        <f>IFERROR(Q713/$K711,0)</f>
        <v>0</v>
      </c>
      <c r="S713" s="204">
        <f>Q713+S712</f>
        <v>0</v>
      </c>
      <c r="T713" s="290">
        <f>IFERROR(S713/$K711,0)</f>
        <v>0</v>
      </c>
      <c r="U713" s="204">
        <f>S713+U712</f>
        <v>0</v>
      </c>
      <c r="V713" s="290">
        <f>IFERROR(U713/$K711,0)</f>
        <v>0</v>
      </c>
      <c r="W713" s="204">
        <f>U713+W712</f>
        <v>0</v>
      </c>
      <c r="X713" s="290">
        <f>IFERROR(W713/$K711,0)</f>
        <v>0</v>
      </c>
      <c r="Y713" s="204">
        <f>W713+Y712</f>
        <v>0</v>
      </c>
      <c r="Z713" s="205">
        <f>IFERROR(Y713/$K711,0)</f>
        <v>0</v>
      </c>
      <c r="AA713" s="204"/>
      <c r="AB713" s="205"/>
    </row>
    <row r="714" spans="1:28" ht="20.100000000000001" customHeight="1" outlineLevel="1">
      <c r="A714" s="406">
        <f>A711+1</f>
        <v>255</v>
      </c>
      <c r="B714" s="209" t="str">
        <f t="shared" si="21"/>
        <v>3.7</v>
      </c>
      <c r="C714" s="407" t="str">
        <f>VLOOKUP($A714,'VII - Planilha Orçamentária'!$A$9:$K$463,3)</f>
        <v>3.7.18</v>
      </c>
      <c r="D714" s="410" t="str">
        <f>VLOOKUP($A714,'VII - Planilha Orçamentária'!$A$9:$K$463,4)</f>
        <v>CPOS - B.166</v>
      </c>
      <c r="E714" s="410" t="str">
        <f>VLOOKUP(A714,'VII - Planilha Orçamentária'!$A$9:$K$463,5)</f>
        <v>420531</v>
      </c>
      <c r="F714" s="416" t="str">
        <f>VLOOKUP($A714,'VII - Planilha Orçamentária'!$A$9:$K$463,6)</f>
        <v>CAIXA DE INSPEÇÃO DO TERRA CILÍNDRICA EM PVC RÍGIDO, DIÂMETRO DE 300 
MM - H= 250 MM</v>
      </c>
      <c r="G714" s="419" t="str">
        <f>VLOOKUP($A714,'VII - Planilha Orçamentária'!$A$9:$K$463,7)</f>
        <v xml:space="preserve">un </v>
      </c>
      <c r="I714" s="422">
        <f>VLOOKUP($A714,'VII - Planilha Orçamentária'!$A$9:$K$463,9)</f>
        <v>11</v>
      </c>
      <c r="J714" s="425">
        <f>VLOOKUP($A714,'VII - Planilha Orçamentária'!$A$9:$K$463,10)</f>
        <v>0</v>
      </c>
      <c r="K714" s="413">
        <f>ROUND(J714*I714,2)</f>
        <v>0</v>
      </c>
      <c r="M714" s="194" t="s">
        <v>104</v>
      </c>
      <c r="O714" s="200"/>
      <c r="P714" s="288"/>
      <c r="Q714" s="200"/>
      <c r="R714" s="288"/>
      <c r="S714" s="200"/>
      <c r="T714" s="288"/>
      <c r="U714" s="200"/>
      <c r="V714" s="288"/>
      <c r="W714" s="200"/>
      <c r="X714" s="288"/>
      <c r="Y714" s="200"/>
      <c r="Z714" s="288"/>
      <c r="AA714" s="303"/>
      <c r="AB714" s="304"/>
    </row>
    <row r="715" spans="1:28" ht="20.100000000000001" customHeight="1" outlineLevel="1">
      <c r="A715" s="406"/>
      <c r="B715" s="209" t="str">
        <f t="shared" si="21"/>
        <v>3.7</v>
      </c>
      <c r="C715" s="408"/>
      <c r="D715" s="411"/>
      <c r="E715" s="411"/>
      <c r="F715" s="417"/>
      <c r="G715" s="420"/>
      <c r="I715" s="423"/>
      <c r="J715" s="426"/>
      <c r="K715" s="414"/>
      <c r="M715" s="195" t="s">
        <v>105</v>
      </c>
      <c r="O715" s="202">
        <v>0</v>
      </c>
      <c r="P715" s="289">
        <f>IFERROR(O715/$K714,0)</f>
        <v>0</v>
      </c>
      <c r="Q715" s="202">
        <f>3*J714</f>
        <v>0</v>
      </c>
      <c r="R715" s="289">
        <f>IFERROR(Q715/$K714,0)</f>
        <v>0</v>
      </c>
      <c r="S715" s="202">
        <f>4*J714</f>
        <v>0</v>
      </c>
      <c r="T715" s="289">
        <f>IFERROR(S715/$K714,0)</f>
        <v>0</v>
      </c>
      <c r="U715" s="202">
        <f>4*J714</f>
        <v>0</v>
      </c>
      <c r="V715" s="289">
        <f>IFERROR(U715/$K714,0)</f>
        <v>0</v>
      </c>
      <c r="W715" s="202">
        <v>0</v>
      </c>
      <c r="X715" s="289">
        <f>IFERROR(W715/$K714,0)</f>
        <v>0</v>
      </c>
      <c r="Y715" s="202">
        <v>0</v>
      </c>
      <c r="Z715" s="289">
        <f>IFERROR(Y715/$K714,0)</f>
        <v>0</v>
      </c>
      <c r="AA715" s="305">
        <f>SUMIF($O$9:$Z$9,$AA$9,$O715:$Z715)</f>
        <v>0</v>
      </c>
      <c r="AB715" s="306">
        <f>IFERROR(AA715/$K714,0)</f>
        <v>0</v>
      </c>
    </row>
    <row r="716" spans="1:28" ht="20.100000000000001" customHeight="1" outlineLevel="1">
      <c r="A716" s="406"/>
      <c r="B716" s="209" t="str">
        <f t="shared" si="21"/>
        <v>3.7</v>
      </c>
      <c r="C716" s="409"/>
      <c r="D716" s="412"/>
      <c r="E716" s="412"/>
      <c r="F716" s="418"/>
      <c r="G716" s="421"/>
      <c r="I716" s="424"/>
      <c r="J716" s="427"/>
      <c r="K716" s="415"/>
      <c r="M716" s="196" t="s">
        <v>106</v>
      </c>
      <c r="O716" s="204">
        <f>O715</f>
        <v>0</v>
      </c>
      <c r="P716" s="290">
        <f>IFERROR(O716/$K714,0)</f>
        <v>0</v>
      </c>
      <c r="Q716" s="204">
        <f>O716+Q715</f>
        <v>0</v>
      </c>
      <c r="R716" s="290">
        <f>IFERROR(Q716/$K714,0)</f>
        <v>0</v>
      </c>
      <c r="S716" s="204">
        <f>Q716+S715</f>
        <v>0</v>
      </c>
      <c r="T716" s="290">
        <f>IFERROR(S716/$K714,0)</f>
        <v>0</v>
      </c>
      <c r="U716" s="204">
        <f>S716+U715</f>
        <v>0</v>
      </c>
      <c r="V716" s="290">
        <f>IFERROR(U716/$K714,0)</f>
        <v>0</v>
      </c>
      <c r="W716" s="204">
        <f>U716+W715</f>
        <v>0</v>
      </c>
      <c r="X716" s="290">
        <f>IFERROR(W716/$K714,0)</f>
        <v>0</v>
      </c>
      <c r="Y716" s="204">
        <f>W716+Y715</f>
        <v>0</v>
      </c>
      <c r="Z716" s="290">
        <f>IFERROR(Y716/$K714,0)</f>
        <v>0</v>
      </c>
      <c r="AA716" s="307"/>
      <c r="AB716" s="308"/>
    </row>
    <row r="717" spans="1:28" ht="20.100000000000001" customHeight="1" outlineLevel="1">
      <c r="A717" s="406">
        <f>A714+1</f>
        <v>256</v>
      </c>
      <c r="B717" s="209" t="str">
        <f t="shared" si="21"/>
        <v>3.7</v>
      </c>
      <c r="C717" s="407" t="str">
        <f>VLOOKUP($A717,'VII - Planilha Orçamentária'!$A$9:$K$463,3)</f>
        <v>3.7.19</v>
      </c>
      <c r="D717" s="410" t="str">
        <f>VLOOKUP($A717,'VII - Planilha Orçamentária'!$A$9:$K$463,4)</f>
        <v>CPOS - B.166</v>
      </c>
      <c r="E717" s="410" t="str">
        <f>VLOOKUP(A717,'VII - Planilha Orçamentária'!$A$9:$K$463,5)</f>
        <v>422013</v>
      </c>
      <c r="F717" s="416" t="str">
        <f>VLOOKUP($A717,'VII - Planilha Orçamentária'!$A$9:$K$463,6)</f>
        <v>SOLDA EXOTÉRMICA CONEXÃO CABO-CABO HORIZONTAL EM X SOBREPOSTO,BITOLA DO CABO DE 50-50MM² A 95-50MM²</v>
      </c>
      <c r="G717" s="419" t="str">
        <f>VLOOKUP($A717,'VII - Planilha Orçamentária'!$A$9:$K$463,7)</f>
        <v xml:space="preserve">un </v>
      </c>
      <c r="I717" s="422">
        <f>VLOOKUP($A717,'VII - Planilha Orçamentária'!$A$9:$K$463,9)</f>
        <v>15</v>
      </c>
      <c r="J717" s="425">
        <f>VLOOKUP($A717,'VII - Planilha Orçamentária'!$A$9:$K$463,10)</f>
        <v>0</v>
      </c>
      <c r="K717" s="413">
        <f>ROUND(J717*I717,2)</f>
        <v>0</v>
      </c>
      <c r="M717" s="194" t="s">
        <v>104</v>
      </c>
      <c r="O717" s="200"/>
      <c r="P717" s="288"/>
      <c r="Q717" s="200"/>
      <c r="R717" s="288"/>
      <c r="S717" s="200"/>
      <c r="T717" s="288"/>
      <c r="U717" s="200"/>
      <c r="V717" s="288"/>
      <c r="W717" s="200"/>
      <c r="X717" s="288"/>
      <c r="Y717" s="200"/>
      <c r="Z717" s="288"/>
      <c r="AA717" s="303"/>
      <c r="AB717" s="304"/>
    </row>
    <row r="718" spans="1:28" ht="20.100000000000001" customHeight="1" outlineLevel="1">
      <c r="A718" s="406"/>
      <c r="B718" s="209" t="str">
        <f t="shared" si="21"/>
        <v>3.7</v>
      </c>
      <c r="C718" s="408"/>
      <c r="D718" s="411"/>
      <c r="E718" s="411"/>
      <c r="F718" s="417"/>
      <c r="G718" s="420"/>
      <c r="I718" s="423"/>
      <c r="J718" s="426"/>
      <c r="K718" s="414"/>
      <c r="M718" s="195" t="s">
        <v>105</v>
      </c>
      <c r="O718" s="202">
        <v>0</v>
      </c>
      <c r="P718" s="289">
        <f>IFERROR(O718/$K717,0)</f>
        <v>0</v>
      </c>
      <c r="Q718" s="202">
        <f>2*J717</f>
        <v>0</v>
      </c>
      <c r="R718" s="289">
        <f>IFERROR(Q718/$K717,0)</f>
        <v>0</v>
      </c>
      <c r="S718" s="202">
        <f>5*J717</f>
        <v>0</v>
      </c>
      <c r="T718" s="289">
        <f>IFERROR(S718/$K717,0)</f>
        <v>0</v>
      </c>
      <c r="U718" s="202">
        <f>8*J717</f>
        <v>0</v>
      </c>
      <c r="V718" s="289">
        <f>IFERROR(U718/$K717,0)</f>
        <v>0</v>
      </c>
      <c r="W718" s="202">
        <v>0</v>
      </c>
      <c r="X718" s="289">
        <f>IFERROR(W718/$K717,0)</f>
        <v>0</v>
      </c>
      <c r="Y718" s="202">
        <v>0</v>
      </c>
      <c r="Z718" s="289">
        <f>IFERROR(Y718/$K717,0)</f>
        <v>0</v>
      </c>
      <c r="AA718" s="305">
        <f>SUMIF($O$9:$Z$9,$AA$9,$O718:$Z718)</f>
        <v>0</v>
      </c>
      <c r="AB718" s="306">
        <f>IFERROR(AA718/$K717,0)</f>
        <v>0</v>
      </c>
    </row>
    <row r="719" spans="1:28" ht="20.100000000000001" customHeight="1" outlineLevel="1">
      <c r="A719" s="406"/>
      <c r="B719" s="209" t="str">
        <f t="shared" si="21"/>
        <v>3.7</v>
      </c>
      <c r="C719" s="409"/>
      <c r="D719" s="412"/>
      <c r="E719" s="412"/>
      <c r="F719" s="418"/>
      <c r="G719" s="421"/>
      <c r="I719" s="424"/>
      <c r="J719" s="427"/>
      <c r="K719" s="415"/>
      <c r="M719" s="196" t="s">
        <v>106</v>
      </c>
      <c r="O719" s="204">
        <f>O718</f>
        <v>0</v>
      </c>
      <c r="P719" s="290">
        <f>IFERROR(O719/$K717,0)</f>
        <v>0</v>
      </c>
      <c r="Q719" s="204">
        <f>O719+Q718</f>
        <v>0</v>
      </c>
      <c r="R719" s="290">
        <f>IFERROR(Q719/$K717,0)</f>
        <v>0</v>
      </c>
      <c r="S719" s="204">
        <f>Q719+S718</f>
        <v>0</v>
      </c>
      <c r="T719" s="290">
        <f>IFERROR(S719/$K717,0)</f>
        <v>0</v>
      </c>
      <c r="U719" s="204">
        <f>S719+U718</f>
        <v>0</v>
      </c>
      <c r="V719" s="290">
        <f>IFERROR(U719/$K717,0)</f>
        <v>0</v>
      </c>
      <c r="W719" s="204">
        <f>U719+W718</f>
        <v>0</v>
      </c>
      <c r="X719" s="290">
        <f>IFERROR(W719/$K717,0)</f>
        <v>0</v>
      </c>
      <c r="Y719" s="204">
        <f>W719+Y718</f>
        <v>0</v>
      </c>
      <c r="Z719" s="290">
        <f>IFERROR(Y719/$K717,0)</f>
        <v>0</v>
      </c>
      <c r="AA719" s="307"/>
      <c r="AB719" s="308"/>
    </row>
    <row r="720" spans="1:28" ht="20.100000000000001" customHeight="1" outlineLevel="1">
      <c r="A720" s="406">
        <f>A717+1</f>
        <v>257</v>
      </c>
      <c r="B720" s="209" t="str">
        <f t="shared" si="21"/>
        <v>3.7</v>
      </c>
      <c r="C720" s="407" t="str">
        <f>VLOOKUP($A720,'VII - Planilha Orçamentária'!$A$9:$K$463,3)</f>
        <v>3.7.20</v>
      </c>
      <c r="D720" s="410" t="str">
        <f>VLOOKUP($A720,'VII - Planilha Orçamentária'!$A$9:$K$463,4)</f>
        <v>CPOS - B.166</v>
      </c>
      <c r="E720" s="410" t="str">
        <f>VLOOKUP(A720,'VII - Planilha Orçamentária'!$A$9:$K$463,5)</f>
        <v>422016</v>
      </c>
      <c r="F720" s="416" t="str">
        <f>VLOOKUP($A720,'VII - Planilha Orçamentária'!$A$9:$K$463,6)</f>
        <v>SOLDA EXOTÉRMICA CONEXÃO CABO-CABO HORIZONTAL EM T, BITOLA DO CABO
DE 50-50MM² A 95-50MM²</v>
      </c>
      <c r="G720" s="419" t="str">
        <f>VLOOKUP($A720,'VII - Planilha Orçamentária'!$A$9:$K$463,7)</f>
        <v xml:space="preserve">un </v>
      </c>
      <c r="I720" s="422">
        <f>VLOOKUP($A720,'VII - Planilha Orçamentária'!$A$9:$K$463,9)</f>
        <v>20</v>
      </c>
      <c r="J720" s="425">
        <f>VLOOKUP($A720,'VII - Planilha Orçamentária'!$A$9:$K$463,10)</f>
        <v>0</v>
      </c>
      <c r="K720" s="413">
        <f>ROUND(J720*I720,2)</f>
        <v>0</v>
      </c>
      <c r="M720" s="194" t="s">
        <v>104</v>
      </c>
      <c r="O720" s="200"/>
      <c r="P720" s="288"/>
      <c r="Q720" s="200"/>
      <c r="R720" s="288"/>
      <c r="S720" s="200"/>
      <c r="T720" s="288"/>
      <c r="U720" s="200"/>
      <c r="V720" s="288"/>
      <c r="W720" s="200"/>
      <c r="X720" s="288"/>
      <c r="Y720" s="200"/>
      <c r="Z720" s="288"/>
      <c r="AA720" s="303"/>
      <c r="AB720" s="304"/>
    </row>
    <row r="721" spans="1:28" ht="20.100000000000001" customHeight="1" outlineLevel="1">
      <c r="A721" s="406"/>
      <c r="B721" s="209" t="str">
        <f t="shared" si="21"/>
        <v>3.7</v>
      </c>
      <c r="C721" s="408"/>
      <c r="D721" s="411"/>
      <c r="E721" s="411"/>
      <c r="F721" s="417"/>
      <c r="G721" s="420"/>
      <c r="I721" s="423"/>
      <c r="J721" s="426"/>
      <c r="K721" s="414"/>
      <c r="M721" s="195" t="s">
        <v>105</v>
      </c>
      <c r="O721" s="202">
        <v>0</v>
      </c>
      <c r="P721" s="289">
        <f>IFERROR(O721/$K720,0)</f>
        <v>0</v>
      </c>
      <c r="Q721" s="202">
        <f>2*J720</f>
        <v>0</v>
      </c>
      <c r="R721" s="289">
        <f>IFERROR(Q721/$K720,0)</f>
        <v>0</v>
      </c>
      <c r="S721" s="202">
        <f>8*J720</f>
        <v>0</v>
      </c>
      <c r="T721" s="289">
        <f>IFERROR(S721/$K720,0)</f>
        <v>0</v>
      </c>
      <c r="U721" s="202">
        <f>10*J720</f>
        <v>0</v>
      </c>
      <c r="V721" s="289">
        <f>IFERROR(U721/$K720,0)</f>
        <v>0</v>
      </c>
      <c r="W721" s="202">
        <v>0</v>
      </c>
      <c r="X721" s="289">
        <f>IFERROR(W721/$K720,0)</f>
        <v>0</v>
      </c>
      <c r="Y721" s="202">
        <v>0</v>
      </c>
      <c r="Z721" s="289">
        <f>IFERROR(Y721/$K720,0)</f>
        <v>0</v>
      </c>
      <c r="AA721" s="305">
        <f>SUMIF($O$9:$Z$9,$AA$9,$O721:$Z721)</f>
        <v>0</v>
      </c>
      <c r="AB721" s="306">
        <f>IFERROR(AA721/$K720,0)</f>
        <v>0</v>
      </c>
    </row>
    <row r="722" spans="1:28" ht="20.100000000000001" customHeight="1" outlineLevel="1">
      <c r="A722" s="406"/>
      <c r="B722" s="209" t="str">
        <f t="shared" si="21"/>
        <v>3.7</v>
      </c>
      <c r="C722" s="409"/>
      <c r="D722" s="412"/>
      <c r="E722" s="412"/>
      <c r="F722" s="418"/>
      <c r="G722" s="421"/>
      <c r="I722" s="424"/>
      <c r="J722" s="427"/>
      <c r="K722" s="415"/>
      <c r="M722" s="196" t="s">
        <v>106</v>
      </c>
      <c r="O722" s="204">
        <f>O721</f>
        <v>0</v>
      </c>
      <c r="P722" s="290">
        <f>IFERROR(O722/$K720,0)</f>
        <v>0</v>
      </c>
      <c r="Q722" s="204">
        <f>O722+Q721</f>
        <v>0</v>
      </c>
      <c r="R722" s="290">
        <f>IFERROR(Q722/$K720,0)</f>
        <v>0</v>
      </c>
      <c r="S722" s="204">
        <f>Q722+S721</f>
        <v>0</v>
      </c>
      <c r="T722" s="290">
        <f>IFERROR(S722/$K720,0)</f>
        <v>0</v>
      </c>
      <c r="U722" s="204">
        <f>S722+U721</f>
        <v>0</v>
      </c>
      <c r="V722" s="290">
        <f>IFERROR(U722/$K720,0)</f>
        <v>0</v>
      </c>
      <c r="W722" s="204">
        <f>U722+W721</f>
        <v>0</v>
      </c>
      <c r="X722" s="290">
        <f>IFERROR(W722/$K720,0)</f>
        <v>0</v>
      </c>
      <c r="Y722" s="204">
        <f>W722+Y721</f>
        <v>0</v>
      </c>
      <c r="Z722" s="290">
        <f>IFERROR(Y722/$K720,0)</f>
        <v>0</v>
      </c>
      <c r="AA722" s="307"/>
      <c r="AB722" s="308"/>
    </row>
    <row r="723" spans="1:28" ht="20.100000000000001" customHeight="1" outlineLevel="1">
      <c r="A723" s="406">
        <f>A720+1</f>
        <v>258</v>
      </c>
      <c r="B723" s="209" t="str">
        <f t="shared" si="21"/>
        <v>3.7</v>
      </c>
      <c r="C723" s="407" t="str">
        <f>VLOOKUP($A723,'VII - Planilha Orçamentária'!$A$9:$K$463,3)</f>
        <v>3.7.21</v>
      </c>
      <c r="D723" s="410" t="str">
        <f>VLOOKUP($A723,'VII - Planilha Orçamentária'!$A$9:$K$463,4)</f>
        <v>CPOS - B.166</v>
      </c>
      <c r="E723" s="410" t="str">
        <f>VLOOKUP(A723,'VII - Planilha Orçamentária'!$A$9:$K$463,5)</f>
        <v>422017</v>
      </c>
      <c r="F723" s="416" t="str">
        <f>VLOOKUP($A723,'VII - Planilha Orçamentária'!$A$9:$K$463,6)</f>
        <v>SOLDA EXOTÉRMICA CONEXÃO CABO-CABO HORIZONTAL RETO, BITOLA DO CABO DE
16MM² A 70MM²</v>
      </c>
      <c r="G723" s="419" t="str">
        <f>VLOOKUP($A723,'VII - Planilha Orçamentária'!$A$9:$K$463,7)</f>
        <v xml:space="preserve">un </v>
      </c>
      <c r="I723" s="422">
        <f>VLOOKUP($A723,'VII - Planilha Orçamentária'!$A$9:$K$463,9)</f>
        <v>20</v>
      </c>
      <c r="J723" s="425">
        <f>VLOOKUP($A723,'VII - Planilha Orçamentária'!$A$9:$K$463,10)</f>
        <v>0</v>
      </c>
      <c r="K723" s="413">
        <f>ROUND(J723*I723,2)</f>
        <v>0</v>
      </c>
      <c r="M723" s="194" t="s">
        <v>104</v>
      </c>
      <c r="O723" s="200"/>
      <c r="P723" s="288"/>
      <c r="Q723" s="200"/>
      <c r="R723" s="288"/>
      <c r="S723" s="200"/>
      <c r="T723" s="288"/>
      <c r="U723" s="200"/>
      <c r="V723" s="288"/>
      <c r="W723" s="200"/>
      <c r="X723" s="288"/>
      <c r="Y723" s="200"/>
      <c r="Z723" s="288"/>
      <c r="AA723" s="303"/>
      <c r="AB723" s="304"/>
    </row>
    <row r="724" spans="1:28" ht="20.100000000000001" customHeight="1" outlineLevel="1">
      <c r="A724" s="406"/>
      <c r="B724" s="209" t="str">
        <f t="shared" si="21"/>
        <v>3.7</v>
      </c>
      <c r="C724" s="408"/>
      <c r="D724" s="411"/>
      <c r="E724" s="411"/>
      <c r="F724" s="417"/>
      <c r="G724" s="420"/>
      <c r="I724" s="423"/>
      <c r="J724" s="426"/>
      <c r="K724" s="414"/>
      <c r="M724" s="195" t="s">
        <v>105</v>
      </c>
      <c r="O724" s="202">
        <v>0</v>
      </c>
      <c r="P724" s="289">
        <f>IFERROR(O724/$K723,0)</f>
        <v>0</v>
      </c>
      <c r="Q724" s="202">
        <f>2*J723</f>
        <v>0</v>
      </c>
      <c r="R724" s="289">
        <f>IFERROR(Q724/$K723,0)</f>
        <v>0</v>
      </c>
      <c r="S724" s="202">
        <f>8*J723</f>
        <v>0</v>
      </c>
      <c r="T724" s="289">
        <f>IFERROR(S724/$K723,0)</f>
        <v>0</v>
      </c>
      <c r="U724" s="202">
        <f>10*J723</f>
        <v>0</v>
      </c>
      <c r="V724" s="289">
        <f>IFERROR(U724/$K723,0)</f>
        <v>0</v>
      </c>
      <c r="W724" s="202">
        <v>0</v>
      </c>
      <c r="X724" s="289">
        <f>IFERROR(W724/$K723,0)</f>
        <v>0</v>
      </c>
      <c r="Y724" s="202">
        <v>0</v>
      </c>
      <c r="Z724" s="289">
        <f>IFERROR(Y724/$K723,0)</f>
        <v>0</v>
      </c>
      <c r="AA724" s="305">
        <f>SUMIF($O$9:$Z$9,$AA$9,$O724:$Z724)</f>
        <v>0</v>
      </c>
      <c r="AB724" s="306">
        <f>IFERROR(AA724/$K723,0)</f>
        <v>0</v>
      </c>
    </row>
    <row r="725" spans="1:28" ht="20.100000000000001" customHeight="1" outlineLevel="1">
      <c r="A725" s="406"/>
      <c r="B725" s="209" t="str">
        <f t="shared" si="21"/>
        <v>3.7</v>
      </c>
      <c r="C725" s="409"/>
      <c r="D725" s="412"/>
      <c r="E725" s="412"/>
      <c r="F725" s="418"/>
      <c r="G725" s="421"/>
      <c r="I725" s="424"/>
      <c r="J725" s="427"/>
      <c r="K725" s="415"/>
      <c r="M725" s="196" t="s">
        <v>106</v>
      </c>
      <c r="O725" s="204">
        <f>O724</f>
        <v>0</v>
      </c>
      <c r="P725" s="290">
        <f>IFERROR(O725/$K723,0)</f>
        <v>0</v>
      </c>
      <c r="Q725" s="204">
        <f>O725+Q724</f>
        <v>0</v>
      </c>
      <c r="R725" s="290">
        <f>IFERROR(Q725/$K723,0)</f>
        <v>0</v>
      </c>
      <c r="S725" s="204">
        <f>Q725+S724</f>
        <v>0</v>
      </c>
      <c r="T725" s="290">
        <f>IFERROR(S725/$K723,0)</f>
        <v>0</v>
      </c>
      <c r="U725" s="204">
        <f>S725+U724</f>
        <v>0</v>
      </c>
      <c r="V725" s="290">
        <f>IFERROR(U725/$K723,0)</f>
        <v>0</v>
      </c>
      <c r="W725" s="204">
        <f>U725+W724</f>
        <v>0</v>
      </c>
      <c r="X725" s="290">
        <f>IFERROR(W725/$K723,0)</f>
        <v>0</v>
      </c>
      <c r="Y725" s="204">
        <f>W725+Y724</f>
        <v>0</v>
      </c>
      <c r="Z725" s="290">
        <f>IFERROR(Y725/$K723,0)</f>
        <v>0</v>
      </c>
      <c r="AA725" s="307"/>
      <c r="AB725" s="308"/>
    </row>
    <row r="726" spans="1:28" ht="20.100000000000001" customHeight="1" outlineLevel="1">
      <c r="A726" s="406">
        <f>A723+1</f>
        <v>259</v>
      </c>
      <c r="B726" s="209" t="str">
        <f t="shared" si="21"/>
        <v>3.7</v>
      </c>
      <c r="C726" s="407" t="str">
        <f>VLOOKUP($A726,'VII - Planilha Orçamentária'!$A$9:$K$463,3)</f>
        <v>3.7.22</v>
      </c>
      <c r="D726" s="410" t="str">
        <f>VLOOKUP($A726,'VII - Planilha Orçamentária'!$A$9:$K$463,4)</f>
        <v>CPOS - B.166</v>
      </c>
      <c r="E726" s="410" t="str">
        <f>VLOOKUP(A726,'VII - Planilha Orçamentária'!$A$9:$K$463,5)</f>
        <v>420512</v>
      </c>
      <c r="F726" s="416" t="str">
        <f>VLOOKUP($A726,'VII - Planilha Orçamentária'!$A$9:$K$463,6)</f>
        <v>CONECTOR DE EMENDA EM LATÃO PARA CABO DE ATÉ 50 MM² COM 4 PARAFUSOS</v>
      </c>
      <c r="G726" s="419" t="str">
        <f>VLOOKUP($A726,'VII - Planilha Orçamentária'!$A$9:$K$463,7)</f>
        <v xml:space="preserve">un </v>
      </c>
      <c r="I726" s="422">
        <f>VLOOKUP($A726,'VII - Planilha Orçamentária'!$A$9:$K$463,9)</f>
        <v>11</v>
      </c>
      <c r="J726" s="425">
        <f>VLOOKUP($A726,'VII - Planilha Orçamentária'!$A$9:$K$463,10)</f>
        <v>0</v>
      </c>
      <c r="K726" s="413">
        <f>ROUND(J726*I726,2)</f>
        <v>0</v>
      </c>
      <c r="M726" s="194" t="s">
        <v>104</v>
      </c>
      <c r="O726" s="200"/>
      <c r="P726" s="288"/>
      <c r="Q726" s="200"/>
      <c r="R726" s="288"/>
      <c r="S726" s="200"/>
      <c r="T726" s="288"/>
      <c r="U726" s="200"/>
      <c r="V726" s="288"/>
      <c r="W726" s="200"/>
      <c r="X726" s="288"/>
      <c r="Y726" s="200"/>
      <c r="Z726" s="288"/>
      <c r="AA726" s="303"/>
      <c r="AB726" s="304"/>
    </row>
    <row r="727" spans="1:28" ht="20.100000000000001" customHeight="1" outlineLevel="1">
      <c r="A727" s="406"/>
      <c r="B727" s="209" t="str">
        <f t="shared" ref="B727:B740" si="22">B726</f>
        <v>3.7</v>
      </c>
      <c r="C727" s="408"/>
      <c r="D727" s="411"/>
      <c r="E727" s="411"/>
      <c r="F727" s="417"/>
      <c r="G727" s="420"/>
      <c r="I727" s="423"/>
      <c r="J727" s="426"/>
      <c r="K727" s="414"/>
      <c r="M727" s="195" t="s">
        <v>105</v>
      </c>
      <c r="O727" s="202">
        <v>0</v>
      </c>
      <c r="P727" s="289">
        <f>IFERROR(O727/$K726,0)</f>
        <v>0</v>
      </c>
      <c r="Q727" s="202">
        <v>0</v>
      </c>
      <c r="R727" s="289">
        <f>IFERROR(Q727/$K726,0)</f>
        <v>0</v>
      </c>
      <c r="S727" s="202">
        <v>0</v>
      </c>
      <c r="T727" s="289">
        <f>IFERROR(S727/$K726,0)</f>
        <v>0</v>
      </c>
      <c r="U727" s="202">
        <f>K726</f>
        <v>0</v>
      </c>
      <c r="V727" s="289">
        <f>IFERROR(U727/$K726,0)</f>
        <v>0</v>
      </c>
      <c r="W727" s="202">
        <v>0</v>
      </c>
      <c r="X727" s="289">
        <f>IFERROR(W727/$K726,0)</f>
        <v>0</v>
      </c>
      <c r="Y727" s="202">
        <v>0</v>
      </c>
      <c r="Z727" s="289">
        <f>IFERROR(Y727/$K726,0)</f>
        <v>0</v>
      </c>
      <c r="AA727" s="305">
        <f>SUMIF($O$9:$Z$9,$AA$9,$O727:$Z727)</f>
        <v>0</v>
      </c>
      <c r="AB727" s="306">
        <f>IFERROR(AA727/$K726,0)</f>
        <v>0</v>
      </c>
    </row>
    <row r="728" spans="1:28" ht="20.100000000000001" customHeight="1" outlineLevel="1">
      <c r="A728" s="406"/>
      <c r="B728" s="209" t="str">
        <f t="shared" si="22"/>
        <v>3.7</v>
      </c>
      <c r="C728" s="409"/>
      <c r="D728" s="412"/>
      <c r="E728" s="412"/>
      <c r="F728" s="418"/>
      <c r="G728" s="421"/>
      <c r="I728" s="424"/>
      <c r="J728" s="427"/>
      <c r="K728" s="415"/>
      <c r="M728" s="196" t="s">
        <v>106</v>
      </c>
      <c r="O728" s="204">
        <f>O727</f>
        <v>0</v>
      </c>
      <c r="P728" s="290">
        <f>IFERROR(O728/$K726,0)</f>
        <v>0</v>
      </c>
      <c r="Q728" s="204">
        <f>O728+Q727</f>
        <v>0</v>
      </c>
      <c r="R728" s="290">
        <f>IFERROR(Q728/$K726,0)</f>
        <v>0</v>
      </c>
      <c r="S728" s="204">
        <f>Q728+S727</f>
        <v>0</v>
      </c>
      <c r="T728" s="290">
        <f>IFERROR(S728/$K726,0)</f>
        <v>0</v>
      </c>
      <c r="U728" s="204">
        <f>S728+U727</f>
        <v>0</v>
      </c>
      <c r="V728" s="290">
        <f>IFERROR(U728/$K726,0)</f>
        <v>0</v>
      </c>
      <c r="W728" s="204">
        <f>U728+W727</f>
        <v>0</v>
      </c>
      <c r="X728" s="290">
        <f>IFERROR(W728/$K726,0)</f>
        <v>0</v>
      </c>
      <c r="Y728" s="204">
        <f>W728+Y727</f>
        <v>0</v>
      </c>
      <c r="Z728" s="290">
        <f>IFERROR(Y728/$K726,0)</f>
        <v>0</v>
      </c>
      <c r="AA728" s="307"/>
      <c r="AB728" s="308"/>
    </row>
    <row r="729" spans="1:28" ht="20.100000000000001" customHeight="1" outlineLevel="1">
      <c r="A729" s="406">
        <f>A726+1</f>
        <v>260</v>
      </c>
      <c r="B729" s="209" t="str">
        <f t="shared" si="22"/>
        <v>3.7</v>
      </c>
      <c r="C729" s="407" t="str">
        <f>VLOOKUP($A729,'VII - Planilha Orçamentária'!$A$9:$K$463,3)</f>
        <v>3.7.23</v>
      </c>
      <c r="D729" s="410" t="str">
        <f>VLOOKUP($A729,'VII - Planilha Orçamentária'!$A$9:$K$463,4)</f>
        <v>CPOS - B.166</v>
      </c>
      <c r="E729" s="410" t="str">
        <f>VLOOKUP(A729,'VII - Planilha Orçamentária'!$A$9:$K$463,5)</f>
        <v>420510</v>
      </c>
      <c r="F729" s="416" t="str">
        <f>VLOOKUP($A729,'VII - Planilha Orçamentária'!$A$9:$K$463,6)</f>
        <v>CAIXA DE INSPEÇÃO SUSPENSA</v>
      </c>
      <c r="G729" s="419" t="str">
        <f>VLOOKUP($A729,'VII - Planilha Orçamentária'!$A$9:$K$463,7)</f>
        <v xml:space="preserve">un </v>
      </c>
      <c r="I729" s="422">
        <f>VLOOKUP($A729,'VII - Planilha Orçamentária'!$A$9:$K$463,9)</f>
        <v>11</v>
      </c>
      <c r="J729" s="425">
        <f>VLOOKUP($A729,'VII - Planilha Orçamentária'!$A$9:$K$463,10)</f>
        <v>0</v>
      </c>
      <c r="K729" s="413">
        <f>ROUND(J729*I729,2)</f>
        <v>0</v>
      </c>
      <c r="M729" s="194" t="s">
        <v>104</v>
      </c>
      <c r="O729" s="200"/>
      <c r="P729" s="288"/>
      <c r="Q729" s="200"/>
      <c r="R729" s="288"/>
      <c r="S729" s="200"/>
      <c r="T729" s="288"/>
      <c r="U729" s="200"/>
      <c r="V729" s="288"/>
      <c r="W729" s="200"/>
      <c r="X729" s="288"/>
      <c r="Y729" s="200"/>
      <c r="Z729" s="288"/>
      <c r="AA729" s="303"/>
      <c r="AB729" s="304"/>
    </row>
    <row r="730" spans="1:28" ht="20.100000000000001" customHeight="1" outlineLevel="1">
      <c r="A730" s="406"/>
      <c r="B730" s="209" t="str">
        <f t="shared" si="22"/>
        <v>3.7</v>
      </c>
      <c r="C730" s="408"/>
      <c r="D730" s="411"/>
      <c r="E730" s="411"/>
      <c r="F730" s="417"/>
      <c r="G730" s="420"/>
      <c r="I730" s="423"/>
      <c r="J730" s="426"/>
      <c r="K730" s="414"/>
      <c r="M730" s="195" t="s">
        <v>105</v>
      </c>
      <c r="O730" s="202">
        <v>0</v>
      </c>
      <c r="P730" s="289">
        <f>IFERROR(O730/$K729,0)</f>
        <v>0</v>
      </c>
      <c r="Q730" s="202">
        <v>0</v>
      </c>
      <c r="R730" s="289">
        <f>IFERROR(Q730/$K729,0)</f>
        <v>0</v>
      </c>
      <c r="S730" s="202">
        <v>0</v>
      </c>
      <c r="T730" s="289">
        <f>IFERROR(S730/$K729,0)</f>
        <v>0</v>
      </c>
      <c r="U730" s="202">
        <f>K729</f>
        <v>0</v>
      </c>
      <c r="V730" s="289">
        <f>IFERROR(U730/$K729,0)</f>
        <v>0</v>
      </c>
      <c r="W730" s="202">
        <v>0</v>
      </c>
      <c r="X730" s="289">
        <f>IFERROR(W730/$K729,0)</f>
        <v>0</v>
      </c>
      <c r="Y730" s="202">
        <v>0</v>
      </c>
      <c r="Z730" s="289">
        <f>IFERROR(Y730/$K729,0)</f>
        <v>0</v>
      </c>
      <c r="AA730" s="305">
        <f>SUMIF($O$9:$Z$9,$AA$9,$O730:$Z730)</f>
        <v>0</v>
      </c>
      <c r="AB730" s="306">
        <f>IFERROR(AA730/$K729,0)</f>
        <v>0</v>
      </c>
    </row>
    <row r="731" spans="1:28" ht="20.100000000000001" customHeight="1" outlineLevel="1">
      <c r="A731" s="406"/>
      <c r="B731" s="209" t="str">
        <f t="shared" si="22"/>
        <v>3.7</v>
      </c>
      <c r="C731" s="409"/>
      <c r="D731" s="412"/>
      <c r="E731" s="412"/>
      <c r="F731" s="418"/>
      <c r="G731" s="421"/>
      <c r="I731" s="424"/>
      <c r="J731" s="427"/>
      <c r="K731" s="415"/>
      <c r="M731" s="196" t="s">
        <v>106</v>
      </c>
      <c r="O731" s="204">
        <f>O730</f>
        <v>0</v>
      </c>
      <c r="P731" s="290">
        <f>IFERROR(O731/$K729,0)</f>
        <v>0</v>
      </c>
      <c r="Q731" s="204">
        <f>O731+Q730</f>
        <v>0</v>
      </c>
      <c r="R731" s="290">
        <f>IFERROR(Q731/$K729,0)</f>
        <v>0</v>
      </c>
      <c r="S731" s="204">
        <f>Q731+S730</f>
        <v>0</v>
      </c>
      <c r="T731" s="290">
        <f>IFERROR(S731/$K729,0)</f>
        <v>0</v>
      </c>
      <c r="U731" s="204">
        <f>S731+U730</f>
        <v>0</v>
      </c>
      <c r="V731" s="290">
        <f>IFERROR(U731/$K729,0)</f>
        <v>0</v>
      </c>
      <c r="W731" s="204">
        <f>U731+W730</f>
        <v>0</v>
      </c>
      <c r="X731" s="290">
        <f>IFERROR(W731/$K729,0)</f>
        <v>0</v>
      </c>
      <c r="Y731" s="204">
        <f>W731+Y730</f>
        <v>0</v>
      </c>
      <c r="Z731" s="290">
        <f>IFERROR(Y731/$K729,0)</f>
        <v>0</v>
      </c>
      <c r="AA731" s="307"/>
      <c r="AB731" s="308"/>
    </row>
    <row r="732" spans="1:28" ht="20.100000000000001" hidden="1" customHeight="1" outlineLevel="1">
      <c r="A732" s="406">
        <f>A729+1</f>
        <v>261</v>
      </c>
      <c r="B732" s="209" t="str">
        <f t="shared" si="22"/>
        <v>3.7</v>
      </c>
      <c r="C732" s="407" t="str">
        <f>VLOOKUP($A732,'VII - Planilha Orçamentária'!$A$9:$K$463,3)</f>
        <v>3.7.24</v>
      </c>
      <c r="D732" s="410" t="str">
        <f>VLOOKUP($A732,'VII - Planilha Orçamentária'!$A$9:$K$463,4)</f>
        <v>CPOS - B.166</v>
      </c>
      <c r="E732" s="410" t="str">
        <f>VLOOKUP(A732,'VII - Planilha Orçamentária'!$A$9:$K$463,5)</f>
        <v>420531</v>
      </c>
      <c r="F732" s="416" t="str">
        <f>VLOOKUP($A732,'VII - Planilha Orçamentária'!$A$9:$K$463,6)</f>
        <v>CAIXA DE INSPEÇÃO DO TERRA CILÍNDRICA EM PVC RÍGIDO, DIÂMETRO DE 300
MM - H= 250 MM</v>
      </c>
      <c r="G732" s="419" t="str">
        <f>VLOOKUP($A732,'VII - Planilha Orçamentária'!$A$9:$K$463,7)</f>
        <v xml:space="preserve">un </v>
      </c>
      <c r="H732" s="5" t="s">
        <v>135</v>
      </c>
      <c r="I732" s="422">
        <f>VLOOKUP($A732,'VII - Planilha Orçamentária'!$A$9:$K$463,9)</f>
        <v>0</v>
      </c>
      <c r="J732" s="425">
        <f>VLOOKUP($A732,'VII - Planilha Orçamentária'!$A$9:$K$463,10)</f>
        <v>0</v>
      </c>
      <c r="K732" s="413">
        <f>ROUND(J732*I732,2)</f>
        <v>0</v>
      </c>
      <c r="M732" s="194" t="s">
        <v>104</v>
      </c>
      <c r="O732" s="200"/>
      <c r="P732" s="288"/>
      <c r="Q732" s="200"/>
      <c r="R732" s="288"/>
      <c r="S732" s="200"/>
      <c r="T732" s="288"/>
      <c r="U732" s="200"/>
      <c r="V732" s="288"/>
      <c r="W732" s="200"/>
      <c r="X732" s="288"/>
      <c r="Y732" s="200"/>
      <c r="Z732" s="288"/>
      <c r="AA732" s="303"/>
      <c r="AB732" s="304"/>
    </row>
    <row r="733" spans="1:28" ht="20.100000000000001" hidden="1" customHeight="1" outlineLevel="1">
      <c r="A733" s="406"/>
      <c r="B733" s="209" t="str">
        <f t="shared" si="22"/>
        <v>3.7</v>
      </c>
      <c r="C733" s="408"/>
      <c r="D733" s="411"/>
      <c r="E733" s="411"/>
      <c r="F733" s="417"/>
      <c r="G733" s="420"/>
      <c r="H733" s="5" t="s">
        <v>135</v>
      </c>
      <c r="I733" s="423"/>
      <c r="J733" s="426"/>
      <c r="K733" s="414"/>
      <c r="M733" s="195" t="s">
        <v>105</v>
      </c>
      <c r="O733" s="202">
        <v>0</v>
      </c>
      <c r="P733" s="289">
        <f>IFERROR(O733/$K732,0)</f>
        <v>0</v>
      </c>
      <c r="Q733" s="202">
        <v>0</v>
      </c>
      <c r="R733" s="289">
        <f>IFERROR(Q733/$K732,0)</f>
        <v>0</v>
      </c>
      <c r="S733" s="202">
        <v>0</v>
      </c>
      <c r="T733" s="289">
        <f>IFERROR(S733/$K732,0)</f>
        <v>0</v>
      </c>
      <c r="U733" s="202">
        <f>K732</f>
        <v>0</v>
      </c>
      <c r="V733" s="289">
        <f>IFERROR(U733/$K732,0)</f>
        <v>0</v>
      </c>
      <c r="W733" s="202">
        <v>0</v>
      </c>
      <c r="X733" s="289">
        <f>IFERROR(W733/$K732,0)</f>
        <v>0</v>
      </c>
      <c r="Y733" s="202">
        <v>0</v>
      </c>
      <c r="Z733" s="289">
        <f>IFERROR(Y733/$K732,0)</f>
        <v>0</v>
      </c>
      <c r="AA733" s="305">
        <f>SUMIF($O$9:$Z$9,$AA$9,$O733:$Z733)</f>
        <v>0</v>
      </c>
      <c r="AB733" s="306">
        <f>IFERROR(AA733/$K732,0)</f>
        <v>0</v>
      </c>
    </row>
    <row r="734" spans="1:28" ht="20.100000000000001" hidden="1" customHeight="1" outlineLevel="1">
      <c r="A734" s="406"/>
      <c r="B734" s="209" t="str">
        <f t="shared" si="22"/>
        <v>3.7</v>
      </c>
      <c r="C734" s="409"/>
      <c r="D734" s="412"/>
      <c r="E734" s="412"/>
      <c r="F734" s="418"/>
      <c r="G734" s="421"/>
      <c r="H734" s="5" t="s">
        <v>135</v>
      </c>
      <c r="I734" s="424"/>
      <c r="J734" s="427"/>
      <c r="K734" s="415"/>
      <c r="M734" s="196" t="s">
        <v>106</v>
      </c>
      <c r="O734" s="204">
        <f>O733</f>
        <v>0</v>
      </c>
      <c r="P734" s="290">
        <f>IFERROR(O734/$K732,0)</f>
        <v>0</v>
      </c>
      <c r="Q734" s="204">
        <f>O734+Q733</f>
        <v>0</v>
      </c>
      <c r="R734" s="290">
        <f>IFERROR(Q734/$K732,0)</f>
        <v>0</v>
      </c>
      <c r="S734" s="204">
        <f>Q734+S733</f>
        <v>0</v>
      </c>
      <c r="T734" s="290">
        <f>IFERROR(S734/$K732,0)</f>
        <v>0</v>
      </c>
      <c r="U734" s="204">
        <f>S734+U733</f>
        <v>0</v>
      </c>
      <c r="V734" s="290">
        <f>IFERROR(U734/$K732,0)</f>
        <v>0</v>
      </c>
      <c r="W734" s="204">
        <f>U734+W733</f>
        <v>0</v>
      </c>
      <c r="X734" s="290">
        <f>IFERROR(W734/$K732,0)</f>
        <v>0</v>
      </c>
      <c r="Y734" s="204">
        <f>W734+Y733</f>
        <v>0</v>
      </c>
      <c r="Z734" s="290">
        <f>IFERROR(Y734/$K732,0)</f>
        <v>0</v>
      </c>
      <c r="AA734" s="307"/>
      <c r="AB734" s="308"/>
    </row>
    <row r="735" spans="1:28" ht="20.100000000000001" customHeight="1" outlineLevel="1">
      <c r="A735" s="406">
        <f>A732+1</f>
        <v>262</v>
      </c>
      <c r="B735" s="209" t="str">
        <f t="shared" si="22"/>
        <v>3.7</v>
      </c>
      <c r="C735" s="407" t="str">
        <f>VLOOKUP($A735,'VII - Planilha Orçamentária'!$A$9:$K$463,3)</f>
        <v>3.7.25</v>
      </c>
      <c r="D735" s="410" t="str">
        <f>VLOOKUP($A735,'VII - Planilha Orçamentária'!$A$9:$K$463,4)</f>
        <v>CPOS - B.166</v>
      </c>
      <c r="E735" s="410" t="str">
        <f>VLOOKUP(A735,'VII - Planilha Orçamentária'!$A$9:$K$463,5)</f>
        <v>420530</v>
      </c>
      <c r="F735" s="416" t="str">
        <f>VLOOKUP($A735,'VII - Planilha Orçamentária'!$A$9:$K$463,6)</f>
        <v>TAMPA PARA CAIXA DE INSPEÇÃO CILÍNDRICA, AÇO GALVANIZADO</v>
      </c>
      <c r="G735" s="419" t="str">
        <f>VLOOKUP($A735,'VII - Planilha Orçamentária'!$A$9:$K$463,7)</f>
        <v xml:space="preserve">un </v>
      </c>
      <c r="I735" s="422">
        <f>VLOOKUP($A735,'VII - Planilha Orçamentária'!$A$9:$K$463,9)</f>
        <v>11</v>
      </c>
      <c r="J735" s="425">
        <f>VLOOKUP($A735,'VII - Planilha Orçamentária'!$A$9:$K$463,10)</f>
        <v>0</v>
      </c>
      <c r="K735" s="413">
        <f>ROUND(J735*I735,2)</f>
        <v>0</v>
      </c>
      <c r="M735" s="194" t="s">
        <v>104</v>
      </c>
      <c r="O735" s="200"/>
      <c r="P735" s="288"/>
      <c r="Q735" s="200"/>
      <c r="R735" s="288"/>
      <c r="S735" s="200"/>
      <c r="T735" s="288"/>
      <c r="U735" s="200"/>
      <c r="V735" s="288"/>
      <c r="W735" s="200"/>
      <c r="X735" s="288"/>
      <c r="Y735" s="200"/>
      <c r="Z735" s="288"/>
      <c r="AA735" s="303"/>
      <c r="AB735" s="304"/>
    </row>
    <row r="736" spans="1:28" ht="20.100000000000001" customHeight="1" outlineLevel="1">
      <c r="A736" s="406"/>
      <c r="B736" s="209" t="str">
        <f t="shared" si="22"/>
        <v>3.7</v>
      </c>
      <c r="C736" s="408"/>
      <c r="D736" s="411"/>
      <c r="E736" s="411"/>
      <c r="F736" s="417"/>
      <c r="G736" s="420"/>
      <c r="I736" s="423"/>
      <c r="J736" s="426"/>
      <c r="K736" s="414"/>
      <c r="M736" s="195" t="s">
        <v>105</v>
      </c>
      <c r="O736" s="202">
        <v>0</v>
      </c>
      <c r="P736" s="289">
        <f>IFERROR(O736/$K735,0)</f>
        <v>0</v>
      </c>
      <c r="Q736" s="202">
        <f>3*J735</f>
        <v>0</v>
      </c>
      <c r="R736" s="289">
        <f>IFERROR(Q736/$K735,0)</f>
        <v>0</v>
      </c>
      <c r="S736" s="202">
        <f>4*J735</f>
        <v>0</v>
      </c>
      <c r="T736" s="289">
        <f>IFERROR(S736/$K735,0)</f>
        <v>0</v>
      </c>
      <c r="U736" s="202">
        <f>4*J735</f>
        <v>0</v>
      </c>
      <c r="V736" s="289">
        <f>IFERROR(U736/$K735,0)</f>
        <v>0</v>
      </c>
      <c r="W736" s="202">
        <v>0</v>
      </c>
      <c r="X736" s="289">
        <f>IFERROR(W736/$K735,0)</f>
        <v>0</v>
      </c>
      <c r="Y736" s="202">
        <v>0</v>
      </c>
      <c r="Z736" s="289">
        <f>IFERROR(Y736/$K735,0)</f>
        <v>0</v>
      </c>
      <c r="AA736" s="305">
        <f>SUMIF($O$9:$Z$9,$AA$9,$O736:$Z736)</f>
        <v>0</v>
      </c>
      <c r="AB736" s="306">
        <f>IFERROR(AA736/$K735,0)</f>
        <v>0</v>
      </c>
    </row>
    <row r="737" spans="1:28" ht="20.100000000000001" customHeight="1" outlineLevel="1">
      <c r="A737" s="406"/>
      <c r="B737" s="209" t="str">
        <f t="shared" si="22"/>
        <v>3.7</v>
      </c>
      <c r="C737" s="409"/>
      <c r="D737" s="412"/>
      <c r="E737" s="412"/>
      <c r="F737" s="418"/>
      <c r="G737" s="421"/>
      <c r="I737" s="424"/>
      <c r="J737" s="427"/>
      <c r="K737" s="415"/>
      <c r="M737" s="196" t="s">
        <v>106</v>
      </c>
      <c r="O737" s="204">
        <f>O736</f>
        <v>0</v>
      </c>
      <c r="P737" s="290">
        <f>IFERROR(O737/$K735,0)</f>
        <v>0</v>
      </c>
      <c r="Q737" s="204">
        <f>O737+Q736</f>
        <v>0</v>
      </c>
      <c r="R737" s="290">
        <f>IFERROR(Q737/$K735,0)</f>
        <v>0</v>
      </c>
      <c r="S737" s="204">
        <f>Q737+S736</f>
        <v>0</v>
      </c>
      <c r="T737" s="290">
        <f>IFERROR(S737/$K735,0)</f>
        <v>0</v>
      </c>
      <c r="U737" s="204">
        <f>S737+U736</f>
        <v>0</v>
      </c>
      <c r="V737" s="290">
        <f>IFERROR(U737/$K735,0)</f>
        <v>0</v>
      </c>
      <c r="W737" s="204">
        <f>U737+W736</f>
        <v>0</v>
      </c>
      <c r="X737" s="290">
        <f>IFERROR(W737/$K735,0)</f>
        <v>0</v>
      </c>
      <c r="Y737" s="204">
        <f>W737+Y736</f>
        <v>0</v>
      </c>
      <c r="Z737" s="290">
        <f>IFERROR(Y737/$K735,0)</f>
        <v>0</v>
      </c>
      <c r="AA737" s="307"/>
      <c r="AB737" s="308"/>
    </row>
    <row r="738" spans="1:28" ht="20.100000000000001" customHeight="1" outlineLevel="1">
      <c r="A738" s="406">
        <f>A735+1</f>
        <v>263</v>
      </c>
      <c r="B738" s="209" t="str">
        <f t="shared" si="22"/>
        <v>3.7</v>
      </c>
      <c r="C738" s="407" t="str">
        <f>VLOOKUP($A738,'VII - Planilha Orçamentária'!$A$9:$K$463,3)</f>
        <v>3.7.26</v>
      </c>
      <c r="D738" s="410" t="str">
        <f>VLOOKUP($A738,'VII - Planilha Orçamentária'!$A$9:$K$463,4)</f>
        <v>CPU</v>
      </c>
      <c r="E738" s="410" t="str">
        <f>VLOOKUP(A738,'VII - Planilha Orçamentária'!$A$9:$K$463,5)</f>
        <v>002</v>
      </c>
      <c r="F738" s="416" t="str">
        <f>VLOOKUP($A738,'VII - Planilha Orçamentária'!$A$9:$K$463,6)</f>
        <v>TESTE DE VERIFICACAO DA MALHA DE TERRA DOS PARA-RAIOS COM MEDICOES E LAUDO TECNICO</v>
      </c>
      <c r="G738" s="419" t="str">
        <f>VLOOKUP($A738,'VII - Planilha Orçamentária'!$A$9:$K$463,7)</f>
        <v>bloco</v>
      </c>
      <c r="I738" s="422">
        <f>VLOOKUP($A738,'VII - Planilha Orçamentária'!$A$9:$K$463,9)</f>
        <v>1</v>
      </c>
      <c r="J738" s="425">
        <f>VLOOKUP($A738,'VII - Planilha Orçamentária'!$A$9:$K$463,10)</f>
        <v>0</v>
      </c>
      <c r="K738" s="413">
        <f>ROUND(J738*I738,2)</f>
        <v>0</v>
      </c>
      <c r="M738" s="194" t="s">
        <v>104</v>
      </c>
      <c r="O738" s="200"/>
      <c r="P738" s="288"/>
      <c r="Q738" s="200"/>
      <c r="R738" s="288"/>
      <c r="S738" s="200"/>
      <c r="T738" s="288"/>
      <c r="U738" s="200"/>
      <c r="V738" s="288"/>
      <c r="W738" s="200"/>
      <c r="X738" s="288"/>
      <c r="Y738" s="200"/>
      <c r="Z738" s="288"/>
      <c r="AA738" s="303"/>
      <c r="AB738" s="304"/>
    </row>
    <row r="739" spans="1:28" ht="20.100000000000001" customHeight="1" outlineLevel="1">
      <c r="A739" s="406"/>
      <c r="B739" s="209" t="str">
        <f t="shared" si="22"/>
        <v>3.7</v>
      </c>
      <c r="C739" s="408"/>
      <c r="D739" s="411"/>
      <c r="E739" s="411"/>
      <c r="F739" s="417"/>
      <c r="G739" s="420"/>
      <c r="I739" s="423"/>
      <c r="J739" s="426"/>
      <c r="K739" s="414"/>
      <c r="M739" s="195" t="s">
        <v>105</v>
      </c>
      <c r="O739" s="202">
        <v>0</v>
      </c>
      <c r="P739" s="289">
        <f>IFERROR(O739/$K738,0)</f>
        <v>0</v>
      </c>
      <c r="Q739" s="202">
        <v>0</v>
      </c>
      <c r="R739" s="289">
        <f>IFERROR(Q739/$K738,0)</f>
        <v>0</v>
      </c>
      <c r="S739" s="202">
        <v>0</v>
      </c>
      <c r="T739" s="289">
        <f>IFERROR(S739/$K738,0)</f>
        <v>0</v>
      </c>
      <c r="U739" s="202">
        <v>0</v>
      </c>
      <c r="V739" s="289">
        <f>IFERROR(U739/$K738,0)</f>
        <v>0</v>
      </c>
      <c r="W739" s="202">
        <f>K738</f>
        <v>0</v>
      </c>
      <c r="X739" s="289">
        <f>IFERROR(W739/$K738,0)</f>
        <v>0</v>
      </c>
      <c r="Y739" s="202">
        <v>0</v>
      </c>
      <c r="Z739" s="289">
        <f>IFERROR(Y739/$K738,0)</f>
        <v>0</v>
      </c>
      <c r="AA739" s="305">
        <f>SUMIF($O$9:$Z$9,$AA$9,$O739:$Z739)</f>
        <v>0</v>
      </c>
      <c r="AB739" s="306">
        <f>IFERROR(AA739/$K738,0)</f>
        <v>0</v>
      </c>
    </row>
    <row r="740" spans="1:28" ht="20.100000000000001" customHeight="1" outlineLevel="1">
      <c r="A740" s="406"/>
      <c r="B740" s="209" t="str">
        <f t="shared" si="22"/>
        <v>3.7</v>
      </c>
      <c r="C740" s="409"/>
      <c r="D740" s="412"/>
      <c r="E740" s="412"/>
      <c r="F740" s="418"/>
      <c r="G740" s="421"/>
      <c r="I740" s="424"/>
      <c r="J740" s="427"/>
      <c r="K740" s="415"/>
      <c r="M740" s="196" t="s">
        <v>106</v>
      </c>
      <c r="O740" s="204">
        <f>O739</f>
        <v>0</v>
      </c>
      <c r="P740" s="290">
        <f>IFERROR(O740/$K738,0)</f>
        <v>0</v>
      </c>
      <c r="Q740" s="204">
        <f>O740+Q739</f>
        <v>0</v>
      </c>
      <c r="R740" s="290">
        <f>IFERROR(Q740/$K738,0)</f>
        <v>0</v>
      </c>
      <c r="S740" s="204">
        <f>Q740+S739</f>
        <v>0</v>
      </c>
      <c r="T740" s="290">
        <f>IFERROR(S740/$K738,0)</f>
        <v>0</v>
      </c>
      <c r="U740" s="204">
        <f>S740+U739</f>
        <v>0</v>
      </c>
      <c r="V740" s="290">
        <f>IFERROR(U740/$K738,0)</f>
        <v>0</v>
      </c>
      <c r="W740" s="204">
        <f>U740+W739</f>
        <v>0</v>
      </c>
      <c r="X740" s="290">
        <f>IFERROR(W740/$K738,0)</f>
        <v>0</v>
      </c>
      <c r="Y740" s="204">
        <f>W740+Y739</f>
        <v>0</v>
      </c>
      <c r="Z740" s="290">
        <f>IFERROR(Y740/$K738,0)</f>
        <v>0</v>
      </c>
      <c r="AA740" s="307"/>
      <c r="AB740" s="308"/>
    </row>
    <row r="741" spans="1:28" ht="30" customHeight="1">
      <c r="B741" s="181" t="str">
        <f>B740</f>
        <v>3.7</v>
      </c>
      <c r="C741" s="348"/>
      <c r="D741" s="349">
        <f>C$181</f>
        <v>3</v>
      </c>
      <c r="E741" s="349" t="s">
        <v>726</v>
      </c>
      <c r="F741" s="346" t="s">
        <v>725</v>
      </c>
      <c r="G741" s="350"/>
      <c r="H741" s="44"/>
      <c r="I741" s="351" t="s">
        <v>74</v>
      </c>
      <c r="J741" s="352"/>
      <c r="K741" s="347">
        <f>SUMIF(B$9:B740,B741,K$9:K740)</f>
        <v>0</v>
      </c>
      <c r="L741" s="42"/>
      <c r="M741" s="353"/>
      <c r="O741" s="206">
        <f>SUMIFS(O$9:O740,$B$9:$B740,$B741,$M$9:$M740,$M739)</f>
        <v>0</v>
      </c>
      <c r="P741" s="291" t="e">
        <f>O741/$K741</f>
        <v>#DIV/0!</v>
      </c>
      <c r="Q741" s="206">
        <f>SUMIFS(Q$9:Q740,$B$9:$B740,$B741,$M$9:$M740,$M739)</f>
        <v>0</v>
      </c>
      <c r="R741" s="291" t="e">
        <f>Q741/$K741</f>
        <v>#DIV/0!</v>
      </c>
      <c r="S741" s="206">
        <f>SUMIFS(S$9:S740,$B$9:$B740,$B741,$M$9:$M740,$M739)</f>
        <v>0</v>
      </c>
      <c r="T741" s="291" t="e">
        <f>S741/$K741</f>
        <v>#DIV/0!</v>
      </c>
      <c r="U741" s="206">
        <f>SUMIFS(U$9:U740,$B$9:$B740,$B741,$M$9:$M740,$M739)</f>
        <v>0</v>
      </c>
      <c r="V741" s="291" t="e">
        <f>U741/$K741</f>
        <v>#DIV/0!</v>
      </c>
      <c r="W741" s="206">
        <f>SUMIFS(W$9:W740,$B$9:$B740,$B741,$M$9:$M740,$M739)</f>
        <v>0</v>
      </c>
      <c r="X741" s="291" t="e">
        <f>W741/$K741</f>
        <v>#DIV/0!</v>
      </c>
      <c r="Y741" s="206">
        <f>SUMIFS(Y$9:Y740,$B$9:$B740,$B741,$M$9:$M740,$M739)</f>
        <v>0</v>
      </c>
      <c r="Z741" s="291" t="e">
        <f>Y741/$K741</f>
        <v>#DIV/0!</v>
      </c>
      <c r="AA741" s="206">
        <f>SUMIFS(AA$9:AA740,$B$9:$B740,$B741,$M$9:$M740,$M739)</f>
        <v>0</v>
      </c>
      <c r="AB741" s="291" t="e">
        <f>AA741/$K741</f>
        <v>#DIV/0!</v>
      </c>
    </row>
    <row r="742" spans="1:28" s="63" customFormat="1" ht="30" customHeight="1">
      <c r="A742" s="1"/>
      <c r="B742" s="183" t="str">
        <f>C742</f>
        <v>3.8</v>
      </c>
      <c r="C742" s="326" t="s">
        <v>206</v>
      </c>
      <c r="D742" s="342" t="s">
        <v>74</v>
      </c>
      <c r="E742" s="342"/>
      <c r="F742" s="343" t="s">
        <v>1123</v>
      </c>
      <c r="G742" s="344"/>
      <c r="H742" s="3"/>
      <c r="I742" s="331" t="s">
        <v>74</v>
      </c>
      <c r="J742" s="332"/>
      <c r="K742" s="333"/>
      <c r="L742" s="3"/>
      <c r="M742" s="345"/>
      <c r="O742" s="356"/>
      <c r="P742" s="357"/>
      <c r="Q742" s="356"/>
      <c r="R742" s="357"/>
      <c r="S742" s="356"/>
      <c r="T742" s="357"/>
      <c r="U742" s="356"/>
      <c r="V742" s="357"/>
      <c r="W742" s="356"/>
      <c r="X742" s="357"/>
      <c r="Y742" s="356"/>
      <c r="Z742" s="357"/>
      <c r="AA742" s="356"/>
      <c r="AB742" s="357"/>
    </row>
    <row r="743" spans="1:28" ht="20.100000000000001" customHeight="1" outlineLevel="1">
      <c r="A743" s="406">
        <f>A738+3</f>
        <v>266</v>
      </c>
      <c r="B743" s="209" t="str">
        <f t="shared" ref="B743:B806" si="23">B742</f>
        <v>3.8</v>
      </c>
      <c r="C743" s="407" t="str">
        <f>VLOOKUP($A743,'VII - Planilha Orçamentária'!$A$9:$K$463,3)</f>
        <v>3.8.1</v>
      </c>
      <c r="D743" s="410" t="str">
        <f>VLOOKUP($A743,'VII - Planilha Orçamentária'!$A$9:$K$463,4)</f>
        <v>SINAPI - 01/2016</v>
      </c>
      <c r="E743" s="410" t="str">
        <f>VLOOKUP(A743,'VII - Planilha Orçamentária'!$A$9:$K$463,5)</f>
        <v>68069</v>
      </c>
      <c r="F743" s="416" t="str">
        <f>VLOOKUP($A743,'VII - Planilha Orçamentária'!$A$9:$K$463,6)</f>
        <v>HASTE COPPERWELD 5/8 X 3,0M COM CONECTOR</v>
      </c>
      <c r="G743" s="419" t="str">
        <f>VLOOKUP($A743,'VII - Planilha Orçamentária'!$A$9:$K$463,7)</f>
        <v xml:space="preserve">un </v>
      </c>
      <c r="I743" s="422">
        <f>VLOOKUP($A743,'VII - Planilha Orçamentária'!$A$9:$K$463,9)</f>
        <v>18</v>
      </c>
      <c r="J743" s="425">
        <f>VLOOKUP($A743,'VII - Planilha Orçamentária'!$A$9:$K$463,10)</f>
        <v>0</v>
      </c>
      <c r="K743" s="413">
        <f>ROUND(J743*I743,2)</f>
        <v>0</v>
      </c>
      <c r="M743" s="194" t="s">
        <v>104</v>
      </c>
      <c r="O743" s="200"/>
      <c r="P743" s="288"/>
      <c r="Q743" s="200"/>
      <c r="R743" s="288"/>
      <c r="S743" s="200"/>
      <c r="T743" s="288"/>
      <c r="U743" s="200"/>
      <c r="V743" s="288"/>
      <c r="W743" s="200"/>
      <c r="X743" s="288"/>
      <c r="Y743" s="200"/>
      <c r="Z743" s="288"/>
      <c r="AA743" s="303"/>
      <c r="AB743" s="304"/>
    </row>
    <row r="744" spans="1:28" ht="20.100000000000001" customHeight="1" outlineLevel="1">
      <c r="A744" s="406"/>
      <c r="B744" s="209" t="str">
        <f t="shared" si="23"/>
        <v>3.8</v>
      </c>
      <c r="C744" s="408"/>
      <c r="D744" s="411"/>
      <c r="E744" s="411"/>
      <c r="F744" s="417"/>
      <c r="G744" s="420"/>
      <c r="I744" s="423"/>
      <c r="J744" s="426"/>
      <c r="K744" s="414"/>
      <c r="M744" s="195" t="s">
        <v>105</v>
      </c>
      <c r="O744" s="202">
        <v>0</v>
      </c>
      <c r="P744" s="289">
        <f>IFERROR(O744/$K743,0)</f>
        <v>0</v>
      </c>
      <c r="Q744" s="202">
        <f>8*J743</f>
        <v>0</v>
      </c>
      <c r="R744" s="289">
        <f>IFERROR(Q744/$K743,0)</f>
        <v>0</v>
      </c>
      <c r="S744" s="202">
        <f>10*J743</f>
        <v>0</v>
      </c>
      <c r="T744" s="289">
        <f>IFERROR(S744/$K743,0)</f>
        <v>0</v>
      </c>
      <c r="U744" s="202">
        <v>0</v>
      </c>
      <c r="V744" s="289">
        <f>IFERROR(U744/$K743,0)</f>
        <v>0</v>
      </c>
      <c r="W744" s="202">
        <v>0</v>
      </c>
      <c r="X744" s="289">
        <f>IFERROR(W744/$K743,0)</f>
        <v>0</v>
      </c>
      <c r="Y744" s="202">
        <v>0</v>
      </c>
      <c r="Z744" s="289">
        <f>IFERROR(Y744/$K743,0)</f>
        <v>0</v>
      </c>
      <c r="AA744" s="305">
        <f>SUMIF($O$9:$Z$9,$AA$9,$O744:$Z744)</f>
        <v>0</v>
      </c>
      <c r="AB744" s="306">
        <f>IFERROR(AA744/$K743,0)</f>
        <v>0</v>
      </c>
    </row>
    <row r="745" spans="1:28" ht="20.100000000000001" customHeight="1" outlineLevel="1">
      <c r="A745" s="406"/>
      <c r="B745" s="209" t="str">
        <f t="shared" si="23"/>
        <v>3.8</v>
      </c>
      <c r="C745" s="409"/>
      <c r="D745" s="412"/>
      <c r="E745" s="412"/>
      <c r="F745" s="418"/>
      <c r="G745" s="421"/>
      <c r="I745" s="424"/>
      <c r="J745" s="427"/>
      <c r="K745" s="415"/>
      <c r="M745" s="196" t="s">
        <v>106</v>
      </c>
      <c r="O745" s="204">
        <f>O744</f>
        <v>0</v>
      </c>
      <c r="P745" s="290">
        <f>IFERROR(O745/$K743,0)</f>
        <v>0</v>
      </c>
      <c r="Q745" s="204">
        <f>O745+Q744</f>
        <v>0</v>
      </c>
      <c r="R745" s="290">
        <f>IFERROR(Q745/$K743,0)</f>
        <v>0</v>
      </c>
      <c r="S745" s="204">
        <f>Q745+S744</f>
        <v>0</v>
      </c>
      <c r="T745" s="290">
        <f>IFERROR(S745/$K743,0)</f>
        <v>0</v>
      </c>
      <c r="U745" s="204">
        <f>S745+U744</f>
        <v>0</v>
      </c>
      <c r="V745" s="290">
        <f>IFERROR(U745/$K743,0)</f>
        <v>0</v>
      </c>
      <c r="W745" s="204">
        <f>U745+W744</f>
        <v>0</v>
      </c>
      <c r="X745" s="290">
        <f>IFERROR(W745/$K743,0)</f>
        <v>0</v>
      </c>
      <c r="Y745" s="204">
        <f>W745+Y744</f>
        <v>0</v>
      </c>
      <c r="Z745" s="290">
        <f>IFERROR(Y745/$K743,0)</f>
        <v>0</v>
      </c>
      <c r="AA745" s="307"/>
      <c r="AB745" s="308"/>
    </row>
    <row r="746" spans="1:28" ht="20.100000000000001" hidden="1" customHeight="1" outlineLevel="1">
      <c r="A746" s="406">
        <f>A743+1</f>
        <v>267</v>
      </c>
      <c r="B746" s="209" t="str">
        <f t="shared" si="23"/>
        <v>3.8</v>
      </c>
      <c r="C746" s="407" t="str">
        <f>VLOOKUP($A746,'VII - Planilha Orçamentária'!$A$9:$K$463,3)</f>
        <v>3.8.2</v>
      </c>
      <c r="D746" s="410" t="str">
        <f>VLOOKUP($A746,'VII - Planilha Orçamentária'!$A$9:$K$463,4)</f>
        <v>CPOS - B.164</v>
      </c>
      <c r="E746" s="410" t="str">
        <f>VLOOKUP(A746,'VII - Planilha Orçamentária'!$A$9:$K$463,5)</f>
        <v>420104</v>
      </c>
      <c r="F746" s="416" t="str">
        <f>VLOOKUP($A746,'VII - Planilha Orçamentária'!$A$9:$K$463,6)</f>
        <v>CAPTOR TIPO FRANKLIN, H= 300 MM, 4 PONTOS, 2 DESCIDAS, ACABAMENTO CROMADO</v>
      </c>
      <c r="G746" s="419" t="str">
        <f>VLOOKUP($A746,'VII - Planilha Orçamentária'!$A$9:$K$463,7)</f>
        <v>m</v>
      </c>
      <c r="H746" s="5" t="s">
        <v>135</v>
      </c>
      <c r="I746" s="422">
        <f>VLOOKUP($A746,'VII - Planilha Orçamentária'!$A$9:$K$463,9)</f>
        <v>0</v>
      </c>
      <c r="J746" s="425">
        <f>VLOOKUP($A746,'VII - Planilha Orçamentária'!$A$9:$K$463,10)</f>
        <v>46.56</v>
      </c>
      <c r="K746" s="413">
        <f>ROUND(J746*I746,2)</f>
        <v>0</v>
      </c>
      <c r="M746" s="194" t="s">
        <v>104</v>
      </c>
      <c r="O746" s="200"/>
      <c r="P746" s="201"/>
      <c r="Q746" s="200"/>
      <c r="R746" s="288"/>
      <c r="S746" s="200"/>
      <c r="T746" s="288"/>
      <c r="U746" s="200"/>
      <c r="V746" s="288"/>
      <c r="W746" s="200"/>
      <c r="X746" s="288"/>
      <c r="Y746" s="200"/>
      <c r="Z746" s="201"/>
      <c r="AA746" s="200"/>
      <c r="AB746" s="201"/>
    </row>
    <row r="747" spans="1:28" ht="20.100000000000001" hidden="1" customHeight="1" outlineLevel="1">
      <c r="A747" s="406"/>
      <c r="B747" s="209" t="str">
        <f t="shared" si="23"/>
        <v>3.8</v>
      </c>
      <c r="C747" s="408"/>
      <c r="D747" s="411"/>
      <c r="E747" s="411"/>
      <c r="F747" s="417"/>
      <c r="G747" s="420"/>
      <c r="H747" s="5" t="s">
        <v>135</v>
      </c>
      <c r="I747" s="423"/>
      <c r="J747" s="426"/>
      <c r="K747" s="414"/>
      <c r="M747" s="195" t="s">
        <v>105</v>
      </c>
      <c r="O747" s="202">
        <v>0</v>
      </c>
      <c r="P747" s="203">
        <f>IFERROR(O747/$K746,0)</f>
        <v>0</v>
      </c>
      <c r="Q747" s="202">
        <v>0</v>
      </c>
      <c r="R747" s="289">
        <f>IFERROR(Q747/$K746,0)</f>
        <v>0</v>
      </c>
      <c r="S747" s="202">
        <f>K746</f>
        <v>0</v>
      </c>
      <c r="T747" s="289">
        <f>IFERROR(S747/$K746,0)</f>
        <v>0</v>
      </c>
      <c r="U747" s="202">
        <v>0</v>
      </c>
      <c r="V747" s="289">
        <f>IFERROR(U747/$K746,0)</f>
        <v>0</v>
      </c>
      <c r="W747" s="202">
        <v>0</v>
      </c>
      <c r="X747" s="289">
        <f>IFERROR(W747/$K746,0)</f>
        <v>0</v>
      </c>
      <c r="Y747" s="202">
        <v>0</v>
      </c>
      <c r="Z747" s="203">
        <f>IFERROR(Y747/$K746,0)</f>
        <v>0</v>
      </c>
      <c r="AA747" s="202">
        <f>SUMIF($O$9:$Z$9,$AA$9,$O747:$Z747)</f>
        <v>0</v>
      </c>
      <c r="AB747" s="203">
        <f>IFERROR(AA747/$K746,0)</f>
        <v>0</v>
      </c>
    </row>
    <row r="748" spans="1:28" ht="20.100000000000001" hidden="1" customHeight="1" outlineLevel="1">
      <c r="A748" s="406"/>
      <c r="B748" s="209" t="str">
        <f t="shared" si="23"/>
        <v>3.8</v>
      </c>
      <c r="C748" s="409"/>
      <c r="D748" s="412"/>
      <c r="E748" s="412"/>
      <c r="F748" s="418"/>
      <c r="G748" s="421"/>
      <c r="H748" s="5" t="s">
        <v>135</v>
      </c>
      <c r="I748" s="424"/>
      <c r="J748" s="427"/>
      <c r="K748" s="415"/>
      <c r="M748" s="196" t="s">
        <v>106</v>
      </c>
      <c r="O748" s="204">
        <f>O747</f>
        <v>0</v>
      </c>
      <c r="P748" s="205">
        <f>IFERROR(O748/$K746,0)</f>
        <v>0</v>
      </c>
      <c r="Q748" s="204">
        <f>O748+Q747</f>
        <v>0</v>
      </c>
      <c r="R748" s="290">
        <f>IFERROR(Q748/$K746,0)</f>
        <v>0</v>
      </c>
      <c r="S748" s="204">
        <f>Q748+S747</f>
        <v>0</v>
      </c>
      <c r="T748" s="290">
        <f>IFERROR(S748/$K746,0)</f>
        <v>0</v>
      </c>
      <c r="U748" s="204">
        <f>S748+U747</f>
        <v>0</v>
      </c>
      <c r="V748" s="290">
        <f>IFERROR(U748/$K746,0)</f>
        <v>0</v>
      </c>
      <c r="W748" s="204">
        <f>U748+W747</f>
        <v>0</v>
      </c>
      <c r="X748" s="290">
        <f>IFERROR(W748/$K746,0)</f>
        <v>0</v>
      </c>
      <c r="Y748" s="204">
        <f>W748+Y747</f>
        <v>0</v>
      </c>
      <c r="Z748" s="205">
        <f>IFERROR(Y748/$K746,0)</f>
        <v>0</v>
      </c>
      <c r="AA748" s="204"/>
      <c r="AB748" s="205"/>
    </row>
    <row r="749" spans="1:28" ht="20.100000000000001" hidden="1" customHeight="1" outlineLevel="1">
      <c r="A749" s="406">
        <f>A746+1</f>
        <v>268</v>
      </c>
      <c r="B749" s="209" t="str">
        <f t="shared" si="23"/>
        <v>3.8</v>
      </c>
      <c r="C749" s="407" t="str">
        <f>VLOOKUP($A749,'VII - Planilha Orçamentária'!$A$9:$K$463,3)</f>
        <v>3.8.3</v>
      </c>
      <c r="D749" s="410" t="str">
        <f>VLOOKUP($A749,'VII - Planilha Orçamentária'!$A$9:$K$463,4)</f>
        <v>SINAPI - 05/2015</v>
      </c>
      <c r="E749" s="410" t="str">
        <f>VLOOKUP(A749,'VII - Planilha Orçamentária'!$A$9:$K$463,5)</f>
        <v>72929</v>
      </c>
      <c r="F749" s="416" t="str">
        <f>VLOOKUP($A749,'VII - Planilha Orçamentária'!$A$9:$K$463,6)</f>
        <v>CORDOALHA DE COBRE NU, INCLUSIVE ISOLADORES - 35,00 MM2 - FORNECIMENTO E INSTALACAO</v>
      </c>
      <c r="G749" s="419" t="str">
        <f>VLOOKUP($A749,'VII - Planilha Orçamentária'!$A$9:$K$463,7)</f>
        <v>m</v>
      </c>
      <c r="H749" s="5" t="s">
        <v>135</v>
      </c>
      <c r="I749" s="422">
        <f>VLOOKUP($A749,'VII - Planilha Orçamentária'!$A$9:$K$463,9)</f>
        <v>0</v>
      </c>
      <c r="J749" s="425">
        <f>VLOOKUP($A749,'VII - Planilha Orçamentária'!$A$9:$K$463,10)</f>
        <v>37.14</v>
      </c>
      <c r="K749" s="413">
        <f>ROUND(J749*I749,2)</f>
        <v>0</v>
      </c>
      <c r="M749" s="194" t="s">
        <v>104</v>
      </c>
      <c r="O749" s="200"/>
      <c r="P749" s="201"/>
      <c r="Q749" s="200"/>
      <c r="R749" s="288"/>
      <c r="S749" s="200"/>
      <c r="T749" s="288"/>
      <c r="U749" s="200"/>
      <c r="V749" s="288"/>
      <c r="W749" s="200"/>
      <c r="X749" s="288"/>
      <c r="Y749" s="200"/>
      <c r="Z749" s="201"/>
      <c r="AA749" s="200"/>
      <c r="AB749" s="201"/>
    </row>
    <row r="750" spans="1:28" ht="20.100000000000001" hidden="1" customHeight="1" outlineLevel="1">
      <c r="A750" s="406"/>
      <c r="B750" s="209" t="str">
        <f t="shared" si="23"/>
        <v>3.8</v>
      </c>
      <c r="C750" s="408"/>
      <c r="D750" s="411"/>
      <c r="E750" s="411"/>
      <c r="F750" s="417"/>
      <c r="G750" s="420"/>
      <c r="H750" s="5" t="s">
        <v>135</v>
      </c>
      <c r="I750" s="423"/>
      <c r="J750" s="426"/>
      <c r="K750" s="414"/>
      <c r="M750" s="195" t="s">
        <v>105</v>
      </c>
      <c r="O750" s="202">
        <v>0</v>
      </c>
      <c r="P750" s="203">
        <f>IFERROR(O750/$K749,0)</f>
        <v>0</v>
      </c>
      <c r="Q750" s="202">
        <v>0</v>
      </c>
      <c r="R750" s="289">
        <f>IFERROR(Q750/$K749,0)</f>
        <v>0</v>
      </c>
      <c r="S750" s="202">
        <v>0</v>
      </c>
      <c r="T750" s="289">
        <f>IFERROR(S750/$K749,0)</f>
        <v>0</v>
      </c>
      <c r="U750" s="202">
        <v>0</v>
      </c>
      <c r="V750" s="289">
        <f>IFERROR(U750/$K749,0)</f>
        <v>0</v>
      </c>
      <c r="W750" s="202">
        <v>0</v>
      </c>
      <c r="X750" s="289">
        <f>IFERROR(W750/$K749,0)</f>
        <v>0</v>
      </c>
      <c r="Y750" s="202">
        <v>0</v>
      </c>
      <c r="Z750" s="203">
        <f>IFERROR(Y750/$K749,0)</f>
        <v>0</v>
      </c>
      <c r="AA750" s="202">
        <f>SUMIF($O$9:$Z$9,$AA$9,$O750:$Z750)</f>
        <v>0</v>
      </c>
      <c r="AB750" s="203">
        <f>IFERROR(AA750/$K749,0)</f>
        <v>0</v>
      </c>
    </row>
    <row r="751" spans="1:28" ht="20.100000000000001" hidden="1" customHeight="1" outlineLevel="1">
      <c r="A751" s="406"/>
      <c r="B751" s="209" t="str">
        <f t="shared" si="23"/>
        <v>3.8</v>
      </c>
      <c r="C751" s="409"/>
      <c r="D751" s="412"/>
      <c r="E751" s="412"/>
      <c r="F751" s="418"/>
      <c r="G751" s="421"/>
      <c r="H751" s="5" t="s">
        <v>135</v>
      </c>
      <c r="I751" s="424"/>
      <c r="J751" s="427"/>
      <c r="K751" s="415"/>
      <c r="M751" s="196" t="s">
        <v>106</v>
      </c>
      <c r="O751" s="204">
        <f>O750</f>
        <v>0</v>
      </c>
      <c r="P751" s="205">
        <f>IFERROR(O751/$K749,0)</f>
        <v>0</v>
      </c>
      <c r="Q751" s="204">
        <f>O751+Q750</f>
        <v>0</v>
      </c>
      <c r="R751" s="290">
        <f>IFERROR(Q751/$K749,0)</f>
        <v>0</v>
      </c>
      <c r="S751" s="204">
        <f>Q751+S750</f>
        <v>0</v>
      </c>
      <c r="T751" s="290">
        <f>IFERROR(S751/$K749,0)</f>
        <v>0</v>
      </c>
      <c r="U751" s="204">
        <f>S751+U750</f>
        <v>0</v>
      </c>
      <c r="V751" s="290">
        <f>IFERROR(U751/$K749,0)</f>
        <v>0</v>
      </c>
      <c r="W751" s="204">
        <f>U751+W750</f>
        <v>0</v>
      </c>
      <c r="X751" s="290">
        <f>IFERROR(W751/$K749,0)</f>
        <v>0</v>
      </c>
      <c r="Y751" s="204">
        <f>W751+Y750</f>
        <v>0</v>
      </c>
      <c r="Z751" s="205">
        <f>IFERROR(Y751/$K749,0)</f>
        <v>0</v>
      </c>
      <c r="AA751" s="204"/>
      <c r="AB751" s="205"/>
    </row>
    <row r="752" spans="1:28" ht="20.100000000000001" customHeight="1" outlineLevel="1">
      <c r="A752" s="406">
        <f>A749+1</f>
        <v>269</v>
      </c>
      <c r="B752" s="209" t="str">
        <f t="shared" si="23"/>
        <v>3.8</v>
      </c>
      <c r="C752" s="407" t="str">
        <f>VLOOKUP($A752,'VII - Planilha Orçamentária'!$A$9:$K$463,3)</f>
        <v>3.8.4</v>
      </c>
      <c r="D752" s="410" t="str">
        <f>VLOOKUP($A752,'VII - Planilha Orçamentária'!$A$9:$K$463,4)</f>
        <v>SINAPI - 01/2016</v>
      </c>
      <c r="E752" s="410" t="str">
        <f>VLOOKUP(A752,'VII - Planilha Orçamentária'!$A$9:$K$463,5)</f>
        <v>72930</v>
      </c>
      <c r="F752" s="416" t="str">
        <f>VLOOKUP($A752,'VII - Planilha Orçamentária'!$A$9:$K$463,6)</f>
        <v>CORDOALHA DE COBRE NU, INCLUSIVE ISOLADORES - 50,00 MM2 - FORNECIMENTO E INSTALACAO</v>
      </c>
      <c r="G752" s="419" t="str">
        <f>VLOOKUP($A752,'VII - Planilha Orçamentária'!$A$9:$K$463,7)</f>
        <v>m</v>
      </c>
      <c r="I752" s="422">
        <f>VLOOKUP($A752,'VII - Planilha Orçamentária'!$A$9:$K$463,9)</f>
        <v>310</v>
      </c>
      <c r="J752" s="425">
        <f>VLOOKUP($A752,'VII - Planilha Orçamentária'!$A$9:$K$463,10)</f>
        <v>0</v>
      </c>
      <c r="K752" s="413">
        <f>ROUND(J752*I752,2)</f>
        <v>0</v>
      </c>
      <c r="M752" s="194" t="s">
        <v>104</v>
      </c>
      <c r="O752" s="200"/>
      <c r="P752" s="288"/>
      <c r="Q752" s="200"/>
      <c r="R752" s="288"/>
      <c r="S752" s="200"/>
      <c r="T752" s="288"/>
      <c r="U752" s="200"/>
      <c r="V752" s="288"/>
      <c r="W752" s="200"/>
      <c r="X752" s="288"/>
      <c r="Y752" s="200"/>
      <c r="Z752" s="288"/>
      <c r="AA752" s="303"/>
      <c r="AB752" s="304"/>
    </row>
    <row r="753" spans="1:28" ht="20.100000000000001" customHeight="1" outlineLevel="1">
      <c r="A753" s="406"/>
      <c r="B753" s="209" t="str">
        <f t="shared" si="23"/>
        <v>3.8</v>
      </c>
      <c r="C753" s="408"/>
      <c r="D753" s="411"/>
      <c r="E753" s="411"/>
      <c r="F753" s="417"/>
      <c r="G753" s="420"/>
      <c r="I753" s="423"/>
      <c r="J753" s="426"/>
      <c r="K753" s="414"/>
      <c r="M753" s="195" t="s">
        <v>105</v>
      </c>
      <c r="O753" s="202">
        <v>0</v>
      </c>
      <c r="P753" s="289">
        <f>IFERROR(O753/$K752,0)</f>
        <v>0</v>
      </c>
      <c r="Q753" s="202">
        <f>0.8*K752</f>
        <v>0</v>
      </c>
      <c r="R753" s="289">
        <f>IFERROR(Q753/$K752,0)</f>
        <v>0</v>
      </c>
      <c r="S753" s="202">
        <f>0.2*K752</f>
        <v>0</v>
      </c>
      <c r="T753" s="289">
        <f>IFERROR(S753/$K752,0)</f>
        <v>0</v>
      </c>
      <c r="U753" s="202">
        <v>0</v>
      </c>
      <c r="V753" s="289">
        <f>IFERROR(U753/$K752,0)</f>
        <v>0</v>
      </c>
      <c r="W753" s="202">
        <v>0</v>
      </c>
      <c r="X753" s="289">
        <f>IFERROR(W753/$K752,0)</f>
        <v>0</v>
      </c>
      <c r="Y753" s="202">
        <v>0</v>
      </c>
      <c r="Z753" s="289">
        <f>IFERROR(Y753/$K752,0)</f>
        <v>0</v>
      </c>
      <c r="AA753" s="305">
        <f>SUMIF($O$9:$Z$9,$AA$9,$O753:$Z753)</f>
        <v>0</v>
      </c>
      <c r="AB753" s="306">
        <f>IFERROR(AA753/$K752,0)</f>
        <v>0</v>
      </c>
    </row>
    <row r="754" spans="1:28" ht="20.100000000000001" customHeight="1" outlineLevel="1">
      <c r="A754" s="406"/>
      <c r="B754" s="209" t="str">
        <f t="shared" si="23"/>
        <v>3.8</v>
      </c>
      <c r="C754" s="409"/>
      <c r="D754" s="412"/>
      <c r="E754" s="412"/>
      <c r="F754" s="418"/>
      <c r="G754" s="421"/>
      <c r="I754" s="424"/>
      <c r="J754" s="427"/>
      <c r="K754" s="415"/>
      <c r="M754" s="196" t="s">
        <v>106</v>
      </c>
      <c r="O754" s="204">
        <f>O753</f>
        <v>0</v>
      </c>
      <c r="P754" s="290">
        <f>IFERROR(O754/$K752,0)</f>
        <v>0</v>
      </c>
      <c r="Q754" s="204">
        <f>O754+Q753</f>
        <v>0</v>
      </c>
      <c r="R754" s="290">
        <f>IFERROR(Q754/$K752,0)</f>
        <v>0</v>
      </c>
      <c r="S754" s="204">
        <f>Q754+S753</f>
        <v>0</v>
      </c>
      <c r="T754" s="290">
        <f>IFERROR(S754/$K752,0)</f>
        <v>0</v>
      </c>
      <c r="U754" s="204">
        <f>S754+U753</f>
        <v>0</v>
      </c>
      <c r="V754" s="290">
        <f>IFERROR(U754/$K752,0)</f>
        <v>0</v>
      </c>
      <c r="W754" s="204">
        <f>U754+W753</f>
        <v>0</v>
      </c>
      <c r="X754" s="290">
        <f>IFERROR(W754/$K752,0)</f>
        <v>0</v>
      </c>
      <c r="Y754" s="204">
        <f>W754+Y753</f>
        <v>0</v>
      </c>
      <c r="Z754" s="290">
        <f>IFERROR(Y754/$K752,0)</f>
        <v>0</v>
      </c>
      <c r="AA754" s="307"/>
      <c r="AB754" s="308"/>
    </row>
    <row r="755" spans="1:28" ht="20.100000000000001" hidden="1" customHeight="1" outlineLevel="1">
      <c r="A755" s="406">
        <f>A752+1</f>
        <v>270</v>
      </c>
      <c r="B755" s="209" t="str">
        <f t="shared" si="23"/>
        <v>3.8</v>
      </c>
      <c r="C755" s="407" t="str">
        <f>VLOOKUP($A755,'VII - Planilha Orçamentária'!$A$9:$K$463,3)</f>
        <v>3.8.5</v>
      </c>
      <c r="D755" s="410" t="str">
        <f>VLOOKUP($A755,'VII - Planilha Orçamentária'!$A$9:$K$463,4)</f>
        <v>SINAPI - 05/2015</v>
      </c>
      <c r="E755" s="410" t="str">
        <f>VLOOKUP(A755,'VII - Planilha Orçamentária'!$A$9:$K$463,5)</f>
        <v>72931</v>
      </c>
      <c r="F755" s="416" t="str">
        <f>VLOOKUP($A755,'VII - Planilha Orçamentária'!$A$9:$K$463,6)</f>
        <v>CORDOALHA DE COBRE NU, INCLUSIVE ISOLADORES - 70,00 MM2 - FORNECIMENTO E INSTALACAO</v>
      </c>
      <c r="G755" s="419" t="str">
        <f>VLOOKUP($A755,'VII - Planilha Orçamentária'!$A$9:$K$463,7)</f>
        <v>m</v>
      </c>
      <c r="H755" s="5" t="s">
        <v>135</v>
      </c>
      <c r="I755" s="422">
        <f>VLOOKUP($A755,'VII - Planilha Orçamentária'!$A$9:$K$463,9)</f>
        <v>0</v>
      </c>
      <c r="J755" s="425">
        <f>VLOOKUP($A755,'VII - Planilha Orçamentária'!$A$9:$K$463,10)</f>
        <v>53.37</v>
      </c>
      <c r="K755" s="413">
        <f>ROUND(J755*I755,2)</f>
        <v>0</v>
      </c>
      <c r="M755" s="194" t="s">
        <v>104</v>
      </c>
      <c r="O755" s="200"/>
      <c r="P755" s="201"/>
      <c r="Q755" s="200"/>
      <c r="R755" s="288"/>
      <c r="S755" s="200"/>
      <c r="T755" s="288"/>
      <c r="U755" s="200"/>
      <c r="V755" s="288"/>
      <c r="W755" s="200"/>
      <c r="X755" s="288"/>
      <c r="Y755" s="200"/>
      <c r="Z755" s="201"/>
      <c r="AA755" s="200"/>
      <c r="AB755" s="201"/>
    </row>
    <row r="756" spans="1:28" ht="20.100000000000001" hidden="1" customHeight="1" outlineLevel="1">
      <c r="A756" s="406"/>
      <c r="B756" s="209" t="str">
        <f t="shared" si="23"/>
        <v>3.8</v>
      </c>
      <c r="C756" s="408"/>
      <c r="D756" s="411"/>
      <c r="E756" s="411"/>
      <c r="F756" s="417"/>
      <c r="G756" s="420"/>
      <c r="H756" s="5" t="s">
        <v>135</v>
      </c>
      <c r="I756" s="423"/>
      <c r="J756" s="426"/>
      <c r="K756" s="414"/>
      <c r="M756" s="195" t="s">
        <v>105</v>
      </c>
      <c r="O756" s="202">
        <v>0</v>
      </c>
      <c r="P756" s="203">
        <f>IFERROR(O756/$K755,0)</f>
        <v>0</v>
      </c>
      <c r="Q756" s="202">
        <v>0</v>
      </c>
      <c r="R756" s="289">
        <f>IFERROR(Q756/$K755,0)</f>
        <v>0</v>
      </c>
      <c r="S756" s="202">
        <v>0</v>
      </c>
      <c r="T756" s="289">
        <f>IFERROR(S756/$K755,0)</f>
        <v>0</v>
      </c>
      <c r="U756" s="202">
        <v>0</v>
      </c>
      <c r="V756" s="289">
        <f>IFERROR(U756/$K755,0)</f>
        <v>0</v>
      </c>
      <c r="W756" s="202">
        <v>0</v>
      </c>
      <c r="X756" s="289">
        <f>IFERROR(W756/$K755,0)</f>
        <v>0</v>
      </c>
      <c r="Y756" s="202">
        <v>0</v>
      </c>
      <c r="Z756" s="203">
        <f>IFERROR(Y756/$K755,0)</f>
        <v>0</v>
      </c>
      <c r="AA756" s="202">
        <f>SUMIF($O$9:$Z$9,$AA$9,$O756:$Z756)</f>
        <v>0</v>
      </c>
      <c r="AB756" s="203">
        <f>IFERROR(AA756/$K755,0)</f>
        <v>0</v>
      </c>
    </row>
    <row r="757" spans="1:28" ht="20.100000000000001" hidden="1" customHeight="1" outlineLevel="1">
      <c r="A757" s="406"/>
      <c r="B757" s="209" t="str">
        <f t="shared" si="23"/>
        <v>3.8</v>
      </c>
      <c r="C757" s="409"/>
      <c r="D757" s="412"/>
      <c r="E757" s="412"/>
      <c r="F757" s="418"/>
      <c r="G757" s="421"/>
      <c r="H757" s="5" t="s">
        <v>135</v>
      </c>
      <c r="I757" s="424"/>
      <c r="J757" s="427"/>
      <c r="K757" s="415"/>
      <c r="M757" s="196" t="s">
        <v>106</v>
      </c>
      <c r="O757" s="204">
        <f>O756</f>
        <v>0</v>
      </c>
      <c r="P757" s="205">
        <f>IFERROR(O757/$K755,0)</f>
        <v>0</v>
      </c>
      <c r="Q757" s="204">
        <f>O757+Q756</f>
        <v>0</v>
      </c>
      <c r="R757" s="290">
        <f>IFERROR(Q757/$K755,0)</f>
        <v>0</v>
      </c>
      <c r="S757" s="204">
        <f>Q757+S756</f>
        <v>0</v>
      </c>
      <c r="T757" s="290">
        <f>IFERROR(S757/$K755,0)</f>
        <v>0</v>
      </c>
      <c r="U757" s="204">
        <f>S757+U756</f>
        <v>0</v>
      </c>
      <c r="V757" s="290">
        <f>IFERROR(U757/$K755,0)</f>
        <v>0</v>
      </c>
      <c r="W757" s="204">
        <f>U757+W756</f>
        <v>0</v>
      </c>
      <c r="X757" s="290">
        <f>IFERROR(W757/$K755,0)</f>
        <v>0</v>
      </c>
      <c r="Y757" s="204">
        <f>W757+Y756</f>
        <v>0</v>
      </c>
      <c r="Z757" s="205">
        <f>IFERROR(Y757/$K755,0)</f>
        <v>0</v>
      </c>
      <c r="AA757" s="204"/>
      <c r="AB757" s="205"/>
    </row>
    <row r="758" spans="1:28" ht="20.100000000000001" hidden="1" customHeight="1" outlineLevel="1">
      <c r="A758" s="406">
        <f>A755+1</f>
        <v>271</v>
      </c>
      <c r="B758" s="209" t="str">
        <f t="shared" si="23"/>
        <v>3.8</v>
      </c>
      <c r="C758" s="407" t="str">
        <f>VLOOKUP($A758,'VII - Planilha Orçamentária'!$A$9:$K$463,3)</f>
        <v>3.8.6</v>
      </c>
      <c r="D758" s="410" t="str">
        <f>VLOOKUP($A758,'VII - Planilha Orçamentária'!$A$9:$K$463,4)</f>
        <v>SINAPI - 05/2015</v>
      </c>
      <c r="E758" s="410" t="str">
        <f>VLOOKUP(A758,'VII - Planilha Orçamentária'!$A$9:$K$463,5)</f>
        <v>72932</v>
      </c>
      <c r="F758" s="416" t="str">
        <f>VLOOKUP($A758,'VII - Planilha Orçamentária'!$A$9:$K$463,6)</f>
        <v>CORDOALHA DE COBRE NU, INCLUSIVE ISOLADORES - 95,00 MM2 - FORNECIMENTO E INSTALACAO</v>
      </c>
      <c r="G758" s="419" t="str">
        <f>VLOOKUP($A758,'VII - Planilha Orçamentária'!$A$9:$K$463,7)</f>
        <v>m</v>
      </c>
      <c r="H758" s="5" t="s">
        <v>135</v>
      </c>
      <c r="I758" s="422">
        <f>VLOOKUP($A758,'VII - Planilha Orçamentária'!$A$9:$K$463,9)</f>
        <v>0</v>
      </c>
      <c r="J758" s="425">
        <f>VLOOKUP($A758,'VII - Planilha Orçamentária'!$A$9:$K$463,10)</f>
        <v>64.069999999999993</v>
      </c>
      <c r="K758" s="413">
        <f>ROUND(J758*I758,2)</f>
        <v>0</v>
      </c>
      <c r="M758" s="194" t="s">
        <v>104</v>
      </c>
      <c r="O758" s="200"/>
      <c r="P758" s="201"/>
      <c r="Q758" s="200"/>
      <c r="R758" s="288"/>
      <c r="S758" s="200"/>
      <c r="T758" s="288"/>
      <c r="U758" s="200"/>
      <c r="V758" s="288"/>
      <c r="W758" s="200"/>
      <c r="X758" s="288"/>
      <c r="Y758" s="200"/>
      <c r="Z758" s="201"/>
      <c r="AA758" s="200"/>
      <c r="AB758" s="201"/>
    </row>
    <row r="759" spans="1:28" ht="20.100000000000001" hidden="1" customHeight="1" outlineLevel="1">
      <c r="A759" s="406"/>
      <c r="B759" s="209" t="str">
        <f t="shared" si="23"/>
        <v>3.8</v>
      </c>
      <c r="C759" s="408"/>
      <c r="D759" s="411"/>
      <c r="E759" s="411"/>
      <c r="F759" s="417"/>
      <c r="G759" s="420"/>
      <c r="H759" s="5" t="s">
        <v>135</v>
      </c>
      <c r="I759" s="423"/>
      <c r="J759" s="426"/>
      <c r="K759" s="414"/>
      <c r="M759" s="195" t="s">
        <v>105</v>
      </c>
      <c r="O759" s="202">
        <v>0</v>
      </c>
      <c r="P759" s="203">
        <f>IFERROR(O759/$K758,0)</f>
        <v>0</v>
      </c>
      <c r="Q759" s="202">
        <v>0</v>
      </c>
      <c r="R759" s="289">
        <f>IFERROR(Q759/$K758,0)</f>
        <v>0</v>
      </c>
      <c r="S759" s="202">
        <v>0</v>
      </c>
      <c r="T759" s="289">
        <f>IFERROR(S759/$K758,0)</f>
        <v>0</v>
      </c>
      <c r="U759" s="202">
        <v>0</v>
      </c>
      <c r="V759" s="289">
        <f>IFERROR(U759/$K758,0)</f>
        <v>0</v>
      </c>
      <c r="W759" s="202">
        <v>0</v>
      </c>
      <c r="X759" s="289">
        <f>IFERROR(W759/$K758,0)</f>
        <v>0</v>
      </c>
      <c r="Y759" s="202">
        <v>0</v>
      </c>
      <c r="Z759" s="203">
        <f>IFERROR(Y759/$K758,0)</f>
        <v>0</v>
      </c>
      <c r="AA759" s="202">
        <f>SUMIF($O$9:$Z$9,$AA$9,$O759:$Z759)</f>
        <v>0</v>
      </c>
      <c r="AB759" s="203">
        <f>IFERROR(AA759/$K758,0)</f>
        <v>0</v>
      </c>
    </row>
    <row r="760" spans="1:28" ht="20.100000000000001" hidden="1" customHeight="1" outlineLevel="1">
      <c r="A760" s="406"/>
      <c r="B760" s="209" t="str">
        <f t="shared" si="23"/>
        <v>3.8</v>
      </c>
      <c r="C760" s="409"/>
      <c r="D760" s="412"/>
      <c r="E760" s="412"/>
      <c r="F760" s="418"/>
      <c r="G760" s="421"/>
      <c r="H760" s="5" t="s">
        <v>135</v>
      </c>
      <c r="I760" s="424"/>
      <c r="J760" s="427"/>
      <c r="K760" s="415"/>
      <c r="M760" s="196" t="s">
        <v>106</v>
      </c>
      <c r="O760" s="204">
        <f>O759</f>
        <v>0</v>
      </c>
      <c r="P760" s="205">
        <f>IFERROR(O760/$K758,0)</f>
        <v>0</v>
      </c>
      <c r="Q760" s="204">
        <f>O760+Q759</f>
        <v>0</v>
      </c>
      <c r="R760" s="290">
        <f>IFERROR(Q760/$K758,0)</f>
        <v>0</v>
      </c>
      <c r="S760" s="204">
        <f>Q760+S759</f>
        <v>0</v>
      </c>
      <c r="T760" s="290">
        <f>IFERROR(S760/$K758,0)</f>
        <v>0</v>
      </c>
      <c r="U760" s="204">
        <f>S760+U759</f>
        <v>0</v>
      </c>
      <c r="V760" s="290">
        <f>IFERROR(U760/$K758,0)</f>
        <v>0</v>
      </c>
      <c r="W760" s="204">
        <f>U760+W759</f>
        <v>0</v>
      </c>
      <c r="X760" s="290">
        <f>IFERROR(W760/$K758,0)</f>
        <v>0</v>
      </c>
      <c r="Y760" s="204">
        <f>W760+Y759</f>
        <v>0</v>
      </c>
      <c r="Z760" s="205">
        <f>IFERROR(Y760/$K758,0)</f>
        <v>0</v>
      </c>
      <c r="AA760" s="204"/>
      <c r="AB760" s="205"/>
    </row>
    <row r="761" spans="1:28" ht="20.100000000000001" hidden="1" customHeight="1" outlineLevel="1">
      <c r="A761" s="406">
        <f>A758+1</f>
        <v>272</v>
      </c>
      <c r="B761" s="209" t="str">
        <f t="shared" si="23"/>
        <v>3.8</v>
      </c>
      <c r="C761" s="407" t="str">
        <f>VLOOKUP($A761,'VII - Planilha Orçamentária'!$A$9:$K$463,3)</f>
        <v>3.8.7</v>
      </c>
      <c r="D761" s="410" t="str">
        <f>VLOOKUP($A761,'VII - Planilha Orçamentária'!$A$9:$K$463,4)</f>
        <v>SINAPI - 05/2015</v>
      </c>
      <c r="E761" s="410" t="str">
        <f>VLOOKUP(A761,'VII - Planilha Orçamentária'!$A$9:$K$463,5)</f>
        <v>83484</v>
      </c>
      <c r="F761" s="416" t="str">
        <f>VLOOKUP($A761,'VII - Planilha Orçamentária'!$A$9:$K$463,6)</f>
        <v>HASTE COPERWELD 3/4" X 3,00M COM CONECTOR</v>
      </c>
      <c r="G761" s="419" t="str">
        <f>VLOOKUP($A761,'VII - Planilha Orçamentária'!$A$9:$K$463,7)</f>
        <v xml:space="preserve">un </v>
      </c>
      <c r="H761" s="5" t="s">
        <v>135</v>
      </c>
      <c r="I761" s="422">
        <f>VLOOKUP($A761,'VII - Planilha Orçamentária'!$A$9:$K$463,9)</f>
        <v>0</v>
      </c>
      <c r="J761" s="425">
        <f>VLOOKUP($A761,'VII - Planilha Orçamentária'!$A$9:$K$463,10)</f>
        <v>51.81</v>
      </c>
      <c r="K761" s="413">
        <f>ROUND(J761*I761,2)</f>
        <v>0</v>
      </c>
      <c r="M761" s="194" t="s">
        <v>104</v>
      </c>
      <c r="O761" s="200"/>
      <c r="P761" s="201"/>
      <c r="Q761" s="200"/>
      <c r="R761" s="288"/>
      <c r="S761" s="200"/>
      <c r="T761" s="288"/>
      <c r="U761" s="200"/>
      <c r="V761" s="288"/>
      <c r="W761" s="200"/>
      <c r="X761" s="288"/>
      <c r="Y761" s="200"/>
      <c r="Z761" s="201"/>
      <c r="AA761" s="200"/>
      <c r="AB761" s="201"/>
    </row>
    <row r="762" spans="1:28" ht="20.100000000000001" hidden="1" customHeight="1" outlineLevel="1">
      <c r="A762" s="406"/>
      <c r="B762" s="209" t="str">
        <f t="shared" si="23"/>
        <v>3.8</v>
      </c>
      <c r="C762" s="408"/>
      <c r="D762" s="411"/>
      <c r="E762" s="411"/>
      <c r="F762" s="417"/>
      <c r="G762" s="420"/>
      <c r="H762" s="5" t="s">
        <v>135</v>
      </c>
      <c r="I762" s="423"/>
      <c r="J762" s="426"/>
      <c r="K762" s="414"/>
      <c r="M762" s="195" t="s">
        <v>105</v>
      </c>
      <c r="O762" s="202">
        <v>0</v>
      </c>
      <c r="P762" s="203">
        <f>IFERROR(O762/$K761,0)</f>
        <v>0</v>
      </c>
      <c r="Q762" s="202">
        <v>0</v>
      </c>
      <c r="R762" s="289">
        <f>IFERROR(Q762/$K761,0)</f>
        <v>0</v>
      </c>
      <c r="S762" s="202">
        <v>0</v>
      </c>
      <c r="T762" s="289">
        <f>IFERROR(S762/$K761,0)</f>
        <v>0</v>
      </c>
      <c r="U762" s="202">
        <v>0</v>
      </c>
      <c r="V762" s="289">
        <f>IFERROR(U762/$K761,0)</f>
        <v>0</v>
      </c>
      <c r="W762" s="202">
        <v>0</v>
      </c>
      <c r="X762" s="289">
        <f>IFERROR(W762/$K761,0)</f>
        <v>0</v>
      </c>
      <c r="Y762" s="202">
        <v>0</v>
      </c>
      <c r="Z762" s="203">
        <f>IFERROR(Y762/$K761,0)</f>
        <v>0</v>
      </c>
      <c r="AA762" s="202">
        <f>SUMIF($O$9:$Z$9,$AA$9,$O762:$Z762)</f>
        <v>0</v>
      </c>
      <c r="AB762" s="203">
        <f>IFERROR(AA762/$K761,0)</f>
        <v>0</v>
      </c>
    </row>
    <row r="763" spans="1:28" ht="20.100000000000001" hidden="1" customHeight="1" outlineLevel="1">
      <c r="A763" s="406"/>
      <c r="B763" s="209" t="str">
        <f t="shared" si="23"/>
        <v>3.8</v>
      </c>
      <c r="C763" s="409"/>
      <c r="D763" s="412"/>
      <c r="E763" s="412"/>
      <c r="F763" s="418"/>
      <c r="G763" s="421"/>
      <c r="H763" s="5" t="s">
        <v>135</v>
      </c>
      <c r="I763" s="424"/>
      <c r="J763" s="427"/>
      <c r="K763" s="415"/>
      <c r="M763" s="196" t="s">
        <v>106</v>
      </c>
      <c r="O763" s="204">
        <f>O762</f>
        <v>0</v>
      </c>
      <c r="P763" s="205">
        <f>IFERROR(O763/$K761,0)</f>
        <v>0</v>
      </c>
      <c r="Q763" s="204">
        <f>O763+Q762</f>
        <v>0</v>
      </c>
      <c r="R763" s="290">
        <f>IFERROR(Q763/$K761,0)</f>
        <v>0</v>
      </c>
      <c r="S763" s="204">
        <f>Q763+S762</f>
        <v>0</v>
      </c>
      <c r="T763" s="290">
        <f>IFERROR(S763/$K761,0)</f>
        <v>0</v>
      </c>
      <c r="U763" s="204">
        <f>S763+U762</f>
        <v>0</v>
      </c>
      <c r="V763" s="290">
        <f>IFERROR(U763/$K761,0)</f>
        <v>0</v>
      </c>
      <c r="W763" s="204">
        <f>U763+W762</f>
        <v>0</v>
      </c>
      <c r="X763" s="290">
        <f>IFERROR(W763/$K761,0)</f>
        <v>0</v>
      </c>
      <c r="Y763" s="204">
        <f>W763+Y762</f>
        <v>0</v>
      </c>
      <c r="Z763" s="205">
        <f>IFERROR(Y763/$K761,0)</f>
        <v>0</v>
      </c>
      <c r="AA763" s="204"/>
      <c r="AB763" s="205"/>
    </row>
    <row r="764" spans="1:28" ht="20.100000000000001" hidden="1" customHeight="1" outlineLevel="1">
      <c r="A764" s="406">
        <f>A761+1</f>
        <v>273</v>
      </c>
      <c r="B764" s="209" t="str">
        <f t="shared" si="23"/>
        <v>3.8</v>
      </c>
      <c r="C764" s="407" t="str">
        <f>VLOOKUP($A764,'VII - Planilha Orçamentária'!$A$9:$K$463,3)</f>
        <v>3.8.8</v>
      </c>
      <c r="D764" s="410" t="str">
        <f>VLOOKUP($A764,'VII - Planilha Orçamentária'!$A$9:$K$463,4)</f>
        <v>SINAPI - 05/2015</v>
      </c>
      <c r="E764" s="410" t="str">
        <f>VLOOKUP(A764,'VII - Planilha Orçamentária'!$A$9:$K$463,5)</f>
        <v>83485</v>
      </c>
      <c r="F764" s="416" t="str">
        <f>VLOOKUP($A764,'VII - Planilha Orçamentária'!$A$9:$K$463,6)</f>
        <v>HASTE COPERWELD 3/8" X 3,00M COM CONECTOR</v>
      </c>
      <c r="G764" s="419" t="str">
        <f>VLOOKUP($A764,'VII - Planilha Orçamentária'!$A$9:$K$463,7)</f>
        <v xml:space="preserve">un </v>
      </c>
      <c r="H764" s="5" t="s">
        <v>135</v>
      </c>
      <c r="I764" s="422">
        <f>VLOOKUP($A764,'VII - Planilha Orçamentária'!$A$9:$K$463,9)</f>
        <v>0</v>
      </c>
      <c r="J764" s="425">
        <f>VLOOKUP($A764,'VII - Planilha Orçamentária'!$A$9:$K$463,10)</f>
        <v>35.020000000000003</v>
      </c>
      <c r="K764" s="413">
        <f>ROUND(J764*I764,2)</f>
        <v>0</v>
      </c>
      <c r="M764" s="194" t="s">
        <v>104</v>
      </c>
      <c r="O764" s="200"/>
      <c r="P764" s="201"/>
      <c r="Q764" s="200"/>
      <c r="R764" s="288"/>
      <c r="S764" s="200"/>
      <c r="T764" s="288"/>
      <c r="U764" s="200"/>
      <c r="V764" s="288"/>
      <c r="W764" s="200"/>
      <c r="X764" s="288"/>
      <c r="Y764" s="200"/>
      <c r="Z764" s="201"/>
      <c r="AA764" s="200"/>
      <c r="AB764" s="201"/>
    </row>
    <row r="765" spans="1:28" ht="20.100000000000001" hidden="1" customHeight="1" outlineLevel="1">
      <c r="A765" s="406"/>
      <c r="B765" s="209" t="str">
        <f t="shared" si="23"/>
        <v>3.8</v>
      </c>
      <c r="C765" s="408"/>
      <c r="D765" s="411"/>
      <c r="E765" s="411"/>
      <c r="F765" s="417"/>
      <c r="G765" s="420"/>
      <c r="H765" s="5" t="s">
        <v>135</v>
      </c>
      <c r="I765" s="423"/>
      <c r="J765" s="426"/>
      <c r="K765" s="414"/>
      <c r="M765" s="195" t="s">
        <v>105</v>
      </c>
      <c r="O765" s="202">
        <v>0</v>
      </c>
      <c r="P765" s="203">
        <f>IFERROR(O765/$K764,0)</f>
        <v>0</v>
      </c>
      <c r="Q765" s="202">
        <v>0</v>
      </c>
      <c r="R765" s="289">
        <f>IFERROR(Q765/$K764,0)</f>
        <v>0</v>
      </c>
      <c r="S765" s="202">
        <v>0</v>
      </c>
      <c r="T765" s="289">
        <f>IFERROR(S765/$K764,0)</f>
        <v>0</v>
      </c>
      <c r="U765" s="202">
        <v>0</v>
      </c>
      <c r="V765" s="289">
        <f>IFERROR(U765/$K764,0)</f>
        <v>0</v>
      </c>
      <c r="W765" s="202">
        <v>0</v>
      </c>
      <c r="X765" s="289">
        <f>IFERROR(W765/$K764,0)</f>
        <v>0</v>
      </c>
      <c r="Y765" s="202">
        <v>0</v>
      </c>
      <c r="Z765" s="203">
        <f>IFERROR(Y765/$K764,0)</f>
        <v>0</v>
      </c>
      <c r="AA765" s="202">
        <f>SUMIF($O$9:$Z$9,$AA$9,$O765:$Z765)</f>
        <v>0</v>
      </c>
      <c r="AB765" s="203">
        <f>IFERROR(AA765/$K764,0)</f>
        <v>0</v>
      </c>
    </row>
    <row r="766" spans="1:28" ht="20.100000000000001" hidden="1" customHeight="1" outlineLevel="1">
      <c r="A766" s="406"/>
      <c r="B766" s="209" t="str">
        <f t="shared" si="23"/>
        <v>3.8</v>
      </c>
      <c r="C766" s="409"/>
      <c r="D766" s="412"/>
      <c r="E766" s="412"/>
      <c r="F766" s="418"/>
      <c r="G766" s="421"/>
      <c r="H766" s="5" t="s">
        <v>135</v>
      </c>
      <c r="I766" s="424"/>
      <c r="J766" s="427"/>
      <c r="K766" s="415"/>
      <c r="M766" s="196" t="s">
        <v>106</v>
      </c>
      <c r="O766" s="204">
        <f>O765</f>
        <v>0</v>
      </c>
      <c r="P766" s="205">
        <f>IFERROR(O766/$K764,0)</f>
        <v>0</v>
      </c>
      <c r="Q766" s="204">
        <f>O766+Q765</f>
        <v>0</v>
      </c>
      <c r="R766" s="290">
        <f>IFERROR(Q766/$K764,0)</f>
        <v>0</v>
      </c>
      <c r="S766" s="204">
        <f>Q766+S765</f>
        <v>0</v>
      </c>
      <c r="T766" s="290">
        <f>IFERROR(S766/$K764,0)</f>
        <v>0</v>
      </c>
      <c r="U766" s="204">
        <f>S766+U765</f>
        <v>0</v>
      </c>
      <c r="V766" s="290">
        <f>IFERROR(U766/$K764,0)</f>
        <v>0</v>
      </c>
      <c r="W766" s="204">
        <f>U766+W765</f>
        <v>0</v>
      </c>
      <c r="X766" s="290">
        <f>IFERROR(W766/$K764,0)</f>
        <v>0</v>
      </c>
      <c r="Y766" s="204">
        <f>W766+Y765</f>
        <v>0</v>
      </c>
      <c r="Z766" s="205">
        <f>IFERROR(Y766/$K764,0)</f>
        <v>0</v>
      </c>
      <c r="AA766" s="204"/>
      <c r="AB766" s="205"/>
    </row>
    <row r="767" spans="1:28" ht="20.100000000000001" hidden="1" customHeight="1" outlineLevel="1">
      <c r="A767" s="406">
        <f>A764+1</f>
        <v>274</v>
      </c>
      <c r="B767" s="209" t="str">
        <f t="shared" si="23"/>
        <v>3.8</v>
      </c>
      <c r="C767" s="407" t="str">
        <f>VLOOKUP($A767,'VII - Planilha Orçamentária'!$A$9:$K$463,3)</f>
        <v>3.8.9</v>
      </c>
      <c r="D767" s="410" t="str">
        <f>VLOOKUP($A767,'VII - Planilha Orçamentária'!$A$9:$K$463,4)</f>
        <v>SINAPI - 05/2015</v>
      </c>
      <c r="E767" s="410" t="str">
        <f>VLOOKUP(A767,'VII - Planilha Orçamentária'!$A$9:$K$463,5)</f>
        <v>83638</v>
      </c>
      <c r="F767" s="416" t="str">
        <f>VLOOKUP($A767,'VII - Planilha Orçamentária'!$A$9:$K$463,6)</f>
        <v>MASTRO SIMPLES DE FERRO GALVANIZADO P/ PARA-RAIOS H=3,00M INCLUINDO BA SE - FORNECIMENTO E INSTALACAO</v>
      </c>
      <c r="G767" s="419" t="str">
        <f>VLOOKUP($A767,'VII - Planilha Orçamentária'!$A$9:$K$463,7)</f>
        <v xml:space="preserve">un </v>
      </c>
      <c r="H767" s="5" t="s">
        <v>135</v>
      </c>
      <c r="I767" s="422">
        <f>VLOOKUP($A767,'VII - Planilha Orçamentária'!$A$9:$K$463,9)</f>
        <v>0</v>
      </c>
      <c r="J767" s="425">
        <f>VLOOKUP($A767,'VII - Planilha Orçamentária'!$A$9:$K$463,10)</f>
        <v>325.38</v>
      </c>
      <c r="K767" s="413">
        <f>ROUND(J767*I767,2)</f>
        <v>0</v>
      </c>
      <c r="M767" s="194" t="s">
        <v>104</v>
      </c>
      <c r="O767" s="200"/>
      <c r="P767" s="201"/>
      <c r="Q767" s="200"/>
      <c r="R767" s="288"/>
      <c r="S767" s="200"/>
      <c r="T767" s="288"/>
      <c r="U767" s="200"/>
      <c r="V767" s="288"/>
      <c r="W767" s="200"/>
      <c r="X767" s="288"/>
      <c r="Y767" s="200"/>
      <c r="Z767" s="201"/>
      <c r="AA767" s="200"/>
      <c r="AB767" s="201"/>
    </row>
    <row r="768" spans="1:28" ht="20.100000000000001" hidden="1" customHeight="1" outlineLevel="1">
      <c r="A768" s="406"/>
      <c r="B768" s="209" t="str">
        <f t="shared" si="23"/>
        <v>3.8</v>
      </c>
      <c r="C768" s="408"/>
      <c r="D768" s="411"/>
      <c r="E768" s="411"/>
      <c r="F768" s="417"/>
      <c r="G768" s="420"/>
      <c r="H768" s="5" t="s">
        <v>135</v>
      </c>
      <c r="I768" s="423"/>
      <c r="J768" s="426"/>
      <c r="K768" s="414"/>
      <c r="M768" s="195" t="s">
        <v>105</v>
      </c>
      <c r="O768" s="202">
        <v>0</v>
      </c>
      <c r="P768" s="203">
        <f>IFERROR(O768/$K767,0)</f>
        <v>0</v>
      </c>
      <c r="Q768" s="202">
        <v>0</v>
      </c>
      <c r="R768" s="289">
        <f>IFERROR(Q768/$K767,0)</f>
        <v>0</v>
      </c>
      <c r="S768" s="202">
        <f>K767</f>
        <v>0</v>
      </c>
      <c r="T768" s="289">
        <f>IFERROR(S768/$K767,0)</f>
        <v>0</v>
      </c>
      <c r="U768" s="202">
        <v>0</v>
      </c>
      <c r="V768" s="289">
        <f>IFERROR(U768/$K767,0)</f>
        <v>0</v>
      </c>
      <c r="W768" s="202">
        <v>0</v>
      </c>
      <c r="X768" s="289">
        <f>IFERROR(W768/$K767,0)</f>
        <v>0</v>
      </c>
      <c r="Y768" s="202">
        <v>0</v>
      </c>
      <c r="Z768" s="203">
        <f>IFERROR(Y768/$K767,0)</f>
        <v>0</v>
      </c>
      <c r="AA768" s="202">
        <f>SUMIF($O$9:$Z$9,$AA$9,$O768:$Z768)</f>
        <v>0</v>
      </c>
      <c r="AB768" s="203">
        <f>IFERROR(AA768/$K767,0)</f>
        <v>0</v>
      </c>
    </row>
    <row r="769" spans="1:28" ht="20.100000000000001" hidden="1" customHeight="1" outlineLevel="1">
      <c r="A769" s="406"/>
      <c r="B769" s="209" t="str">
        <f t="shared" si="23"/>
        <v>3.8</v>
      </c>
      <c r="C769" s="409"/>
      <c r="D769" s="412"/>
      <c r="E769" s="412"/>
      <c r="F769" s="418"/>
      <c r="G769" s="421"/>
      <c r="H769" s="5" t="s">
        <v>135</v>
      </c>
      <c r="I769" s="424"/>
      <c r="J769" s="427"/>
      <c r="K769" s="415"/>
      <c r="M769" s="196" t="s">
        <v>106</v>
      </c>
      <c r="O769" s="204">
        <f>O768</f>
        <v>0</v>
      </c>
      <c r="P769" s="205">
        <f>IFERROR(O769/$K767,0)</f>
        <v>0</v>
      </c>
      <c r="Q769" s="204">
        <f>O769+Q768</f>
        <v>0</v>
      </c>
      <c r="R769" s="290">
        <f>IFERROR(Q769/$K767,0)</f>
        <v>0</v>
      </c>
      <c r="S769" s="204">
        <f>Q769+S768</f>
        <v>0</v>
      </c>
      <c r="T769" s="290">
        <f>IFERROR(S769/$K767,0)</f>
        <v>0</v>
      </c>
      <c r="U769" s="204">
        <f>S769+U768</f>
        <v>0</v>
      </c>
      <c r="V769" s="290">
        <f>IFERROR(U769/$K767,0)</f>
        <v>0</v>
      </c>
      <c r="W769" s="204">
        <f>U769+W768</f>
        <v>0</v>
      </c>
      <c r="X769" s="290">
        <f>IFERROR(W769/$K767,0)</f>
        <v>0</v>
      </c>
      <c r="Y769" s="204">
        <f>W769+Y768</f>
        <v>0</v>
      </c>
      <c r="Z769" s="205">
        <f>IFERROR(Y769/$K767,0)</f>
        <v>0</v>
      </c>
      <c r="AA769" s="204"/>
      <c r="AB769" s="205"/>
    </row>
    <row r="770" spans="1:28" ht="20.100000000000001" hidden="1" customHeight="1" outlineLevel="1">
      <c r="A770" s="406">
        <f>A767+1</f>
        <v>275</v>
      </c>
      <c r="B770" s="209" t="str">
        <f t="shared" si="23"/>
        <v>3.8</v>
      </c>
      <c r="C770" s="407" t="str">
        <f>VLOOKUP($A770,'VII - Planilha Orçamentária'!$A$9:$K$463,3)</f>
        <v>3.8.10</v>
      </c>
      <c r="D770" s="410" t="str">
        <f>VLOOKUP($A770,'VII - Planilha Orçamentária'!$A$9:$K$463,4)</f>
        <v>SINAPI - 05/2015</v>
      </c>
      <c r="E770" s="410" t="str">
        <f>VLOOKUP(A770,'VII - Planilha Orçamentária'!$A$9:$K$463,5)</f>
        <v>83641</v>
      </c>
      <c r="F770" s="416" t="str">
        <f>VLOOKUP($A770,'VII - Planilha Orçamentária'!$A$9:$K$463,6)</f>
        <v>PARA-RAIO TP VALVULA 15KV/5KA - FORNECIMENTO E INSTALACAO</v>
      </c>
      <c r="G770" s="419" t="str">
        <f>VLOOKUP($A770,'VII - Planilha Orçamentária'!$A$9:$K$463,7)</f>
        <v xml:space="preserve">un </v>
      </c>
      <c r="H770" s="5" t="s">
        <v>135</v>
      </c>
      <c r="I770" s="422">
        <f>VLOOKUP($A770,'VII - Planilha Orçamentária'!$A$9:$K$463,9)</f>
        <v>0</v>
      </c>
      <c r="J770" s="425">
        <f>VLOOKUP($A770,'VII - Planilha Orçamentária'!$A$9:$K$463,10)</f>
        <v>379.72</v>
      </c>
      <c r="K770" s="413">
        <f>ROUND(J770*I770,2)</f>
        <v>0</v>
      </c>
      <c r="M770" s="194" t="s">
        <v>104</v>
      </c>
      <c r="O770" s="200"/>
      <c r="P770" s="201"/>
      <c r="Q770" s="200"/>
      <c r="R770" s="288"/>
      <c r="S770" s="200"/>
      <c r="T770" s="288"/>
      <c r="U770" s="200"/>
      <c r="V770" s="288"/>
      <c r="W770" s="200"/>
      <c r="X770" s="288"/>
      <c r="Y770" s="200"/>
      <c r="Z770" s="201"/>
      <c r="AA770" s="200"/>
      <c r="AB770" s="201"/>
    </row>
    <row r="771" spans="1:28" ht="20.100000000000001" hidden="1" customHeight="1" outlineLevel="1">
      <c r="A771" s="406"/>
      <c r="B771" s="209" t="str">
        <f t="shared" si="23"/>
        <v>3.8</v>
      </c>
      <c r="C771" s="408"/>
      <c r="D771" s="411"/>
      <c r="E771" s="411"/>
      <c r="F771" s="417"/>
      <c r="G771" s="420"/>
      <c r="H771" s="5" t="s">
        <v>135</v>
      </c>
      <c r="I771" s="423"/>
      <c r="J771" s="426"/>
      <c r="K771" s="414"/>
      <c r="M771" s="195" t="s">
        <v>105</v>
      </c>
      <c r="O771" s="202">
        <v>0</v>
      </c>
      <c r="P771" s="203">
        <f>IFERROR(O771/$K770,0)</f>
        <v>0</v>
      </c>
      <c r="Q771" s="202">
        <v>0</v>
      </c>
      <c r="R771" s="289">
        <f>IFERROR(Q771/$K770,0)</f>
        <v>0</v>
      </c>
      <c r="S771" s="202">
        <v>0</v>
      </c>
      <c r="T771" s="289">
        <f>IFERROR(S771/$K770,0)</f>
        <v>0</v>
      </c>
      <c r="U771" s="202">
        <v>0</v>
      </c>
      <c r="V771" s="289">
        <f>IFERROR(U771/$K770,0)</f>
        <v>0</v>
      </c>
      <c r="W771" s="202">
        <v>0</v>
      </c>
      <c r="X771" s="289">
        <f>IFERROR(W771/$K770,0)</f>
        <v>0</v>
      </c>
      <c r="Y771" s="202">
        <v>0</v>
      </c>
      <c r="Z771" s="203">
        <f>IFERROR(Y771/$K770,0)</f>
        <v>0</v>
      </c>
      <c r="AA771" s="202">
        <f>SUMIF($O$9:$Z$9,$AA$9,$O771:$Z771)</f>
        <v>0</v>
      </c>
      <c r="AB771" s="203">
        <f>IFERROR(AA771/$K770,0)</f>
        <v>0</v>
      </c>
    </row>
    <row r="772" spans="1:28" ht="20.100000000000001" hidden="1" customHeight="1" outlineLevel="1">
      <c r="A772" s="406"/>
      <c r="B772" s="209" t="str">
        <f t="shared" si="23"/>
        <v>3.8</v>
      </c>
      <c r="C772" s="409"/>
      <c r="D772" s="412"/>
      <c r="E772" s="412"/>
      <c r="F772" s="418"/>
      <c r="G772" s="421"/>
      <c r="H772" s="5" t="s">
        <v>135</v>
      </c>
      <c r="I772" s="424"/>
      <c r="J772" s="427"/>
      <c r="K772" s="415"/>
      <c r="M772" s="196" t="s">
        <v>106</v>
      </c>
      <c r="O772" s="204">
        <f>O771</f>
        <v>0</v>
      </c>
      <c r="P772" s="205">
        <f>IFERROR(O772/$K770,0)</f>
        <v>0</v>
      </c>
      <c r="Q772" s="204">
        <f>O772+Q771</f>
        <v>0</v>
      </c>
      <c r="R772" s="290">
        <f>IFERROR(Q772/$K770,0)</f>
        <v>0</v>
      </c>
      <c r="S772" s="204">
        <f>Q772+S771</f>
        <v>0</v>
      </c>
      <c r="T772" s="290">
        <f>IFERROR(S772/$K770,0)</f>
        <v>0</v>
      </c>
      <c r="U772" s="204">
        <f>S772+U771</f>
        <v>0</v>
      </c>
      <c r="V772" s="290">
        <f>IFERROR(U772/$K770,0)</f>
        <v>0</v>
      </c>
      <c r="W772" s="204">
        <f>U772+W771</f>
        <v>0</v>
      </c>
      <c r="X772" s="290">
        <f>IFERROR(W772/$K770,0)</f>
        <v>0</v>
      </c>
      <c r="Y772" s="204">
        <f>W772+Y771</f>
        <v>0</v>
      </c>
      <c r="Z772" s="205">
        <f>IFERROR(Y772/$K770,0)</f>
        <v>0</v>
      </c>
      <c r="AA772" s="204"/>
      <c r="AB772" s="205"/>
    </row>
    <row r="773" spans="1:28" ht="20.100000000000001" hidden="1" customHeight="1" outlineLevel="1">
      <c r="A773" s="406">
        <f>A770+1</f>
        <v>276</v>
      </c>
      <c r="B773" s="209" t="str">
        <f t="shared" si="23"/>
        <v>3.8</v>
      </c>
      <c r="C773" s="407" t="str">
        <f>VLOOKUP($A773,'VII - Planilha Orçamentária'!$A$9:$K$463,3)</f>
        <v>3.8.11</v>
      </c>
      <c r="D773" s="410">
        <f>VLOOKUP($A773,'VII - Planilha Orçamentária'!$A$9:$K$463,4)</f>
        <v>0</v>
      </c>
      <c r="E773" s="410">
        <f>VLOOKUP(A773,'VII - Planilha Orçamentária'!$A$9:$K$463,5)</f>
        <v>0</v>
      </c>
      <c r="F773" s="416" t="str">
        <f>VLOOKUP($A773,'VII - Planilha Orçamentária'!$A$9:$K$463,6)</f>
        <v>PARA-RAIO DE BAIXA TENSÃO 280V - 10kA</v>
      </c>
      <c r="G773" s="419" t="str">
        <f>VLOOKUP($A773,'VII - Planilha Orçamentária'!$A$9:$K$463,7)</f>
        <v xml:space="preserve">un </v>
      </c>
      <c r="H773" s="5" t="s">
        <v>135</v>
      </c>
      <c r="I773" s="422">
        <f>VLOOKUP($A773,'VII - Planilha Orçamentária'!$A$9:$K$463,9)</f>
        <v>0</v>
      </c>
      <c r="J773" s="425">
        <f>VLOOKUP($A773,'VII - Planilha Orçamentária'!$A$9:$K$463,10)</f>
        <v>0</v>
      </c>
      <c r="K773" s="413">
        <f>ROUND(J773*I773,2)</f>
        <v>0</v>
      </c>
      <c r="M773" s="194" t="s">
        <v>104</v>
      </c>
      <c r="O773" s="200"/>
      <c r="P773" s="201"/>
      <c r="Q773" s="200"/>
      <c r="R773" s="288"/>
      <c r="S773" s="200"/>
      <c r="T773" s="288"/>
      <c r="U773" s="200"/>
      <c r="V773" s="288"/>
      <c r="W773" s="200"/>
      <c r="X773" s="288"/>
      <c r="Y773" s="200"/>
      <c r="Z773" s="201"/>
      <c r="AA773" s="200"/>
      <c r="AB773" s="201"/>
    </row>
    <row r="774" spans="1:28" ht="20.100000000000001" hidden="1" customHeight="1" outlineLevel="1">
      <c r="A774" s="406"/>
      <c r="B774" s="209" t="str">
        <f t="shared" si="23"/>
        <v>3.8</v>
      </c>
      <c r="C774" s="408"/>
      <c r="D774" s="411"/>
      <c r="E774" s="411"/>
      <c r="F774" s="417"/>
      <c r="G774" s="420"/>
      <c r="H774" s="5" t="s">
        <v>135</v>
      </c>
      <c r="I774" s="423"/>
      <c r="J774" s="426"/>
      <c r="K774" s="414"/>
      <c r="M774" s="195" t="s">
        <v>105</v>
      </c>
      <c r="O774" s="202">
        <v>0</v>
      </c>
      <c r="P774" s="203">
        <f>IFERROR(O774/$K773,0)</f>
        <v>0</v>
      </c>
      <c r="Q774" s="202">
        <v>0</v>
      </c>
      <c r="R774" s="289">
        <f>IFERROR(Q774/$K773,0)</f>
        <v>0</v>
      </c>
      <c r="S774" s="202">
        <v>0</v>
      </c>
      <c r="T774" s="289">
        <f>IFERROR(S774/$K773,0)</f>
        <v>0</v>
      </c>
      <c r="U774" s="202">
        <v>0</v>
      </c>
      <c r="V774" s="289">
        <f>IFERROR(U774/$K773,0)</f>
        <v>0</v>
      </c>
      <c r="W774" s="202">
        <v>0</v>
      </c>
      <c r="X774" s="289">
        <f>IFERROR(W774/$K773,0)</f>
        <v>0</v>
      </c>
      <c r="Y774" s="202">
        <v>0</v>
      </c>
      <c r="Z774" s="203">
        <f>IFERROR(Y774/$K773,0)</f>
        <v>0</v>
      </c>
      <c r="AA774" s="202">
        <f>SUMIF($O$9:$Z$9,$AA$9,$O774:$Z774)</f>
        <v>0</v>
      </c>
      <c r="AB774" s="203">
        <f>IFERROR(AA774/$K773,0)</f>
        <v>0</v>
      </c>
    </row>
    <row r="775" spans="1:28" ht="20.100000000000001" hidden="1" customHeight="1" outlineLevel="1">
      <c r="A775" s="406"/>
      <c r="B775" s="209" t="str">
        <f t="shared" si="23"/>
        <v>3.8</v>
      </c>
      <c r="C775" s="409"/>
      <c r="D775" s="412"/>
      <c r="E775" s="412"/>
      <c r="F775" s="418"/>
      <c r="G775" s="421"/>
      <c r="H775" s="5" t="s">
        <v>135</v>
      </c>
      <c r="I775" s="424"/>
      <c r="J775" s="427"/>
      <c r="K775" s="415"/>
      <c r="M775" s="196" t="s">
        <v>106</v>
      </c>
      <c r="O775" s="204">
        <f>O774</f>
        <v>0</v>
      </c>
      <c r="P775" s="205">
        <f>IFERROR(O775/$K773,0)</f>
        <v>0</v>
      </c>
      <c r="Q775" s="204">
        <f>O775+Q774</f>
        <v>0</v>
      </c>
      <c r="R775" s="290">
        <f>IFERROR(Q775/$K773,0)</f>
        <v>0</v>
      </c>
      <c r="S775" s="204">
        <f>Q775+S774</f>
        <v>0</v>
      </c>
      <c r="T775" s="290">
        <f>IFERROR(S775/$K773,0)</f>
        <v>0</v>
      </c>
      <c r="U775" s="204">
        <f>S775+U774</f>
        <v>0</v>
      </c>
      <c r="V775" s="290">
        <f>IFERROR(U775/$K773,0)</f>
        <v>0</v>
      </c>
      <c r="W775" s="204">
        <f>U775+W774</f>
        <v>0</v>
      </c>
      <c r="X775" s="290">
        <f>IFERROR(W775/$K773,0)</f>
        <v>0</v>
      </c>
      <c r="Y775" s="204">
        <f>W775+Y774</f>
        <v>0</v>
      </c>
      <c r="Z775" s="205">
        <f>IFERROR(Y775/$K773,0)</f>
        <v>0</v>
      </c>
      <c r="AA775" s="204"/>
      <c r="AB775" s="205"/>
    </row>
    <row r="776" spans="1:28" ht="20.100000000000001" hidden="1" customHeight="1" outlineLevel="1">
      <c r="A776" s="406">
        <f>A773+1</f>
        <v>277</v>
      </c>
      <c r="B776" s="209" t="str">
        <f t="shared" si="23"/>
        <v>3.8</v>
      </c>
      <c r="C776" s="407" t="str">
        <f>VLOOKUP($A776,'VII - Planilha Orçamentária'!$A$9:$K$463,3)</f>
        <v>3.8.12</v>
      </c>
      <c r="D776" s="410">
        <f>VLOOKUP($A776,'VII - Planilha Orçamentária'!$A$9:$K$463,4)</f>
        <v>0</v>
      </c>
      <c r="E776" s="410">
        <f>VLOOKUP(A776,'VII - Planilha Orçamentária'!$A$9:$K$463,5)</f>
        <v>0</v>
      </c>
      <c r="F776" s="416" t="str">
        <f>VLOOKUP($A776,'VII - Planilha Orçamentária'!$A$9:$K$463,6)</f>
        <v>PARA-RAIO DE BAIXA TENSÃO 280V - 40kA</v>
      </c>
      <c r="G776" s="419" t="str">
        <f>VLOOKUP($A776,'VII - Planilha Orçamentária'!$A$9:$K$463,7)</f>
        <v xml:space="preserve">un </v>
      </c>
      <c r="H776" s="5" t="s">
        <v>135</v>
      </c>
      <c r="I776" s="422">
        <f>VLOOKUP($A776,'VII - Planilha Orçamentária'!$A$9:$K$463,9)</f>
        <v>0</v>
      </c>
      <c r="J776" s="425">
        <f>VLOOKUP($A776,'VII - Planilha Orçamentária'!$A$9:$K$463,10)</f>
        <v>0</v>
      </c>
      <c r="K776" s="413">
        <f>ROUND(J776*I776,2)</f>
        <v>0</v>
      </c>
      <c r="M776" s="194" t="s">
        <v>104</v>
      </c>
      <c r="O776" s="200"/>
      <c r="P776" s="201"/>
      <c r="Q776" s="200"/>
      <c r="R776" s="288"/>
      <c r="S776" s="200"/>
      <c r="T776" s="288"/>
      <c r="U776" s="200"/>
      <c r="V776" s="288"/>
      <c r="W776" s="200"/>
      <c r="X776" s="288"/>
      <c r="Y776" s="200"/>
      <c r="Z776" s="201"/>
      <c r="AA776" s="200"/>
      <c r="AB776" s="201"/>
    </row>
    <row r="777" spans="1:28" ht="20.100000000000001" hidden="1" customHeight="1" outlineLevel="1">
      <c r="A777" s="406"/>
      <c r="B777" s="209" t="str">
        <f t="shared" si="23"/>
        <v>3.8</v>
      </c>
      <c r="C777" s="408"/>
      <c r="D777" s="411"/>
      <c r="E777" s="411"/>
      <c r="F777" s="417"/>
      <c r="G777" s="420"/>
      <c r="H777" s="5" t="s">
        <v>135</v>
      </c>
      <c r="I777" s="423"/>
      <c r="J777" s="426"/>
      <c r="K777" s="414"/>
      <c r="M777" s="195" t="s">
        <v>105</v>
      </c>
      <c r="O777" s="202">
        <v>0</v>
      </c>
      <c r="P777" s="203">
        <f>IFERROR(O777/$K776,0)</f>
        <v>0</v>
      </c>
      <c r="Q777" s="202">
        <v>0</v>
      </c>
      <c r="R777" s="289">
        <f>IFERROR(Q777/$K776,0)</f>
        <v>0</v>
      </c>
      <c r="S777" s="202">
        <v>0</v>
      </c>
      <c r="T777" s="289">
        <f>IFERROR(S777/$K776,0)</f>
        <v>0</v>
      </c>
      <c r="U777" s="202">
        <v>0</v>
      </c>
      <c r="V777" s="289">
        <f>IFERROR(U777/$K776,0)</f>
        <v>0</v>
      </c>
      <c r="W777" s="202">
        <v>0</v>
      </c>
      <c r="X777" s="289">
        <f>IFERROR(W777/$K776,0)</f>
        <v>0</v>
      </c>
      <c r="Y777" s="202">
        <v>0</v>
      </c>
      <c r="Z777" s="203">
        <f>IFERROR(Y777/$K776,0)</f>
        <v>0</v>
      </c>
      <c r="AA777" s="202">
        <f>SUMIF($O$9:$Z$9,$AA$9,$O777:$Z777)</f>
        <v>0</v>
      </c>
      <c r="AB777" s="203">
        <f>IFERROR(AA777/$K776,0)</f>
        <v>0</v>
      </c>
    </row>
    <row r="778" spans="1:28" ht="20.100000000000001" hidden="1" customHeight="1" outlineLevel="1">
      <c r="A778" s="406"/>
      <c r="B778" s="209" t="str">
        <f t="shared" si="23"/>
        <v>3.8</v>
      </c>
      <c r="C778" s="409"/>
      <c r="D778" s="412"/>
      <c r="E778" s="412"/>
      <c r="F778" s="418"/>
      <c r="G778" s="421"/>
      <c r="H778" s="5" t="s">
        <v>135</v>
      </c>
      <c r="I778" s="424"/>
      <c r="J778" s="427"/>
      <c r="K778" s="415"/>
      <c r="M778" s="196" t="s">
        <v>106</v>
      </c>
      <c r="O778" s="204">
        <f>O777</f>
        <v>0</v>
      </c>
      <c r="P778" s="205">
        <f>IFERROR(O778/$K776,0)</f>
        <v>0</v>
      </c>
      <c r="Q778" s="204">
        <f>O778+Q777</f>
        <v>0</v>
      </c>
      <c r="R778" s="290">
        <f>IFERROR(Q778/$K776,0)</f>
        <v>0</v>
      </c>
      <c r="S778" s="204">
        <f>Q778+S777</f>
        <v>0</v>
      </c>
      <c r="T778" s="290">
        <f>IFERROR(S778/$K776,0)</f>
        <v>0</v>
      </c>
      <c r="U778" s="204">
        <f>S778+U777</f>
        <v>0</v>
      </c>
      <c r="V778" s="290">
        <f>IFERROR(U778/$K776,0)</f>
        <v>0</v>
      </c>
      <c r="W778" s="204">
        <f>U778+W777</f>
        <v>0</v>
      </c>
      <c r="X778" s="290">
        <f>IFERROR(W778/$K776,0)</f>
        <v>0</v>
      </c>
      <c r="Y778" s="204">
        <f>W778+Y777</f>
        <v>0</v>
      </c>
      <c r="Z778" s="205">
        <f>IFERROR(Y778/$K776,0)</f>
        <v>0</v>
      </c>
      <c r="AA778" s="204"/>
      <c r="AB778" s="205"/>
    </row>
    <row r="779" spans="1:28" ht="20.100000000000001" customHeight="1" outlineLevel="1">
      <c r="A779" s="406">
        <f>A776+1</f>
        <v>278</v>
      </c>
      <c r="B779" s="209" t="str">
        <f t="shared" si="23"/>
        <v>3.8</v>
      </c>
      <c r="C779" s="407" t="str">
        <f>VLOOKUP($A779,'VII - Planilha Orçamentária'!$A$9:$K$463,3)</f>
        <v>3.8.13</v>
      </c>
      <c r="D779" s="410" t="str">
        <f>VLOOKUP($A779,'VII - Planilha Orçamentária'!$A$9:$K$463,4)</f>
        <v>CPOS - B.166</v>
      </c>
      <c r="E779" s="410" t="str">
        <f>VLOOKUP(A779,'VII - Planilha Orçamentária'!$A$9:$K$463,5)</f>
        <v>420525</v>
      </c>
      <c r="F779" s="416" t="str">
        <f>VLOOKUP($A779,'VII - Planilha Orçamentária'!$A$9:$K$463,6)</f>
        <v>BARRA CONDUTORA CHATA DE ALUMÍNIO, 3/4´ X 1/4´ - INCLUSIVE ACESSÓRIOS DE FIXAÇÃO</v>
      </c>
      <c r="G779" s="419" t="str">
        <f>VLOOKUP($A779,'VII - Planilha Orçamentária'!$A$9:$K$463,7)</f>
        <v>m</v>
      </c>
      <c r="I779" s="422">
        <f>VLOOKUP($A779,'VII - Planilha Orçamentária'!$A$9:$K$463,9)</f>
        <v>588</v>
      </c>
      <c r="J779" s="425">
        <f>VLOOKUP($A779,'VII - Planilha Orçamentária'!$A$9:$K$463,10)</f>
        <v>0</v>
      </c>
      <c r="K779" s="413">
        <f>ROUND(J779*I779,2)</f>
        <v>0</v>
      </c>
      <c r="M779" s="194" t="s">
        <v>104</v>
      </c>
      <c r="O779" s="200"/>
      <c r="P779" s="288"/>
      <c r="Q779" s="200"/>
      <c r="R779" s="288"/>
      <c r="S779" s="200"/>
      <c r="T779" s="288"/>
      <c r="U779" s="200"/>
      <c r="V779" s="288"/>
      <c r="W779" s="200"/>
      <c r="X779" s="288"/>
      <c r="Y779" s="200"/>
      <c r="Z779" s="288"/>
      <c r="AA779" s="303"/>
      <c r="AB779" s="304"/>
    </row>
    <row r="780" spans="1:28" ht="20.100000000000001" customHeight="1" outlineLevel="1">
      <c r="A780" s="406"/>
      <c r="B780" s="209" t="str">
        <f t="shared" si="23"/>
        <v>3.8</v>
      </c>
      <c r="C780" s="408"/>
      <c r="D780" s="411"/>
      <c r="E780" s="411"/>
      <c r="F780" s="417"/>
      <c r="G780" s="420"/>
      <c r="I780" s="423"/>
      <c r="J780" s="426"/>
      <c r="K780" s="414"/>
      <c r="M780" s="195" t="s">
        <v>105</v>
      </c>
      <c r="O780" s="202">
        <v>0</v>
      </c>
      <c r="P780" s="289">
        <f>IFERROR(O780/$K779,0)</f>
        <v>0</v>
      </c>
      <c r="Q780" s="202">
        <f>0.5*K779</f>
        <v>0</v>
      </c>
      <c r="R780" s="289">
        <f>IFERROR(Q780/$K779,0)</f>
        <v>0</v>
      </c>
      <c r="S780" s="202">
        <f>0.5*K779</f>
        <v>0</v>
      </c>
      <c r="T780" s="289">
        <f>IFERROR(S780/$K779,0)</f>
        <v>0</v>
      </c>
      <c r="U780" s="202">
        <v>0</v>
      </c>
      <c r="V780" s="289">
        <f>IFERROR(U780/$K779,0)</f>
        <v>0</v>
      </c>
      <c r="W780" s="202">
        <v>0</v>
      </c>
      <c r="X780" s="289">
        <f>IFERROR(W780/$K779,0)</f>
        <v>0</v>
      </c>
      <c r="Y780" s="202">
        <v>0</v>
      </c>
      <c r="Z780" s="289">
        <f>IFERROR(Y780/$K779,0)</f>
        <v>0</v>
      </c>
      <c r="AA780" s="305">
        <f>SUMIF($O$9:$Z$9,$AA$9,$O780:$Z780)</f>
        <v>0</v>
      </c>
      <c r="AB780" s="306">
        <f>IFERROR(AA780/$K779,0)</f>
        <v>0</v>
      </c>
    </row>
    <row r="781" spans="1:28" ht="20.100000000000001" customHeight="1" outlineLevel="1">
      <c r="A781" s="406"/>
      <c r="B781" s="209" t="str">
        <f t="shared" si="23"/>
        <v>3.8</v>
      </c>
      <c r="C781" s="409"/>
      <c r="D781" s="412"/>
      <c r="E781" s="412"/>
      <c r="F781" s="418"/>
      <c r="G781" s="421"/>
      <c r="I781" s="424"/>
      <c r="J781" s="427"/>
      <c r="K781" s="415"/>
      <c r="M781" s="196" t="s">
        <v>106</v>
      </c>
      <c r="O781" s="204">
        <f>O780</f>
        <v>0</v>
      </c>
      <c r="P781" s="290">
        <f>IFERROR(O781/$K779,0)</f>
        <v>0</v>
      </c>
      <c r="Q781" s="204">
        <f>O781+Q780</f>
        <v>0</v>
      </c>
      <c r="R781" s="290">
        <f>IFERROR(Q781/$K779,0)</f>
        <v>0</v>
      </c>
      <c r="S781" s="204">
        <f>Q781+S780</f>
        <v>0</v>
      </c>
      <c r="T781" s="290">
        <f>IFERROR(S781/$K779,0)</f>
        <v>0</v>
      </c>
      <c r="U781" s="204">
        <f>S781+U780</f>
        <v>0</v>
      </c>
      <c r="V781" s="290">
        <f>IFERROR(U781/$K779,0)</f>
        <v>0</v>
      </c>
      <c r="W781" s="204">
        <f>U781+W780</f>
        <v>0</v>
      </c>
      <c r="X781" s="290">
        <f>IFERROR(W781/$K779,0)</f>
        <v>0</v>
      </c>
      <c r="Y781" s="204">
        <f>W781+Y780</f>
        <v>0</v>
      </c>
      <c r="Z781" s="290">
        <f>IFERROR(Y781/$K779,0)</f>
        <v>0</v>
      </c>
      <c r="AA781" s="307"/>
      <c r="AB781" s="308"/>
    </row>
    <row r="782" spans="1:28" ht="20.100000000000001" hidden="1" customHeight="1" outlineLevel="1">
      <c r="A782" s="406">
        <f>A779+1</f>
        <v>279</v>
      </c>
      <c r="B782" s="209" t="str">
        <f t="shared" si="23"/>
        <v>3.8</v>
      </c>
      <c r="C782" s="407" t="str">
        <f>VLOOKUP($A782,'VII - Planilha Orçamentária'!$A$9:$K$463,3)</f>
        <v>3.8.14</v>
      </c>
      <c r="D782" s="410" t="str">
        <f>VLOOKUP($A782,'VII - Planilha Orçamentária'!$A$9:$K$463,4)</f>
        <v>SINAPI - 05/2015</v>
      </c>
      <c r="E782" s="410" t="str">
        <f>VLOOKUP(A782,'VII - Planilha Orçamentária'!$A$9:$K$463,5)</f>
        <v>72262</v>
      </c>
      <c r="F782" s="416" t="str">
        <f>VLOOKUP($A782,'VII - Planilha Orçamentária'!$A$9:$K$463,6)</f>
        <v>TERMINAL OU CONECTOR DE PRESSAO - PARA CABO 35MM2 - FORNECIMENTO E INSTALACAO</v>
      </c>
      <c r="G782" s="419" t="str">
        <f>VLOOKUP($A782,'VII - Planilha Orçamentária'!$A$9:$K$463,7)</f>
        <v xml:space="preserve">un </v>
      </c>
      <c r="H782" s="5" t="s">
        <v>135</v>
      </c>
      <c r="I782" s="422">
        <f>VLOOKUP($A782,'VII - Planilha Orçamentária'!$A$9:$K$463,9)</f>
        <v>0</v>
      </c>
      <c r="J782" s="425">
        <f>VLOOKUP($A782,'VII - Planilha Orçamentária'!$A$9:$K$463,10)</f>
        <v>13.43</v>
      </c>
      <c r="K782" s="413">
        <f>ROUND(J782*I782,2)</f>
        <v>0</v>
      </c>
      <c r="M782" s="194" t="s">
        <v>104</v>
      </c>
      <c r="O782" s="200"/>
      <c r="P782" s="201"/>
      <c r="Q782" s="200"/>
      <c r="R782" s="288"/>
      <c r="S782" s="200"/>
      <c r="T782" s="288"/>
      <c r="U782" s="200"/>
      <c r="V782" s="288"/>
      <c r="W782" s="200"/>
      <c r="X782" s="288"/>
      <c r="Y782" s="200"/>
      <c r="Z782" s="201"/>
      <c r="AA782" s="200"/>
      <c r="AB782" s="201"/>
    </row>
    <row r="783" spans="1:28" ht="20.100000000000001" hidden="1" customHeight="1" outlineLevel="1">
      <c r="A783" s="406"/>
      <c r="B783" s="209" t="str">
        <f t="shared" si="23"/>
        <v>3.8</v>
      </c>
      <c r="C783" s="408"/>
      <c r="D783" s="411"/>
      <c r="E783" s="411"/>
      <c r="F783" s="417"/>
      <c r="G783" s="420"/>
      <c r="H783" s="5" t="s">
        <v>135</v>
      </c>
      <c r="I783" s="423"/>
      <c r="J783" s="426"/>
      <c r="K783" s="414"/>
      <c r="M783" s="195" t="s">
        <v>105</v>
      </c>
      <c r="O783" s="202">
        <v>0</v>
      </c>
      <c r="P783" s="203">
        <f>IFERROR(O783/$K782,0)</f>
        <v>0</v>
      </c>
      <c r="Q783" s="202">
        <v>0</v>
      </c>
      <c r="R783" s="289">
        <f>IFERROR(Q783/$K782,0)</f>
        <v>0</v>
      </c>
      <c r="S783" s="202">
        <v>0</v>
      </c>
      <c r="T783" s="289">
        <f>IFERROR(S783/$K782,0)</f>
        <v>0</v>
      </c>
      <c r="U783" s="202">
        <v>0</v>
      </c>
      <c r="V783" s="289">
        <f>IFERROR(U783/$K782,0)</f>
        <v>0</v>
      </c>
      <c r="W783" s="202">
        <v>0</v>
      </c>
      <c r="X783" s="289">
        <f>IFERROR(W783/$K782,0)</f>
        <v>0</v>
      </c>
      <c r="Y783" s="202">
        <v>0</v>
      </c>
      <c r="Z783" s="203">
        <f>IFERROR(Y783/$K782,0)</f>
        <v>0</v>
      </c>
      <c r="AA783" s="202">
        <f>SUMIF($O$9:$Z$9,$AA$9,$O783:$Z783)</f>
        <v>0</v>
      </c>
      <c r="AB783" s="203">
        <f>IFERROR(AA783/$K782,0)</f>
        <v>0</v>
      </c>
    </row>
    <row r="784" spans="1:28" ht="20.100000000000001" hidden="1" customHeight="1" outlineLevel="1">
      <c r="A784" s="406"/>
      <c r="B784" s="209" t="str">
        <f t="shared" si="23"/>
        <v>3.8</v>
      </c>
      <c r="C784" s="409"/>
      <c r="D784" s="412"/>
      <c r="E784" s="412"/>
      <c r="F784" s="418"/>
      <c r="G784" s="421"/>
      <c r="H784" s="5" t="s">
        <v>135</v>
      </c>
      <c r="I784" s="424"/>
      <c r="J784" s="427"/>
      <c r="K784" s="415"/>
      <c r="M784" s="196" t="s">
        <v>106</v>
      </c>
      <c r="O784" s="204">
        <f>O783</f>
        <v>0</v>
      </c>
      <c r="P784" s="205">
        <f>IFERROR(O784/$K782,0)</f>
        <v>0</v>
      </c>
      <c r="Q784" s="204">
        <f>O784+Q783</f>
        <v>0</v>
      </c>
      <c r="R784" s="290">
        <f>IFERROR(Q784/$K782,0)</f>
        <v>0</v>
      </c>
      <c r="S784" s="204">
        <f>Q784+S783</f>
        <v>0</v>
      </c>
      <c r="T784" s="290">
        <f>IFERROR(S784/$K782,0)</f>
        <v>0</v>
      </c>
      <c r="U784" s="204">
        <f>S784+U783</f>
        <v>0</v>
      </c>
      <c r="V784" s="290">
        <f>IFERROR(U784/$K782,0)</f>
        <v>0</v>
      </c>
      <c r="W784" s="204">
        <f>U784+W783</f>
        <v>0</v>
      </c>
      <c r="X784" s="290">
        <f>IFERROR(W784/$K782,0)</f>
        <v>0</v>
      </c>
      <c r="Y784" s="204">
        <f>W784+Y783</f>
        <v>0</v>
      </c>
      <c r="Z784" s="205">
        <f>IFERROR(Y784/$K782,0)</f>
        <v>0</v>
      </c>
      <c r="AA784" s="204"/>
      <c r="AB784" s="205"/>
    </row>
    <row r="785" spans="1:28" ht="20.100000000000001" customHeight="1" outlineLevel="1">
      <c r="A785" s="406">
        <f>A782+1</f>
        <v>280</v>
      </c>
      <c r="B785" s="209" t="str">
        <f t="shared" si="23"/>
        <v>3.8</v>
      </c>
      <c r="C785" s="407" t="str">
        <f>VLOOKUP($A785,'VII - Planilha Orçamentária'!$A$9:$K$463,3)</f>
        <v>3.8.15</v>
      </c>
      <c r="D785" s="410" t="str">
        <f>VLOOKUP($A785,'VII - Planilha Orçamentária'!$A$9:$K$463,4)</f>
        <v>SINAPI - 01/2016</v>
      </c>
      <c r="E785" s="410" t="str">
        <f>VLOOKUP(A785,'VII - Planilha Orçamentária'!$A$9:$K$463,5)</f>
        <v>72263</v>
      </c>
      <c r="F785" s="416" t="str">
        <f>VLOOKUP($A785,'VII - Planilha Orçamentária'!$A$9:$K$463,6)</f>
        <v>TERMINAL OU CONECTOR DE PRESSAO - PARA CABO 50MM2 - FORNECIMENTO E INSTALACAO</v>
      </c>
      <c r="G785" s="419" t="str">
        <f>VLOOKUP($A785,'VII - Planilha Orçamentária'!$A$9:$K$463,7)</f>
        <v xml:space="preserve">un </v>
      </c>
      <c r="I785" s="422">
        <f>VLOOKUP($A785,'VII - Planilha Orçamentária'!$A$9:$K$463,9)</f>
        <v>80</v>
      </c>
      <c r="J785" s="425">
        <f>VLOOKUP($A785,'VII - Planilha Orçamentária'!$A$9:$K$463,10)</f>
        <v>0</v>
      </c>
      <c r="K785" s="413">
        <f>ROUND(J785*I785,2)</f>
        <v>0</v>
      </c>
      <c r="M785" s="194" t="s">
        <v>104</v>
      </c>
      <c r="O785" s="200"/>
      <c r="P785" s="288"/>
      <c r="Q785" s="200"/>
      <c r="R785" s="288"/>
      <c r="S785" s="200"/>
      <c r="T785" s="288"/>
      <c r="U785" s="200"/>
      <c r="V785" s="288"/>
      <c r="W785" s="200"/>
      <c r="X785" s="288"/>
      <c r="Y785" s="200"/>
      <c r="Z785" s="288"/>
      <c r="AA785" s="303"/>
      <c r="AB785" s="304"/>
    </row>
    <row r="786" spans="1:28" ht="20.100000000000001" customHeight="1" outlineLevel="1">
      <c r="A786" s="406"/>
      <c r="B786" s="209" t="str">
        <f t="shared" si="23"/>
        <v>3.8</v>
      </c>
      <c r="C786" s="408"/>
      <c r="D786" s="411"/>
      <c r="E786" s="411"/>
      <c r="F786" s="417"/>
      <c r="G786" s="420"/>
      <c r="I786" s="423"/>
      <c r="J786" s="426"/>
      <c r="K786" s="414"/>
      <c r="M786" s="195" t="s">
        <v>105</v>
      </c>
      <c r="O786" s="202">
        <v>0</v>
      </c>
      <c r="P786" s="289">
        <f>IFERROR(O786/$K785,0)</f>
        <v>0</v>
      </c>
      <c r="Q786" s="202">
        <v>0</v>
      </c>
      <c r="R786" s="289">
        <f>IFERROR(Q786/$K785,0)</f>
        <v>0</v>
      </c>
      <c r="S786" s="202">
        <f>K785</f>
        <v>0</v>
      </c>
      <c r="T786" s="289">
        <f>IFERROR(S786/$K785,0)</f>
        <v>0</v>
      </c>
      <c r="U786" s="202">
        <v>0</v>
      </c>
      <c r="V786" s="289">
        <f>IFERROR(U786/$K785,0)</f>
        <v>0</v>
      </c>
      <c r="W786" s="202">
        <v>0</v>
      </c>
      <c r="X786" s="289">
        <f>IFERROR(W786/$K785,0)</f>
        <v>0</v>
      </c>
      <c r="Y786" s="202">
        <v>0</v>
      </c>
      <c r="Z786" s="289">
        <f>IFERROR(Y786/$K785,0)</f>
        <v>0</v>
      </c>
      <c r="AA786" s="305">
        <f>SUMIF($O$9:$Z$9,$AA$9,$O786:$Z786)</f>
        <v>0</v>
      </c>
      <c r="AB786" s="306">
        <f>IFERROR(AA786/$K785,0)</f>
        <v>0</v>
      </c>
    </row>
    <row r="787" spans="1:28" ht="20.100000000000001" customHeight="1" outlineLevel="1">
      <c r="A787" s="406"/>
      <c r="B787" s="209" t="str">
        <f t="shared" si="23"/>
        <v>3.8</v>
      </c>
      <c r="C787" s="409"/>
      <c r="D787" s="412"/>
      <c r="E787" s="412"/>
      <c r="F787" s="418"/>
      <c r="G787" s="421"/>
      <c r="I787" s="424"/>
      <c r="J787" s="427"/>
      <c r="K787" s="415"/>
      <c r="M787" s="196" t="s">
        <v>106</v>
      </c>
      <c r="O787" s="204">
        <f>O786</f>
        <v>0</v>
      </c>
      <c r="P787" s="290">
        <f>IFERROR(O787/$K785,0)</f>
        <v>0</v>
      </c>
      <c r="Q787" s="204">
        <f>O787+Q786</f>
        <v>0</v>
      </c>
      <c r="R787" s="290">
        <f>IFERROR(Q787/$K785,0)</f>
        <v>0</v>
      </c>
      <c r="S787" s="204">
        <f>Q787+S786</f>
        <v>0</v>
      </c>
      <c r="T787" s="290">
        <f>IFERROR(S787/$K785,0)</f>
        <v>0</v>
      </c>
      <c r="U787" s="204">
        <f>S787+U786</f>
        <v>0</v>
      </c>
      <c r="V787" s="290">
        <f>IFERROR(U787/$K785,0)</f>
        <v>0</v>
      </c>
      <c r="W787" s="204">
        <f>U787+W786</f>
        <v>0</v>
      </c>
      <c r="X787" s="290">
        <f>IFERROR(W787/$K785,0)</f>
        <v>0</v>
      </c>
      <c r="Y787" s="204">
        <f>W787+Y786</f>
        <v>0</v>
      </c>
      <c r="Z787" s="290">
        <f>IFERROR(Y787/$K785,0)</f>
        <v>0</v>
      </c>
      <c r="AA787" s="307"/>
      <c r="AB787" s="308"/>
    </row>
    <row r="788" spans="1:28" ht="20.100000000000001" hidden="1" customHeight="1" outlineLevel="1">
      <c r="A788" s="406">
        <f>A785+1</f>
        <v>281</v>
      </c>
      <c r="B788" s="209" t="str">
        <f t="shared" si="23"/>
        <v>3.8</v>
      </c>
      <c r="C788" s="407" t="str">
        <f>VLOOKUP($A788,'VII - Planilha Orçamentária'!$A$9:$K$463,3)</f>
        <v>3.8.16</v>
      </c>
      <c r="D788" s="410" t="str">
        <f>VLOOKUP($A788,'VII - Planilha Orçamentária'!$A$9:$K$463,4)</f>
        <v>SINAPI - 05/2015</v>
      </c>
      <c r="E788" s="410" t="str">
        <f>VLOOKUP(A788,'VII - Planilha Orçamentária'!$A$9:$K$463,5)</f>
        <v>72264</v>
      </c>
      <c r="F788" s="416" t="str">
        <f>VLOOKUP($A788,'VII - Planilha Orçamentária'!$A$9:$K$463,6)</f>
        <v>TERMINAL OU CONECTOR DE PRESSAO - PARA CABO 70MM2 - FORNECIMENTO E INSTALACAO</v>
      </c>
      <c r="G788" s="419" t="str">
        <f>VLOOKUP($A788,'VII - Planilha Orçamentária'!$A$9:$K$463,7)</f>
        <v xml:space="preserve">un </v>
      </c>
      <c r="H788" s="5" t="s">
        <v>135</v>
      </c>
      <c r="I788" s="422">
        <f>VLOOKUP($A788,'VII - Planilha Orçamentária'!$A$9:$K$463,9)</f>
        <v>0</v>
      </c>
      <c r="J788" s="425">
        <f>VLOOKUP($A788,'VII - Planilha Orçamentária'!$A$9:$K$463,10)</f>
        <v>17.78</v>
      </c>
      <c r="K788" s="413">
        <f>ROUND(J788*I788,2)</f>
        <v>0</v>
      </c>
      <c r="M788" s="194" t="s">
        <v>104</v>
      </c>
      <c r="O788" s="200"/>
      <c r="P788" s="201"/>
      <c r="Q788" s="200"/>
      <c r="R788" s="288"/>
      <c r="S788" s="200"/>
      <c r="T788" s="288"/>
      <c r="U788" s="200"/>
      <c r="V788" s="288"/>
      <c r="W788" s="200"/>
      <c r="X788" s="288"/>
      <c r="Y788" s="200"/>
      <c r="Z788" s="201"/>
      <c r="AA788" s="200"/>
      <c r="AB788" s="201"/>
    </row>
    <row r="789" spans="1:28" ht="20.100000000000001" hidden="1" customHeight="1" outlineLevel="1">
      <c r="A789" s="406"/>
      <c r="B789" s="209" t="str">
        <f t="shared" si="23"/>
        <v>3.8</v>
      </c>
      <c r="C789" s="408"/>
      <c r="D789" s="411"/>
      <c r="E789" s="411"/>
      <c r="F789" s="417"/>
      <c r="G789" s="420"/>
      <c r="H789" s="5" t="s">
        <v>135</v>
      </c>
      <c r="I789" s="423"/>
      <c r="J789" s="426"/>
      <c r="K789" s="414"/>
      <c r="M789" s="195" t="s">
        <v>105</v>
      </c>
      <c r="O789" s="202">
        <v>0</v>
      </c>
      <c r="P789" s="203">
        <f>IFERROR(O789/$K788,0)</f>
        <v>0</v>
      </c>
      <c r="Q789" s="202">
        <v>0</v>
      </c>
      <c r="R789" s="289">
        <f>IFERROR(Q789/$K788,0)</f>
        <v>0</v>
      </c>
      <c r="S789" s="202">
        <v>0</v>
      </c>
      <c r="T789" s="289">
        <f>IFERROR(S789/$K788,0)</f>
        <v>0</v>
      </c>
      <c r="U789" s="202">
        <v>0</v>
      </c>
      <c r="V789" s="289">
        <f>IFERROR(U789/$K788,0)</f>
        <v>0</v>
      </c>
      <c r="W789" s="202">
        <v>0</v>
      </c>
      <c r="X789" s="289">
        <f>IFERROR(W789/$K788,0)</f>
        <v>0</v>
      </c>
      <c r="Y789" s="202">
        <v>0</v>
      </c>
      <c r="Z789" s="203">
        <f>IFERROR(Y789/$K788,0)</f>
        <v>0</v>
      </c>
      <c r="AA789" s="202">
        <f>SUMIF($O$9:$Z$9,$AA$9,$O789:$Z789)</f>
        <v>0</v>
      </c>
      <c r="AB789" s="203">
        <f>IFERROR(AA789/$K788,0)</f>
        <v>0</v>
      </c>
    </row>
    <row r="790" spans="1:28" ht="20.100000000000001" hidden="1" customHeight="1" outlineLevel="1">
      <c r="A790" s="406"/>
      <c r="B790" s="209" t="str">
        <f t="shared" si="23"/>
        <v>3.8</v>
      </c>
      <c r="C790" s="409"/>
      <c r="D790" s="412"/>
      <c r="E790" s="412"/>
      <c r="F790" s="418"/>
      <c r="G790" s="421"/>
      <c r="H790" s="5" t="s">
        <v>135</v>
      </c>
      <c r="I790" s="424"/>
      <c r="J790" s="427"/>
      <c r="K790" s="415"/>
      <c r="M790" s="196" t="s">
        <v>106</v>
      </c>
      <c r="O790" s="204">
        <f>O789</f>
        <v>0</v>
      </c>
      <c r="P790" s="205">
        <f>IFERROR(O790/$K788,0)</f>
        <v>0</v>
      </c>
      <c r="Q790" s="204">
        <f>O790+Q789</f>
        <v>0</v>
      </c>
      <c r="R790" s="290">
        <f>IFERROR(Q790/$K788,0)</f>
        <v>0</v>
      </c>
      <c r="S790" s="204">
        <f>Q790+S789</f>
        <v>0</v>
      </c>
      <c r="T790" s="290">
        <f>IFERROR(S790/$K788,0)</f>
        <v>0</v>
      </c>
      <c r="U790" s="204">
        <f>S790+U789</f>
        <v>0</v>
      </c>
      <c r="V790" s="290">
        <f>IFERROR(U790/$K788,0)</f>
        <v>0</v>
      </c>
      <c r="W790" s="204">
        <f>U790+W789</f>
        <v>0</v>
      </c>
      <c r="X790" s="290">
        <f>IFERROR(W790/$K788,0)</f>
        <v>0</v>
      </c>
      <c r="Y790" s="204">
        <f>W790+Y789</f>
        <v>0</v>
      </c>
      <c r="Z790" s="205">
        <f>IFERROR(Y790/$K788,0)</f>
        <v>0</v>
      </c>
      <c r="AA790" s="204"/>
      <c r="AB790" s="205"/>
    </row>
    <row r="791" spans="1:28" ht="20.100000000000001" hidden="1" customHeight="1" outlineLevel="1">
      <c r="A791" s="406">
        <f>A788+1</f>
        <v>282</v>
      </c>
      <c r="B791" s="209" t="str">
        <f t="shared" si="23"/>
        <v>3.8</v>
      </c>
      <c r="C791" s="407" t="str">
        <f>VLOOKUP($A791,'VII - Planilha Orçamentária'!$A$9:$K$463,3)</f>
        <v>3.8.17</v>
      </c>
      <c r="D791" s="410" t="str">
        <f>VLOOKUP($A791,'VII - Planilha Orçamentária'!$A$9:$K$463,4)</f>
        <v>SINAPI - 05/2015</v>
      </c>
      <c r="E791" s="410" t="str">
        <f>VLOOKUP(A791,'VII - Planilha Orçamentária'!$A$9:$K$463,5)</f>
        <v>72265</v>
      </c>
      <c r="F791" s="416" t="str">
        <f>VLOOKUP($A791,'VII - Planilha Orçamentária'!$A$9:$K$463,6)</f>
        <v>TERMINAL OU CONECTOR DE PRESSAO - PARA CABO 95MM2 - FORNECIMENTO E INSTALACAO</v>
      </c>
      <c r="G791" s="419" t="str">
        <f>VLOOKUP($A791,'VII - Planilha Orçamentária'!$A$9:$K$463,7)</f>
        <v xml:space="preserve">un </v>
      </c>
      <c r="H791" s="5" t="s">
        <v>135</v>
      </c>
      <c r="I791" s="422">
        <f>VLOOKUP($A791,'VII - Planilha Orçamentária'!$A$9:$K$463,9)</f>
        <v>0</v>
      </c>
      <c r="J791" s="425">
        <f>VLOOKUP($A791,'VII - Planilha Orçamentária'!$A$9:$K$463,10)</f>
        <v>19.7</v>
      </c>
      <c r="K791" s="413">
        <f>ROUND(J791*I791,2)</f>
        <v>0</v>
      </c>
      <c r="M791" s="194" t="s">
        <v>104</v>
      </c>
      <c r="O791" s="200"/>
      <c r="P791" s="201"/>
      <c r="Q791" s="200"/>
      <c r="R791" s="288"/>
      <c r="S791" s="200"/>
      <c r="T791" s="288"/>
      <c r="U791" s="200"/>
      <c r="V791" s="288"/>
      <c r="W791" s="200"/>
      <c r="X791" s="288"/>
      <c r="Y791" s="200"/>
      <c r="Z791" s="201"/>
      <c r="AA791" s="200"/>
      <c r="AB791" s="201"/>
    </row>
    <row r="792" spans="1:28" ht="20.100000000000001" hidden="1" customHeight="1" outlineLevel="1">
      <c r="A792" s="406"/>
      <c r="B792" s="209" t="str">
        <f t="shared" si="23"/>
        <v>3.8</v>
      </c>
      <c r="C792" s="408"/>
      <c r="D792" s="411"/>
      <c r="E792" s="411"/>
      <c r="F792" s="417"/>
      <c r="G792" s="420"/>
      <c r="H792" s="5" t="s">
        <v>135</v>
      </c>
      <c r="I792" s="423"/>
      <c r="J792" s="426"/>
      <c r="K792" s="414"/>
      <c r="M792" s="195" t="s">
        <v>105</v>
      </c>
      <c r="O792" s="202">
        <v>0</v>
      </c>
      <c r="P792" s="203">
        <f>IFERROR(O792/$K791,0)</f>
        <v>0</v>
      </c>
      <c r="Q792" s="202">
        <v>0</v>
      </c>
      <c r="R792" s="289">
        <f>IFERROR(Q792/$K791,0)</f>
        <v>0</v>
      </c>
      <c r="S792" s="202">
        <v>0</v>
      </c>
      <c r="T792" s="289">
        <f>IFERROR(S792/$K791,0)</f>
        <v>0</v>
      </c>
      <c r="U792" s="202">
        <v>0</v>
      </c>
      <c r="V792" s="289">
        <f>IFERROR(U792/$K791,0)</f>
        <v>0</v>
      </c>
      <c r="W792" s="202">
        <v>0</v>
      </c>
      <c r="X792" s="289">
        <f>IFERROR(W792/$K791,0)</f>
        <v>0</v>
      </c>
      <c r="Y792" s="202">
        <v>0</v>
      </c>
      <c r="Z792" s="203">
        <f>IFERROR(Y792/$K791,0)</f>
        <v>0</v>
      </c>
      <c r="AA792" s="202">
        <f>SUMIF($O$9:$Z$9,$AA$9,$O792:$Z792)</f>
        <v>0</v>
      </c>
      <c r="AB792" s="203">
        <f>IFERROR(AA792/$K791,0)</f>
        <v>0</v>
      </c>
    </row>
    <row r="793" spans="1:28" ht="20.100000000000001" hidden="1" customHeight="1" outlineLevel="1">
      <c r="A793" s="406"/>
      <c r="B793" s="209" t="str">
        <f t="shared" si="23"/>
        <v>3.8</v>
      </c>
      <c r="C793" s="409"/>
      <c r="D793" s="412"/>
      <c r="E793" s="412"/>
      <c r="F793" s="418"/>
      <c r="G793" s="421"/>
      <c r="H793" s="5" t="s">
        <v>135</v>
      </c>
      <c r="I793" s="424"/>
      <c r="J793" s="427"/>
      <c r="K793" s="415"/>
      <c r="M793" s="196" t="s">
        <v>106</v>
      </c>
      <c r="O793" s="204">
        <f>O792</f>
        <v>0</v>
      </c>
      <c r="P793" s="205">
        <f>IFERROR(O793/$K791,0)</f>
        <v>0</v>
      </c>
      <c r="Q793" s="204">
        <f>O793+Q792</f>
        <v>0</v>
      </c>
      <c r="R793" s="290">
        <f>IFERROR(Q793/$K791,0)</f>
        <v>0</v>
      </c>
      <c r="S793" s="204">
        <f>Q793+S792</f>
        <v>0</v>
      </c>
      <c r="T793" s="290">
        <f>IFERROR(S793/$K791,0)</f>
        <v>0</v>
      </c>
      <c r="U793" s="204">
        <f>S793+U792</f>
        <v>0</v>
      </c>
      <c r="V793" s="290">
        <f>IFERROR(U793/$K791,0)</f>
        <v>0</v>
      </c>
      <c r="W793" s="204">
        <f>U793+W792</f>
        <v>0</v>
      </c>
      <c r="X793" s="290">
        <f>IFERROR(W793/$K791,0)</f>
        <v>0</v>
      </c>
      <c r="Y793" s="204">
        <f>W793+Y792</f>
        <v>0</v>
      </c>
      <c r="Z793" s="205">
        <f>IFERROR(Y793/$K791,0)</f>
        <v>0</v>
      </c>
      <c r="AA793" s="204"/>
      <c r="AB793" s="205"/>
    </row>
    <row r="794" spans="1:28" ht="20.100000000000001" customHeight="1" outlineLevel="1">
      <c r="A794" s="406">
        <f>A791+1</f>
        <v>283</v>
      </c>
      <c r="B794" s="209" t="str">
        <f t="shared" si="23"/>
        <v>3.8</v>
      </c>
      <c r="C794" s="407" t="str">
        <f>VLOOKUP($A794,'VII - Planilha Orçamentária'!$A$9:$K$463,3)</f>
        <v>3.8.18</v>
      </c>
      <c r="D794" s="410" t="str">
        <f>VLOOKUP($A794,'VII - Planilha Orçamentária'!$A$9:$K$463,4)</f>
        <v>CPOS - B.166</v>
      </c>
      <c r="E794" s="410" t="str">
        <f>VLOOKUP(A794,'VII - Planilha Orçamentária'!$A$9:$K$463,5)</f>
        <v>420531</v>
      </c>
      <c r="F794" s="416" t="str">
        <f>VLOOKUP($A794,'VII - Planilha Orçamentária'!$A$9:$K$463,6)</f>
        <v>CAIXA DE INSPEÇÃO DO TERRA CILÍNDRICA EM PVC RÍGIDO, DIÂMETRO DE 300 
MM - H= 250 MM</v>
      </c>
      <c r="G794" s="419" t="str">
        <f>VLOOKUP($A794,'VII - Planilha Orçamentária'!$A$9:$K$463,7)</f>
        <v xml:space="preserve">un </v>
      </c>
      <c r="I794" s="422">
        <f>VLOOKUP($A794,'VII - Planilha Orçamentária'!$A$9:$K$463,9)</f>
        <v>18</v>
      </c>
      <c r="J794" s="425">
        <f>VLOOKUP($A794,'VII - Planilha Orçamentária'!$A$9:$K$463,10)</f>
        <v>0</v>
      </c>
      <c r="K794" s="413">
        <f>ROUND(J794*I794,2)</f>
        <v>0</v>
      </c>
      <c r="M794" s="194" t="s">
        <v>104</v>
      </c>
      <c r="O794" s="200"/>
      <c r="P794" s="288"/>
      <c r="Q794" s="200"/>
      <c r="R794" s="288"/>
      <c r="S794" s="200"/>
      <c r="T794" s="288"/>
      <c r="U794" s="200"/>
      <c r="V794" s="288"/>
      <c r="W794" s="200"/>
      <c r="X794" s="288"/>
      <c r="Y794" s="200"/>
      <c r="Z794" s="288"/>
      <c r="AA794" s="303"/>
      <c r="AB794" s="304"/>
    </row>
    <row r="795" spans="1:28" ht="20.100000000000001" customHeight="1" outlineLevel="1">
      <c r="A795" s="406"/>
      <c r="B795" s="209" t="str">
        <f t="shared" si="23"/>
        <v>3.8</v>
      </c>
      <c r="C795" s="408"/>
      <c r="D795" s="411"/>
      <c r="E795" s="411"/>
      <c r="F795" s="417"/>
      <c r="G795" s="420"/>
      <c r="I795" s="423"/>
      <c r="J795" s="426"/>
      <c r="K795" s="414"/>
      <c r="M795" s="195" t="s">
        <v>105</v>
      </c>
      <c r="O795" s="202">
        <v>0</v>
      </c>
      <c r="P795" s="289">
        <f>IFERROR(O795/$K794,0)</f>
        <v>0</v>
      </c>
      <c r="Q795" s="202">
        <f>5*J794</f>
        <v>0</v>
      </c>
      <c r="R795" s="289">
        <f>IFERROR(Q795/$K794,0)</f>
        <v>0</v>
      </c>
      <c r="S795" s="202">
        <f>5*J794</f>
        <v>0</v>
      </c>
      <c r="T795" s="289">
        <f>IFERROR(S795/$K794,0)</f>
        <v>0</v>
      </c>
      <c r="U795" s="202">
        <f>8*J794</f>
        <v>0</v>
      </c>
      <c r="V795" s="289">
        <f>IFERROR(U795/$K794,0)</f>
        <v>0</v>
      </c>
      <c r="W795" s="202">
        <v>0</v>
      </c>
      <c r="X795" s="289">
        <f>IFERROR(W795/$K794,0)</f>
        <v>0</v>
      </c>
      <c r="Y795" s="202">
        <v>0</v>
      </c>
      <c r="Z795" s="289">
        <f>IFERROR(Y795/$K794,0)</f>
        <v>0</v>
      </c>
      <c r="AA795" s="305">
        <f>SUMIF($O$9:$Z$9,$AA$9,$O795:$Z795)</f>
        <v>0</v>
      </c>
      <c r="AB795" s="306">
        <f>IFERROR(AA795/$K794,0)</f>
        <v>0</v>
      </c>
    </row>
    <row r="796" spans="1:28" ht="20.100000000000001" customHeight="1" outlineLevel="1">
      <c r="A796" s="406"/>
      <c r="B796" s="209" t="str">
        <f t="shared" si="23"/>
        <v>3.8</v>
      </c>
      <c r="C796" s="409"/>
      <c r="D796" s="412"/>
      <c r="E796" s="412"/>
      <c r="F796" s="418"/>
      <c r="G796" s="421"/>
      <c r="I796" s="424"/>
      <c r="J796" s="427"/>
      <c r="K796" s="415"/>
      <c r="M796" s="196" t="s">
        <v>106</v>
      </c>
      <c r="O796" s="204">
        <f>O795</f>
        <v>0</v>
      </c>
      <c r="P796" s="290">
        <f>IFERROR(O796/$K794,0)</f>
        <v>0</v>
      </c>
      <c r="Q796" s="204">
        <f>O796+Q795</f>
        <v>0</v>
      </c>
      <c r="R796" s="290">
        <f>IFERROR(Q796/$K794,0)</f>
        <v>0</v>
      </c>
      <c r="S796" s="204">
        <f>Q796+S795</f>
        <v>0</v>
      </c>
      <c r="T796" s="290">
        <f>IFERROR(S796/$K794,0)</f>
        <v>0</v>
      </c>
      <c r="U796" s="204">
        <f>S796+U795</f>
        <v>0</v>
      </c>
      <c r="V796" s="290">
        <f>IFERROR(U796/$K794,0)</f>
        <v>0</v>
      </c>
      <c r="W796" s="204">
        <f>U796+W795</f>
        <v>0</v>
      </c>
      <c r="X796" s="290">
        <f>IFERROR(W796/$K794,0)</f>
        <v>0</v>
      </c>
      <c r="Y796" s="204">
        <f>W796+Y795</f>
        <v>0</v>
      </c>
      <c r="Z796" s="290">
        <f>IFERROR(Y796/$K794,0)</f>
        <v>0</v>
      </c>
      <c r="AA796" s="307"/>
      <c r="AB796" s="308"/>
    </row>
    <row r="797" spans="1:28" ht="20.100000000000001" customHeight="1" outlineLevel="1">
      <c r="A797" s="406">
        <f>A794+1</f>
        <v>284</v>
      </c>
      <c r="B797" s="209" t="str">
        <f t="shared" si="23"/>
        <v>3.8</v>
      </c>
      <c r="C797" s="407" t="str">
        <f>VLOOKUP($A797,'VII - Planilha Orçamentária'!$A$9:$K$463,3)</f>
        <v>3.8.19</v>
      </c>
      <c r="D797" s="410" t="str">
        <f>VLOOKUP($A797,'VII - Planilha Orçamentária'!$A$9:$K$463,4)</f>
        <v>CPOS - B.166</v>
      </c>
      <c r="E797" s="410" t="str">
        <f>VLOOKUP(A797,'VII - Planilha Orçamentária'!$A$9:$K$463,5)</f>
        <v>422013</v>
      </c>
      <c r="F797" s="416" t="str">
        <f>VLOOKUP($A797,'VII - Planilha Orçamentária'!$A$9:$K$463,6)</f>
        <v>SOLDA EXOTÉRMICA CONEXÃO CABO-CABO HORIZONTAL EM X SOBREPOSTO,BITOLA DO CABO DE 50-50MM² A 95-50MM²</v>
      </c>
      <c r="G797" s="419" t="str">
        <f>VLOOKUP($A797,'VII - Planilha Orçamentária'!$A$9:$K$463,7)</f>
        <v xml:space="preserve">un </v>
      </c>
      <c r="I797" s="422">
        <f>VLOOKUP($A797,'VII - Planilha Orçamentária'!$A$9:$K$463,9)</f>
        <v>18</v>
      </c>
      <c r="J797" s="425">
        <f>VLOOKUP($A797,'VII - Planilha Orçamentária'!$A$9:$K$463,10)</f>
        <v>0</v>
      </c>
      <c r="K797" s="413">
        <f>ROUND(J797*I797,2)</f>
        <v>0</v>
      </c>
      <c r="M797" s="194" t="s">
        <v>104</v>
      </c>
      <c r="O797" s="200"/>
      <c r="P797" s="288"/>
      <c r="Q797" s="200"/>
      <c r="R797" s="288"/>
      <c r="S797" s="200"/>
      <c r="T797" s="288"/>
      <c r="U797" s="200"/>
      <c r="V797" s="288"/>
      <c r="W797" s="200"/>
      <c r="X797" s="288"/>
      <c r="Y797" s="200"/>
      <c r="Z797" s="288"/>
      <c r="AA797" s="303"/>
      <c r="AB797" s="304"/>
    </row>
    <row r="798" spans="1:28" ht="20.100000000000001" customHeight="1" outlineLevel="1">
      <c r="A798" s="406"/>
      <c r="B798" s="209" t="str">
        <f t="shared" si="23"/>
        <v>3.8</v>
      </c>
      <c r="C798" s="408"/>
      <c r="D798" s="411"/>
      <c r="E798" s="411"/>
      <c r="F798" s="417"/>
      <c r="G798" s="420"/>
      <c r="I798" s="423"/>
      <c r="J798" s="426"/>
      <c r="K798" s="414"/>
      <c r="M798" s="195" t="s">
        <v>105</v>
      </c>
      <c r="O798" s="202">
        <v>0</v>
      </c>
      <c r="P798" s="289">
        <f>IFERROR(O798/$K797,0)</f>
        <v>0</v>
      </c>
      <c r="Q798" s="202">
        <f>2*J797</f>
        <v>0</v>
      </c>
      <c r="R798" s="289">
        <f>IFERROR(Q798/$K797,0)</f>
        <v>0</v>
      </c>
      <c r="S798" s="202">
        <f>7*J797</f>
        <v>0</v>
      </c>
      <c r="T798" s="289">
        <f>IFERROR(S798/$K797,0)</f>
        <v>0</v>
      </c>
      <c r="U798" s="202">
        <f>9*J797</f>
        <v>0</v>
      </c>
      <c r="V798" s="289">
        <f>IFERROR(U798/$K797,0)</f>
        <v>0</v>
      </c>
      <c r="W798" s="202">
        <v>0</v>
      </c>
      <c r="X798" s="289">
        <f>IFERROR(W798/$K797,0)</f>
        <v>0</v>
      </c>
      <c r="Y798" s="202">
        <v>0</v>
      </c>
      <c r="Z798" s="289">
        <f>IFERROR(Y798/$K797,0)</f>
        <v>0</v>
      </c>
      <c r="AA798" s="305">
        <f>SUMIF($O$9:$Z$9,$AA$9,$O798:$Z798)</f>
        <v>0</v>
      </c>
      <c r="AB798" s="306">
        <f>IFERROR(AA798/$K797,0)</f>
        <v>0</v>
      </c>
    </row>
    <row r="799" spans="1:28" ht="20.100000000000001" customHeight="1" outlineLevel="1">
      <c r="A799" s="406"/>
      <c r="B799" s="209" t="str">
        <f t="shared" si="23"/>
        <v>3.8</v>
      </c>
      <c r="C799" s="409"/>
      <c r="D799" s="412"/>
      <c r="E799" s="412"/>
      <c r="F799" s="418"/>
      <c r="G799" s="421"/>
      <c r="I799" s="424"/>
      <c r="J799" s="427"/>
      <c r="K799" s="415"/>
      <c r="M799" s="196" t="s">
        <v>106</v>
      </c>
      <c r="O799" s="204">
        <f>O798</f>
        <v>0</v>
      </c>
      <c r="P799" s="290">
        <f>IFERROR(O799/$K797,0)</f>
        <v>0</v>
      </c>
      <c r="Q799" s="204">
        <f>O799+Q798</f>
        <v>0</v>
      </c>
      <c r="R799" s="290">
        <f>IFERROR(Q799/$K797,0)</f>
        <v>0</v>
      </c>
      <c r="S799" s="204">
        <f>Q799+S798</f>
        <v>0</v>
      </c>
      <c r="T799" s="290">
        <f>IFERROR(S799/$K797,0)</f>
        <v>0</v>
      </c>
      <c r="U799" s="204">
        <f>S799+U798</f>
        <v>0</v>
      </c>
      <c r="V799" s="290">
        <f>IFERROR(U799/$K797,0)</f>
        <v>0</v>
      </c>
      <c r="W799" s="204">
        <f>U799+W798</f>
        <v>0</v>
      </c>
      <c r="X799" s="290">
        <f>IFERROR(W799/$K797,0)</f>
        <v>0</v>
      </c>
      <c r="Y799" s="204">
        <f>W799+Y798</f>
        <v>0</v>
      </c>
      <c r="Z799" s="290">
        <f>IFERROR(Y799/$K797,0)</f>
        <v>0</v>
      </c>
      <c r="AA799" s="307"/>
      <c r="AB799" s="308"/>
    </row>
    <row r="800" spans="1:28" ht="20.100000000000001" customHeight="1" outlineLevel="1">
      <c r="A800" s="406">
        <f>A797+1</f>
        <v>285</v>
      </c>
      <c r="B800" s="209" t="str">
        <f t="shared" si="23"/>
        <v>3.8</v>
      </c>
      <c r="C800" s="407" t="str">
        <f>VLOOKUP($A800,'VII - Planilha Orçamentária'!$A$9:$K$463,3)</f>
        <v>3.8.20</v>
      </c>
      <c r="D800" s="410" t="str">
        <f>VLOOKUP($A800,'VII - Planilha Orçamentária'!$A$9:$K$463,4)</f>
        <v>CPOS - B.166</v>
      </c>
      <c r="E800" s="410" t="str">
        <f>VLOOKUP(A800,'VII - Planilha Orçamentária'!$A$9:$K$463,5)</f>
        <v>422016</v>
      </c>
      <c r="F800" s="416" t="str">
        <f>VLOOKUP($A800,'VII - Planilha Orçamentária'!$A$9:$K$463,6)</f>
        <v>SOLDA EXOTÉRMICA CONEXÃO CABO-CABO HORIZONTAL EM T, BITOLA DO CABO
DE 50-50MM² A 95-50MM²</v>
      </c>
      <c r="G800" s="419" t="str">
        <f>VLOOKUP($A800,'VII - Planilha Orçamentária'!$A$9:$K$463,7)</f>
        <v xml:space="preserve">un </v>
      </c>
      <c r="I800" s="422">
        <f>VLOOKUP($A800,'VII - Planilha Orçamentária'!$A$9:$K$463,9)</f>
        <v>20</v>
      </c>
      <c r="J800" s="425">
        <f>VLOOKUP($A800,'VII - Planilha Orçamentária'!$A$9:$K$463,10)</f>
        <v>0</v>
      </c>
      <c r="K800" s="413">
        <f>ROUND(J800*I800,2)</f>
        <v>0</v>
      </c>
      <c r="M800" s="194" t="s">
        <v>104</v>
      </c>
      <c r="O800" s="200"/>
      <c r="P800" s="288"/>
      <c r="Q800" s="200"/>
      <c r="R800" s="288"/>
      <c r="S800" s="200"/>
      <c r="T800" s="288"/>
      <c r="U800" s="200"/>
      <c r="V800" s="288"/>
      <c r="W800" s="200"/>
      <c r="X800" s="288"/>
      <c r="Y800" s="200"/>
      <c r="Z800" s="288"/>
      <c r="AA800" s="303"/>
      <c r="AB800" s="304"/>
    </row>
    <row r="801" spans="1:28" ht="20.100000000000001" customHeight="1" outlineLevel="1">
      <c r="A801" s="406"/>
      <c r="B801" s="209" t="str">
        <f t="shared" si="23"/>
        <v>3.8</v>
      </c>
      <c r="C801" s="408"/>
      <c r="D801" s="411"/>
      <c r="E801" s="411"/>
      <c r="F801" s="417"/>
      <c r="G801" s="420"/>
      <c r="I801" s="423"/>
      <c r="J801" s="426"/>
      <c r="K801" s="414"/>
      <c r="M801" s="195" t="s">
        <v>105</v>
      </c>
      <c r="O801" s="202">
        <v>0</v>
      </c>
      <c r="P801" s="289">
        <f>IFERROR(O801/$K800,0)</f>
        <v>0</v>
      </c>
      <c r="Q801" s="202">
        <f>2*J800</f>
        <v>0</v>
      </c>
      <c r="R801" s="289">
        <f>IFERROR(Q801/$K800,0)</f>
        <v>0</v>
      </c>
      <c r="S801" s="202">
        <f>8*J800</f>
        <v>0</v>
      </c>
      <c r="T801" s="289">
        <f>IFERROR(S801/$K800,0)</f>
        <v>0</v>
      </c>
      <c r="U801" s="202">
        <f>10*J800</f>
        <v>0</v>
      </c>
      <c r="V801" s="289">
        <f>IFERROR(U801/$K800,0)</f>
        <v>0</v>
      </c>
      <c r="W801" s="202">
        <v>0</v>
      </c>
      <c r="X801" s="289">
        <f>IFERROR(W801/$K800,0)</f>
        <v>0</v>
      </c>
      <c r="Y801" s="202">
        <v>0</v>
      </c>
      <c r="Z801" s="289">
        <f>IFERROR(Y801/$K800,0)</f>
        <v>0</v>
      </c>
      <c r="AA801" s="305">
        <f>SUMIF($O$9:$Z$9,$AA$9,$O801:$Z801)</f>
        <v>0</v>
      </c>
      <c r="AB801" s="306">
        <f>IFERROR(AA801/$K800,0)</f>
        <v>0</v>
      </c>
    </row>
    <row r="802" spans="1:28" ht="20.100000000000001" customHeight="1" outlineLevel="1">
      <c r="A802" s="406"/>
      <c r="B802" s="209" t="str">
        <f t="shared" si="23"/>
        <v>3.8</v>
      </c>
      <c r="C802" s="409"/>
      <c r="D802" s="412"/>
      <c r="E802" s="412"/>
      <c r="F802" s="418"/>
      <c r="G802" s="421"/>
      <c r="I802" s="424"/>
      <c r="J802" s="427"/>
      <c r="K802" s="415"/>
      <c r="M802" s="196" t="s">
        <v>106</v>
      </c>
      <c r="O802" s="204">
        <f>O801</f>
        <v>0</v>
      </c>
      <c r="P802" s="290">
        <f>IFERROR(O802/$K800,0)</f>
        <v>0</v>
      </c>
      <c r="Q802" s="204">
        <f>O802+Q801</f>
        <v>0</v>
      </c>
      <c r="R802" s="290">
        <f>IFERROR(Q802/$K800,0)</f>
        <v>0</v>
      </c>
      <c r="S802" s="204">
        <f>Q802+S801</f>
        <v>0</v>
      </c>
      <c r="T802" s="290">
        <f>IFERROR(S802/$K800,0)</f>
        <v>0</v>
      </c>
      <c r="U802" s="204">
        <f>S802+U801</f>
        <v>0</v>
      </c>
      <c r="V802" s="290">
        <f>IFERROR(U802/$K800,0)</f>
        <v>0</v>
      </c>
      <c r="W802" s="204">
        <f>U802+W801</f>
        <v>0</v>
      </c>
      <c r="X802" s="290">
        <f>IFERROR(W802/$K800,0)</f>
        <v>0</v>
      </c>
      <c r="Y802" s="204">
        <f>W802+Y801</f>
        <v>0</v>
      </c>
      <c r="Z802" s="290">
        <f>IFERROR(Y802/$K800,0)</f>
        <v>0</v>
      </c>
      <c r="AA802" s="307"/>
      <c r="AB802" s="308"/>
    </row>
    <row r="803" spans="1:28" ht="20.100000000000001" customHeight="1" outlineLevel="1">
      <c r="A803" s="406">
        <f>A800+1</f>
        <v>286</v>
      </c>
      <c r="B803" s="209" t="str">
        <f t="shared" si="23"/>
        <v>3.8</v>
      </c>
      <c r="C803" s="407" t="str">
        <f>VLOOKUP($A803,'VII - Planilha Orçamentária'!$A$9:$K$463,3)</f>
        <v>3.8.21</v>
      </c>
      <c r="D803" s="410" t="str">
        <f>VLOOKUP($A803,'VII - Planilha Orçamentária'!$A$9:$K$463,4)</f>
        <v>CPOS - B.166</v>
      </c>
      <c r="E803" s="410" t="str">
        <f>VLOOKUP(A803,'VII - Planilha Orçamentária'!$A$9:$K$463,5)</f>
        <v>422017</v>
      </c>
      <c r="F803" s="416" t="str">
        <f>VLOOKUP($A803,'VII - Planilha Orçamentária'!$A$9:$K$463,6)</f>
        <v>SOLDA EXOTÉRMICA CONEXÃO CABO-CABO HORIZONTAL RETO, BITOLA DO CABO DE
16MM² A 70MM²</v>
      </c>
      <c r="G803" s="419" t="str">
        <f>VLOOKUP($A803,'VII - Planilha Orçamentária'!$A$9:$K$463,7)</f>
        <v xml:space="preserve">un </v>
      </c>
      <c r="I803" s="422">
        <f>VLOOKUP($A803,'VII - Planilha Orçamentária'!$A$9:$K$463,9)</f>
        <v>22</v>
      </c>
      <c r="J803" s="425">
        <f>VLOOKUP($A803,'VII - Planilha Orçamentária'!$A$9:$K$463,10)</f>
        <v>0</v>
      </c>
      <c r="K803" s="413">
        <f>ROUND(J803*I803,2)</f>
        <v>0</v>
      </c>
      <c r="M803" s="194" t="s">
        <v>104</v>
      </c>
      <c r="O803" s="200"/>
      <c r="P803" s="288"/>
      <c r="Q803" s="200"/>
      <c r="R803" s="288"/>
      <c r="S803" s="200"/>
      <c r="T803" s="288"/>
      <c r="U803" s="200"/>
      <c r="V803" s="288"/>
      <c r="W803" s="200"/>
      <c r="X803" s="288"/>
      <c r="Y803" s="200"/>
      <c r="Z803" s="288"/>
      <c r="AA803" s="303"/>
      <c r="AB803" s="304"/>
    </row>
    <row r="804" spans="1:28" ht="20.100000000000001" customHeight="1" outlineLevel="1">
      <c r="A804" s="406"/>
      <c r="B804" s="209" t="str">
        <f t="shared" si="23"/>
        <v>3.8</v>
      </c>
      <c r="C804" s="408"/>
      <c r="D804" s="411"/>
      <c r="E804" s="411"/>
      <c r="F804" s="417"/>
      <c r="G804" s="420"/>
      <c r="I804" s="423"/>
      <c r="J804" s="426"/>
      <c r="K804" s="414"/>
      <c r="M804" s="195" t="s">
        <v>105</v>
      </c>
      <c r="O804" s="202">
        <v>0</v>
      </c>
      <c r="P804" s="289">
        <f>IFERROR(O804/$K803,0)</f>
        <v>0</v>
      </c>
      <c r="Q804" s="202">
        <f>2*J803</f>
        <v>0</v>
      </c>
      <c r="R804" s="289">
        <f>IFERROR(Q804/$K803,0)</f>
        <v>0</v>
      </c>
      <c r="S804" s="202">
        <f>8*J803</f>
        <v>0</v>
      </c>
      <c r="T804" s="289">
        <f>IFERROR(S804/$K803,0)</f>
        <v>0</v>
      </c>
      <c r="U804" s="202">
        <f>12*J803</f>
        <v>0</v>
      </c>
      <c r="V804" s="289">
        <f>IFERROR(U804/$K803,0)</f>
        <v>0</v>
      </c>
      <c r="W804" s="202">
        <v>0</v>
      </c>
      <c r="X804" s="289">
        <f>IFERROR(W804/$K803,0)</f>
        <v>0</v>
      </c>
      <c r="Y804" s="202">
        <v>0</v>
      </c>
      <c r="Z804" s="289">
        <f>IFERROR(Y804/$K803,0)</f>
        <v>0</v>
      </c>
      <c r="AA804" s="305">
        <f>SUMIF($O$9:$Z$9,$AA$9,$O804:$Z804)</f>
        <v>0</v>
      </c>
      <c r="AB804" s="306">
        <f>IFERROR(AA804/$K803,0)</f>
        <v>0</v>
      </c>
    </row>
    <row r="805" spans="1:28" ht="20.100000000000001" customHeight="1" outlineLevel="1">
      <c r="A805" s="406"/>
      <c r="B805" s="209" t="str">
        <f t="shared" si="23"/>
        <v>3.8</v>
      </c>
      <c r="C805" s="409"/>
      <c r="D805" s="412"/>
      <c r="E805" s="412"/>
      <c r="F805" s="418"/>
      <c r="G805" s="421"/>
      <c r="I805" s="424"/>
      <c r="J805" s="427"/>
      <c r="K805" s="415"/>
      <c r="M805" s="196" t="s">
        <v>106</v>
      </c>
      <c r="O805" s="204">
        <f>O804</f>
        <v>0</v>
      </c>
      <c r="P805" s="290">
        <f>IFERROR(O805/$K803,0)</f>
        <v>0</v>
      </c>
      <c r="Q805" s="204">
        <f>O805+Q804</f>
        <v>0</v>
      </c>
      <c r="R805" s="290">
        <f>IFERROR(Q805/$K803,0)</f>
        <v>0</v>
      </c>
      <c r="S805" s="204">
        <f>Q805+S804</f>
        <v>0</v>
      </c>
      <c r="T805" s="290">
        <f>IFERROR(S805/$K803,0)</f>
        <v>0</v>
      </c>
      <c r="U805" s="204">
        <f>S805+U804</f>
        <v>0</v>
      </c>
      <c r="V805" s="290">
        <f>IFERROR(U805/$K803,0)</f>
        <v>0</v>
      </c>
      <c r="W805" s="204">
        <f>U805+W804</f>
        <v>0</v>
      </c>
      <c r="X805" s="290">
        <f>IFERROR(W805/$K803,0)</f>
        <v>0</v>
      </c>
      <c r="Y805" s="204">
        <f>W805+Y804</f>
        <v>0</v>
      </c>
      <c r="Z805" s="290">
        <f>IFERROR(Y805/$K803,0)</f>
        <v>0</v>
      </c>
      <c r="AA805" s="307"/>
      <c r="AB805" s="308"/>
    </row>
    <row r="806" spans="1:28" ht="20.100000000000001" customHeight="1" outlineLevel="1">
      <c r="A806" s="406">
        <f>A803+1</f>
        <v>287</v>
      </c>
      <c r="B806" s="209" t="str">
        <f t="shared" si="23"/>
        <v>3.8</v>
      </c>
      <c r="C806" s="407" t="str">
        <f>VLOOKUP($A806,'VII - Planilha Orçamentária'!$A$9:$K$463,3)</f>
        <v>3.8.22</v>
      </c>
      <c r="D806" s="410" t="str">
        <f>VLOOKUP($A806,'VII - Planilha Orçamentária'!$A$9:$K$463,4)</f>
        <v>CPOS - B.166</v>
      </c>
      <c r="E806" s="410" t="str">
        <f>VLOOKUP(A806,'VII - Planilha Orçamentária'!$A$9:$K$463,5)</f>
        <v>420512</v>
      </c>
      <c r="F806" s="416" t="str">
        <f>VLOOKUP($A806,'VII - Planilha Orçamentária'!$A$9:$K$463,6)</f>
        <v>CONECTOR DE EMENDA EM LATÃO PARA CABO DE ATÉ 50 MM² COM 4 PARAFUSOS</v>
      </c>
      <c r="G806" s="419" t="str">
        <f>VLOOKUP($A806,'VII - Planilha Orçamentária'!$A$9:$K$463,7)</f>
        <v xml:space="preserve">un </v>
      </c>
      <c r="I806" s="422">
        <f>VLOOKUP($A806,'VII - Planilha Orçamentária'!$A$9:$K$463,9)</f>
        <v>18</v>
      </c>
      <c r="J806" s="425">
        <f>VLOOKUP($A806,'VII - Planilha Orçamentária'!$A$9:$K$463,10)</f>
        <v>0</v>
      </c>
      <c r="K806" s="413">
        <f>ROUND(J806*I806,2)</f>
        <v>0</v>
      </c>
      <c r="M806" s="194" t="s">
        <v>104</v>
      </c>
      <c r="O806" s="200"/>
      <c r="P806" s="288"/>
      <c r="Q806" s="200"/>
      <c r="R806" s="288"/>
      <c r="S806" s="200"/>
      <c r="T806" s="288"/>
      <c r="U806" s="200"/>
      <c r="V806" s="288"/>
      <c r="W806" s="200"/>
      <c r="X806" s="288"/>
      <c r="Y806" s="200"/>
      <c r="Z806" s="288"/>
      <c r="AA806" s="303"/>
      <c r="AB806" s="304"/>
    </row>
    <row r="807" spans="1:28" ht="20.100000000000001" customHeight="1" outlineLevel="1">
      <c r="A807" s="406"/>
      <c r="B807" s="209" t="str">
        <f t="shared" ref="B807:B820" si="24">B806</f>
        <v>3.8</v>
      </c>
      <c r="C807" s="408"/>
      <c r="D807" s="411"/>
      <c r="E807" s="411"/>
      <c r="F807" s="417"/>
      <c r="G807" s="420"/>
      <c r="I807" s="423"/>
      <c r="J807" s="426"/>
      <c r="K807" s="414"/>
      <c r="M807" s="195" t="s">
        <v>105</v>
      </c>
      <c r="O807" s="202">
        <v>0</v>
      </c>
      <c r="P807" s="289">
        <f>IFERROR(O807/$K806,0)</f>
        <v>0</v>
      </c>
      <c r="Q807" s="202">
        <v>0</v>
      </c>
      <c r="R807" s="289">
        <f>IFERROR(Q807/$K806,0)</f>
        <v>0</v>
      </c>
      <c r="S807" s="202">
        <v>0</v>
      </c>
      <c r="T807" s="289">
        <f>IFERROR(S807/$K806,0)</f>
        <v>0</v>
      </c>
      <c r="U807" s="202">
        <f>K806</f>
        <v>0</v>
      </c>
      <c r="V807" s="289">
        <f>IFERROR(U807/$K806,0)</f>
        <v>0</v>
      </c>
      <c r="W807" s="202">
        <v>0</v>
      </c>
      <c r="X807" s="289">
        <f>IFERROR(W807/$K806,0)</f>
        <v>0</v>
      </c>
      <c r="Y807" s="202">
        <v>0</v>
      </c>
      <c r="Z807" s="289">
        <f>IFERROR(Y807/$K806,0)</f>
        <v>0</v>
      </c>
      <c r="AA807" s="305">
        <f>SUMIF($O$9:$Z$9,$AA$9,$O807:$Z807)</f>
        <v>0</v>
      </c>
      <c r="AB807" s="306">
        <f>IFERROR(AA807/$K806,0)</f>
        <v>0</v>
      </c>
    </row>
    <row r="808" spans="1:28" ht="20.100000000000001" customHeight="1" outlineLevel="1">
      <c r="A808" s="406"/>
      <c r="B808" s="209" t="str">
        <f t="shared" si="24"/>
        <v>3.8</v>
      </c>
      <c r="C808" s="409"/>
      <c r="D808" s="412"/>
      <c r="E808" s="412"/>
      <c r="F808" s="418"/>
      <c r="G808" s="421"/>
      <c r="I808" s="424"/>
      <c r="J808" s="427"/>
      <c r="K808" s="415"/>
      <c r="M808" s="196" t="s">
        <v>106</v>
      </c>
      <c r="O808" s="204">
        <f>O807</f>
        <v>0</v>
      </c>
      <c r="P808" s="290">
        <f>IFERROR(O808/$K806,0)</f>
        <v>0</v>
      </c>
      <c r="Q808" s="204">
        <f>O808+Q807</f>
        <v>0</v>
      </c>
      <c r="R808" s="290">
        <f>IFERROR(Q808/$K806,0)</f>
        <v>0</v>
      </c>
      <c r="S808" s="204">
        <f>Q808+S807</f>
        <v>0</v>
      </c>
      <c r="T808" s="290">
        <f>IFERROR(S808/$K806,0)</f>
        <v>0</v>
      </c>
      <c r="U808" s="204">
        <f>S808+U807</f>
        <v>0</v>
      </c>
      <c r="V808" s="290">
        <f>IFERROR(U808/$K806,0)</f>
        <v>0</v>
      </c>
      <c r="W808" s="204">
        <f>U808+W807</f>
        <v>0</v>
      </c>
      <c r="X808" s="290">
        <f>IFERROR(W808/$K806,0)</f>
        <v>0</v>
      </c>
      <c r="Y808" s="204">
        <f>W808+Y807</f>
        <v>0</v>
      </c>
      <c r="Z808" s="290">
        <f>IFERROR(Y808/$K806,0)</f>
        <v>0</v>
      </c>
      <c r="AA808" s="307"/>
      <c r="AB808" s="308"/>
    </row>
    <row r="809" spans="1:28" ht="20.100000000000001" customHeight="1" outlineLevel="1">
      <c r="A809" s="406">
        <f>A806+1</f>
        <v>288</v>
      </c>
      <c r="B809" s="209" t="str">
        <f t="shared" si="24"/>
        <v>3.8</v>
      </c>
      <c r="C809" s="407" t="str">
        <f>VLOOKUP($A809,'VII - Planilha Orçamentária'!$A$9:$K$463,3)</f>
        <v>3.8.23</v>
      </c>
      <c r="D809" s="410" t="str">
        <f>VLOOKUP($A809,'VII - Planilha Orçamentária'!$A$9:$K$463,4)</f>
        <v>CPOS - B.166</v>
      </c>
      <c r="E809" s="410" t="str">
        <f>VLOOKUP(A809,'VII - Planilha Orçamentária'!$A$9:$K$463,5)</f>
        <v>420510</v>
      </c>
      <c r="F809" s="416" t="str">
        <f>VLOOKUP($A809,'VII - Planilha Orçamentária'!$A$9:$K$463,6)</f>
        <v>CAIXA DE INSPEÇÃO SUSPENSA</v>
      </c>
      <c r="G809" s="419" t="str">
        <f>VLOOKUP($A809,'VII - Planilha Orçamentária'!$A$9:$K$463,7)</f>
        <v xml:space="preserve">un </v>
      </c>
      <c r="I809" s="422">
        <f>VLOOKUP($A809,'VII - Planilha Orçamentária'!$A$9:$K$463,9)</f>
        <v>18</v>
      </c>
      <c r="J809" s="425">
        <f>VLOOKUP($A809,'VII - Planilha Orçamentária'!$A$9:$K$463,10)</f>
        <v>0</v>
      </c>
      <c r="K809" s="413">
        <f>ROUND(J809*I809,2)</f>
        <v>0</v>
      </c>
      <c r="M809" s="194" t="s">
        <v>104</v>
      </c>
      <c r="O809" s="200"/>
      <c r="P809" s="288"/>
      <c r="Q809" s="200"/>
      <c r="R809" s="288"/>
      <c r="S809" s="200"/>
      <c r="T809" s="288"/>
      <c r="U809" s="200"/>
      <c r="V809" s="288"/>
      <c r="W809" s="200"/>
      <c r="X809" s="288"/>
      <c r="Y809" s="200"/>
      <c r="Z809" s="288"/>
      <c r="AA809" s="303"/>
      <c r="AB809" s="304"/>
    </row>
    <row r="810" spans="1:28" ht="20.100000000000001" customHeight="1" outlineLevel="1">
      <c r="A810" s="406"/>
      <c r="B810" s="209" t="str">
        <f t="shared" si="24"/>
        <v>3.8</v>
      </c>
      <c r="C810" s="408"/>
      <c r="D810" s="411"/>
      <c r="E810" s="411"/>
      <c r="F810" s="417"/>
      <c r="G810" s="420"/>
      <c r="I810" s="423"/>
      <c r="J810" s="426"/>
      <c r="K810" s="414"/>
      <c r="M810" s="195" t="s">
        <v>105</v>
      </c>
      <c r="O810" s="202">
        <v>0</v>
      </c>
      <c r="P810" s="289">
        <f>IFERROR(O810/$K809,0)</f>
        <v>0</v>
      </c>
      <c r="Q810" s="202">
        <v>0</v>
      </c>
      <c r="R810" s="289">
        <f>IFERROR(Q810/$K809,0)</f>
        <v>0</v>
      </c>
      <c r="S810" s="202">
        <v>0</v>
      </c>
      <c r="T810" s="289">
        <f>IFERROR(S810/$K809,0)</f>
        <v>0</v>
      </c>
      <c r="U810" s="202">
        <f>K809</f>
        <v>0</v>
      </c>
      <c r="V810" s="289">
        <f>IFERROR(U810/$K809,0)</f>
        <v>0</v>
      </c>
      <c r="W810" s="202">
        <v>0</v>
      </c>
      <c r="X810" s="289">
        <f>IFERROR(W810/$K809,0)</f>
        <v>0</v>
      </c>
      <c r="Y810" s="202">
        <v>0</v>
      </c>
      <c r="Z810" s="289">
        <f>IFERROR(Y810/$K809,0)</f>
        <v>0</v>
      </c>
      <c r="AA810" s="305">
        <f>SUMIF($O$9:$Z$9,$AA$9,$O810:$Z810)</f>
        <v>0</v>
      </c>
      <c r="AB810" s="306">
        <f>IFERROR(AA810/$K809,0)</f>
        <v>0</v>
      </c>
    </row>
    <row r="811" spans="1:28" ht="20.100000000000001" customHeight="1" outlineLevel="1">
      <c r="A811" s="406"/>
      <c r="B811" s="209" t="str">
        <f t="shared" si="24"/>
        <v>3.8</v>
      </c>
      <c r="C811" s="409"/>
      <c r="D811" s="412"/>
      <c r="E811" s="412"/>
      <c r="F811" s="418"/>
      <c r="G811" s="421"/>
      <c r="I811" s="424"/>
      <c r="J811" s="427"/>
      <c r="K811" s="415"/>
      <c r="M811" s="196" t="s">
        <v>106</v>
      </c>
      <c r="O811" s="204">
        <f>O810</f>
        <v>0</v>
      </c>
      <c r="P811" s="290">
        <f>IFERROR(O811/$K809,0)</f>
        <v>0</v>
      </c>
      <c r="Q811" s="204">
        <f>O811+Q810</f>
        <v>0</v>
      </c>
      <c r="R811" s="290">
        <f>IFERROR(Q811/$K809,0)</f>
        <v>0</v>
      </c>
      <c r="S811" s="204">
        <f>Q811+S810</f>
        <v>0</v>
      </c>
      <c r="T811" s="290">
        <f>IFERROR(S811/$K809,0)</f>
        <v>0</v>
      </c>
      <c r="U811" s="204">
        <f>S811+U810</f>
        <v>0</v>
      </c>
      <c r="V811" s="290">
        <f>IFERROR(U811/$K809,0)</f>
        <v>0</v>
      </c>
      <c r="W811" s="204">
        <f>U811+W810</f>
        <v>0</v>
      </c>
      <c r="X811" s="290">
        <f>IFERROR(W811/$K809,0)</f>
        <v>0</v>
      </c>
      <c r="Y811" s="204">
        <f>W811+Y810</f>
        <v>0</v>
      </c>
      <c r="Z811" s="290">
        <f>IFERROR(Y811/$K809,0)</f>
        <v>0</v>
      </c>
      <c r="AA811" s="307"/>
      <c r="AB811" s="308"/>
    </row>
    <row r="812" spans="1:28" ht="20.100000000000001" hidden="1" customHeight="1" outlineLevel="1">
      <c r="A812" s="406">
        <f>A809+1</f>
        <v>289</v>
      </c>
      <c r="B812" s="209" t="str">
        <f t="shared" si="24"/>
        <v>3.8</v>
      </c>
      <c r="C812" s="407" t="str">
        <f>VLOOKUP($A812,'VII - Planilha Orçamentária'!$A$9:$K$463,3)</f>
        <v>3.8.24</v>
      </c>
      <c r="D812" s="410" t="str">
        <f>VLOOKUP($A812,'VII - Planilha Orçamentária'!$A$9:$K$463,4)</f>
        <v>CPOS - B.166</v>
      </c>
      <c r="E812" s="410" t="str">
        <f>VLOOKUP(A812,'VII - Planilha Orçamentária'!$A$9:$K$463,5)</f>
        <v>420531</v>
      </c>
      <c r="F812" s="416" t="str">
        <f>VLOOKUP($A812,'VII - Planilha Orçamentária'!$A$9:$K$463,6)</f>
        <v>CAIXA DE INSPEÇÃO DO TERRA CILÍNDRICA EM PVC RÍGIDO, DIÂMETRO DE 300
MM - H= 250 MM</v>
      </c>
      <c r="G812" s="419" t="str">
        <f>VLOOKUP($A812,'VII - Planilha Orçamentária'!$A$9:$K$463,7)</f>
        <v xml:space="preserve">un </v>
      </c>
      <c r="H812" s="5" t="s">
        <v>135</v>
      </c>
      <c r="I812" s="422">
        <f>VLOOKUP($A812,'VII - Planilha Orçamentária'!$A$9:$K$463,9)</f>
        <v>0</v>
      </c>
      <c r="J812" s="425">
        <f>VLOOKUP($A812,'VII - Planilha Orçamentária'!$A$9:$K$463,10)</f>
        <v>0</v>
      </c>
      <c r="K812" s="413">
        <f>ROUND(J812*I812,2)</f>
        <v>0</v>
      </c>
      <c r="M812" s="194" t="s">
        <v>104</v>
      </c>
      <c r="O812" s="200"/>
      <c r="P812" s="288"/>
      <c r="Q812" s="200"/>
      <c r="R812" s="288"/>
      <c r="S812" s="200"/>
      <c r="T812" s="288"/>
      <c r="U812" s="200"/>
      <c r="V812" s="288"/>
      <c r="W812" s="200"/>
      <c r="X812" s="288"/>
      <c r="Y812" s="200"/>
      <c r="Z812" s="288"/>
      <c r="AA812" s="303"/>
      <c r="AB812" s="304"/>
    </row>
    <row r="813" spans="1:28" ht="20.100000000000001" hidden="1" customHeight="1" outlineLevel="1">
      <c r="A813" s="406"/>
      <c r="B813" s="209" t="str">
        <f t="shared" si="24"/>
        <v>3.8</v>
      </c>
      <c r="C813" s="408"/>
      <c r="D813" s="411"/>
      <c r="E813" s="411"/>
      <c r="F813" s="417"/>
      <c r="G813" s="420"/>
      <c r="H813" s="5" t="s">
        <v>135</v>
      </c>
      <c r="I813" s="423"/>
      <c r="J813" s="426"/>
      <c r="K813" s="414"/>
      <c r="M813" s="195" t="s">
        <v>105</v>
      </c>
      <c r="O813" s="202">
        <v>0</v>
      </c>
      <c r="P813" s="289">
        <f>IFERROR(O813/$K812,0)</f>
        <v>0</v>
      </c>
      <c r="Q813" s="202">
        <v>0</v>
      </c>
      <c r="R813" s="289">
        <f>IFERROR(Q813/$K812,0)</f>
        <v>0</v>
      </c>
      <c r="S813" s="202">
        <v>0</v>
      </c>
      <c r="T813" s="289">
        <f>IFERROR(S813/$K812,0)</f>
        <v>0</v>
      </c>
      <c r="U813" s="202">
        <f>K812</f>
        <v>0</v>
      </c>
      <c r="V813" s="289">
        <f>IFERROR(U813/$K812,0)</f>
        <v>0</v>
      </c>
      <c r="W813" s="202">
        <v>0</v>
      </c>
      <c r="X813" s="289">
        <f>IFERROR(W813/$K812,0)</f>
        <v>0</v>
      </c>
      <c r="Y813" s="202">
        <v>0</v>
      </c>
      <c r="Z813" s="289">
        <f>IFERROR(Y813/$K812,0)</f>
        <v>0</v>
      </c>
      <c r="AA813" s="305">
        <f>SUMIF($O$9:$Z$9,$AA$9,$O813:$Z813)</f>
        <v>0</v>
      </c>
      <c r="AB813" s="306">
        <f>IFERROR(AA813/$K812,0)</f>
        <v>0</v>
      </c>
    </row>
    <row r="814" spans="1:28" ht="20.100000000000001" hidden="1" customHeight="1" outlineLevel="1">
      <c r="A814" s="406"/>
      <c r="B814" s="209" t="str">
        <f t="shared" si="24"/>
        <v>3.8</v>
      </c>
      <c r="C814" s="409"/>
      <c r="D814" s="412"/>
      <c r="E814" s="412"/>
      <c r="F814" s="418"/>
      <c r="G814" s="421"/>
      <c r="H814" s="5" t="s">
        <v>135</v>
      </c>
      <c r="I814" s="424"/>
      <c r="J814" s="427"/>
      <c r="K814" s="415"/>
      <c r="M814" s="196" t="s">
        <v>106</v>
      </c>
      <c r="O814" s="204">
        <f>O813</f>
        <v>0</v>
      </c>
      <c r="P814" s="290">
        <f>IFERROR(O814/$K812,0)</f>
        <v>0</v>
      </c>
      <c r="Q814" s="204">
        <f>O814+Q813</f>
        <v>0</v>
      </c>
      <c r="R814" s="290">
        <f>IFERROR(Q814/$K812,0)</f>
        <v>0</v>
      </c>
      <c r="S814" s="204">
        <f>Q814+S813</f>
        <v>0</v>
      </c>
      <c r="T814" s="290">
        <f>IFERROR(S814/$K812,0)</f>
        <v>0</v>
      </c>
      <c r="U814" s="204">
        <f>S814+U813</f>
        <v>0</v>
      </c>
      <c r="V814" s="290">
        <f>IFERROR(U814/$K812,0)</f>
        <v>0</v>
      </c>
      <c r="W814" s="204">
        <f>U814+W813</f>
        <v>0</v>
      </c>
      <c r="X814" s="290">
        <f>IFERROR(W814/$K812,0)</f>
        <v>0</v>
      </c>
      <c r="Y814" s="204">
        <f>W814+Y813</f>
        <v>0</v>
      </c>
      <c r="Z814" s="290">
        <f>IFERROR(Y814/$K812,0)</f>
        <v>0</v>
      </c>
      <c r="AA814" s="307"/>
      <c r="AB814" s="308"/>
    </row>
    <row r="815" spans="1:28" ht="20.100000000000001" customHeight="1" outlineLevel="1">
      <c r="A815" s="406">
        <f>A812+1</f>
        <v>290</v>
      </c>
      <c r="B815" s="209" t="str">
        <f t="shared" si="24"/>
        <v>3.8</v>
      </c>
      <c r="C815" s="407" t="str">
        <f>VLOOKUP($A815,'VII - Planilha Orçamentária'!$A$9:$K$463,3)</f>
        <v>3.8.25</v>
      </c>
      <c r="D815" s="410" t="str">
        <f>VLOOKUP($A815,'VII - Planilha Orçamentária'!$A$9:$K$463,4)</f>
        <v>CPOS - B.166</v>
      </c>
      <c r="E815" s="410" t="str">
        <f>VLOOKUP(A815,'VII - Planilha Orçamentária'!$A$9:$K$463,5)</f>
        <v>420530</v>
      </c>
      <c r="F815" s="416" t="str">
        <f>VLOOKUP($A815,'VII - Planilha Orçamentária'!$A$9:$K$463,6)</f>
        <v>TAMPA PARA CAIXA DE INSPEÇÃO CILÍNDRICA, AÇO GALVANIZADO</v>
      </c>
      <c r="G815" s="419" t="str">
        <f>VLOOKUP($A815,'VII - Planilha Orçamentária'!$A$9:$K$463,7)</f>
        <v xml:space="preserve">un </v>
      </c>
      <c r="I815" s="422">
        <f>VLOOKUP($A815,'VII - Planilha Orçamentária'!$A$9:$K$463,9)</f>
        <v>18</v>
      </c>
      <c r="J815" s="425">
        <f>VLOOKUP($A815,'VII - Planilha Orçamentária'!$A$9:$K$463,10)</f>
        <v>0</v>
      </c>
      <c r="K815" s="413">
        <f>ROUND(J815*I815,2)</f>
        <v>0</v>
      </c>
      <c r="M815" s="194" t="s">
        <v>104</v>
      </c>
      <c r="O815" s="200"/>
      <c r="P815" s="288"/>
      <c r="Q815" s="200"/>
      <c r="R815" s="288"/>
      <c r="S815" s="200"/>
      <c r="T815" s="288"/>
      <c r="U815" s="200"/>
      <c r="V815" s="288"/>
      <c r="W815" s="200"/>
      <c r="X815" s="288"/>
      <c r="Y815" s="200"/>
      <c r="Z815" s="288"/>
      <c r="AA815" s="303"/>
      <c r="AB815" s="304"/>
    </row>
    <row r="816" spans="1:28" ht="20.100000000000001" customHeight="1" outlineLevel="1">
      <c r="A816" s="406"/>
      <c r="B816" s="209" t="str">
        <f t="shared" si="24"/>
        <v>3.8</v>
      </c>
      <c r="C816" s="408"/>
      <c r="D816" s="411"/>
      <c r="E816" s="411"/>
      <c r="F816" s="417"/>
      <c r="G816" s="420"/>
      <c r="I816" s="423"/>
      <c r="J816" s="426"/>
      <c r="K816" s="414"/>
      <c r="M816" s="195" t="s">
        <v>105</v>
      </c>
      <c r="O816" s="202">
        <v>0</v>
      </c>
      <c r="P816" s="289">
        <f>IFERROR(O816/$K815,0)</f>
        <v>0</v>
      </c>
      <c r="Q816" s="202">
        <f>5*J815</f>
        <v>0</v>
      </c>
      <c r="R816" s="289">
        <f>IFERROR(Q816/$K815,0)</f>
        <v>0</v>
      </c>
      <c r="S816" s="202">
        <f>5*J815</f>
        <v>0</v>
      </c>
      <c r="T816" s="289">
        <f>IFERROR(S816/$K815,0)</f>
        <v>0</v>
      </c>
      <c r="U816" s="202">
        <f>8*J815</f>
        <v>0</v>
      </c>
      <c r="V816" s="289">
        <f>IFERROR(U816/$K815,0)</f>
        <v>0</v>
      </c>
      <c r="W816" s="202">
        <v>0</v>
      </c>
      <c r="X816" s="289">
        <f>IFERROR(W816/$K815,0)</f>
        <v>0</v>
      </c>
      <c r="Y816" s="202">
        <v>0</v>
      </c>
      <c r="Z816" s="289">
        <f>IFERROR(Y816/$K815,0)</f>
        <v>0</v>
      </c>
      <c r="AA816" s="305">
        <f>SUMIF($O$9:$Z$9,$AA$9,$O816:$Z816)</f>
        <v>0</v>
      </c>
      <c r="AB816" s="306">
        <f>IFERROR(AA816/$K815,0)</f>
        <v>0</v>
      </c>
    </row>
    <row r="817" spans="1:28" ht="20.100000000000001" customHeight="1" outlineLevel="1">
      <c r="A817" s="406"/>
      <c r="B817" s="209" t="str">
        <f t="shared" si="24"/>
        <v>3.8</v>
      </c>
      <c r="C817" s="409"/>
      <c r="D817" s="412"/>
      <c r="E817" s="412"/>
      <c r="F817" s="418"/>
      <c r="G817" s="421"/>
      <c r="I817" s="424"/>
      <c r="J817" s="427"/>
      <c r="K817" s="415"/>
      <c r="M817" s="196" t="s">
        <v>106</v>
      </c>
      <c r="O817" s="204">
        <f>O816</f>
        <v>0</v>
      </c>
      <c r="P817" s="290">
        <f>IFERROR(O817/$K815,0)</f>
        <v>0</v>
      </c>
      <c r="Q817" s="204">
        <f>O817+Q816</f>
        <v>0</v>
      </c>
      <c r="R817" s="290">
        <f>IFERROR(Q817/$K815,0)</f>
        <v>0</v>
      </c>
      <c r="S817" s="204">
        <f>Q817+S816</f>
        <v>0</v>
      </c>
      <c r="T817" s="290">
        <f>IFERROR(S817/$K815,0)</f>
        <v>0</v>
      </c>
      <c r="U817" s="204">
        <f>S817+U816</f>
        <v>0</v>
      </c>
      <c r="V817" s="290">
        <f>IFERROR(U817/$K815,0)</f>
        <v>0</v>
      </c>
      <c r="W817" s="204">
        <f>U817+W816</f>
        <v>0</v>
      </c>
      <c r="X817" s="290">
        <f>IFERROR(W817/$K815,0)</f>
        <v>0</v>
      </c>
      <c r="Y817" s="204">
        <f>W817+Y816</f>
        <v>0</v>
      </c>
      <c r="Z817" s="290">
        <f>IFERROR(Y817/$K815,0)</f>
        <v>0</v>
      </c>
      <c r="AA817" s="307"/>
      <c r="AB817" s="308"/>
    </row>
    <row r="818" spans="1:28" ht="20.100000000000001" customHeight="1" outlineLevel="1">
      <c r="A818" s="406">
        <f>A815+1</f>
        <v>291</v>
      </c>
      <c r="B818" s="209" t="str">
        <f t="shared" si="24"/>
        <v>3.8</v>
      </c>
      <c r="C818" s="407" t="str">
        <f>VLOOKUP($A818,'VII - Planilha Orçamentária'!$A$9:$K$463,3)</f>
        <v>3.8.26</v>
      </c>
      <c r="D818" s="410" t="str">
        <f>VLOOKUP($A818,'VII - Planilha Orçamentária'!$A$9:$K$463,4)</f>
        <v>CPU</v>
      </c>
      <c r="E818" s="410" t="str">
        <f>VLOOKUP(A818,'VII - Planilha Orçamentária'!$A$9:$K$463,5)</f>
        <v>002</v>
      </c>
      <c r="F818" s="416" t="str">
        <f>VLOOKUP($A818,'VII - Planilha Orçamentária'!$A$9:$K$463,6)</f>
        <v>TESTE DE VERIFICACAO DA MALHA DE TERRA DOS PARA-RAIOS COM MEDICOES E LAUDO TECNICO</v>
      </c>
      <c r="G818" s="419" t="str">
        <f>VLOOKUP($A818,'VII - Planilha Orçamentária'!$A$9:$K$463,7)</f>
        <v>bloco</v>
      </c>
      <c r="I818" s="422">
        <f>VLOOKUP($A818,'VII - Planilha Orçamentária'!$A$9:$K$463,9)</f>
        <v>1</v>
      </c>
      <c r="J818" s="425">
        <f>VLOOKUP($A818,'VII - Planilha Orçamentária'!$A$9:$K$463,10)</f>
        <v>0</v>
      </c>
      <c r="K818" s="413">
        <f>ROUND(J818*I818,2)</f>
        <v>0</v>
      </c>
      <c r="M818" s="194" t="s">
        <v>104</v>
      </c>
      <c r="O818" s="200"/>
      <c r="P818" s="288"/>
      <c r="Q818" s="200"/>
      <c r="R818" s="288"/>
      <c r="S818" s="200"/>
      <c r="T818" s="288"/>
      <c r="U818" s="200"/>
      <c r="V818" s="288"/>
      <c r="W818" s="200"/>
      <c r="X818" s="288"/>
      <c r="Y818" s="200"/>
      <c r="Z818" s="288"/>
      <c r="AA818" s="303"/>
      <c r="AB818" s="304"/>
    </row>
    <row r="819" spans="1:28" ht="20.100000000000001" customHeight="1" outlineLevel="1">
      <c r="A819" s="406"/>
      <c r="B819" s="209" t="str">
        <f t="shared" si="24"/>
        <v>3.8</v>
      </c>
      <c r="C819" s="408"/>
      <c r="D819" s="411"/>
      <c r="E819" s="411"/>
      <c r="F819" s="417"/>
      <c r="G819" s="420"/>
      <c r="I819" s="423"/>
      <c r="J819" s="426"/>
      <c r="K819" s="414"/>
      <c r="M819" s="195" t="s">
        <v>105</v>
      </c>
      <c r="O819" s="202">
        <v>0</v>
      </c>
      <c r="P819" s="289">
        <f>IFERROR(O819/$K818,0)</f>
        <v>0</v>
      </c>
      <c r="Q819" s="202">
        <v>0</v>
      </c>
      <c r="R819" s="289">
        <f>IFERROR(Q819/$K818,0)</f>
        <v>0</v>
      </c>
      <c r="S819" s="202">
        <v>0</v>
      </c>
      <c r="T819" s="289">
        <f>IFERROR(S819/$K818,0)</f>
        <v>0</v>
      </c>
      <c r="U819" s="202">
        <v>0</v>
      </c>
      <c r="V819" s="289">
        <f>IFERROR(U819/$K818,0)</f>
        <v>0</v>
      </c>
      <c r="W819" s="202">
        <f>K818</f>
        <v>0</v>
      </c>
      <c r="X819" s="289">
        <f>IFERROR(W819/$K818,0)</f>
        <v>0</v>
      </c>
      <c r="Y819" s="202">
        <v>0</v>
      </c>
      <c r="Z819" s="289">
        <f>IFERROR(Y819/$K818,0)</f>
        <v>0</v>
      </c>
      <c r="AA819" s="305">
        <f>SUMIF($O$9:$Z$9,$AA$9,$O819:$Z819)</f>
        <v>0</v>
      </c>
      <c r="AB819" s="306">
        <f>IFERROR(AA819/$K818,0)</f>
        <v>0</v>
      </c>
    </row>
    <row r="820" spans="1:28" ht="20.100000000000001" customHeight="1" outlineLevel="1">
      <c r="A820" s="406"/>
      <c r="B820" s="209" t="str">
        <f t="shared" si="24"/>
        <v>3.8</v>
      </c>
      <c r="C820" s="409"/>
      <c r="D820" s="412"/>
      <c r="E820" s="412"/>
      <c r="F820" s="418"/>
      <c r="G820" s="421"/>
      <c r="I820" s="424"/>
      <c r="J820" s="427"/>
      <c r="K820" s="415"/>
      <c r="M820" s="196" t="s">
        <v>106</v>
      </c>
      <c r="O820" s="204">
        <f>O819</f>
        <v>0</v>
      </c>
      <c r="P820" s="290">
        <f>IFERROR(O820/$K818,0)</f>
        <v>0</v>
      </c>
      <c r="Q820" s="204">
        <f>O820+Q819</f>
        <v>0</v>
      </c>
      <c r="R820" s="290">
        <f>IFERROR(Q820/$K818,0)</f>
        <v>0</v>
      </c>
      <c r="S820" s="204">
        <f>Q820+S819</f>
        <v>0</v>
      </c>
      <c r="T820" s="290">
        <f>IFERROR(S820/$K818,0)</f>
        <v>0</v>
      </c>
      <c r="U820" s="204">
        <f>S820+U819</f>
        <v>0</v>
      </c>
      <c r="V820" s="290">
        <f>IFERROR(U820/$K818,0)</f>
        <v>0</v>
      </c>
      <c r="W820" s="204">
        <f>U820+W819</f>
        <v>0</v>
      </c>
      <c r="X820" s="290">
        <f>IFERROR(W820/$K818,0)</f>
        <v>0</v>
      </c>
      <c r="Y820" s="204">
        <f>W820+Y819</f>
        <v>0</v>
      </c>
      <c r="Z820" s="290">
        <f>IFERROR(Y820/$K818,0)</f>
        <v>0</v>
      </c>
      <c r="AA820" s="307"/>
      <c r="AB820" s="308"/>
    </row>
    <row r="821" spans="1:28" ht="30" customHeight="1">
      <c r="B821" s="181" t="str">
        <f>B820</f>
        <v>3.8</v>
      </c>
      <c r="C821" s="348"/>
      <c r="D821" s="349">
        <f>C$181</f>
        <v>3</v>
      </c>
      <c r="E821" s="349" t="s">
        <v>726</v>
      </c>
      <c r="F821" s="346" t="s">
        <v>725</v>
      </c>
      <c r="G821" s="350"/>
      <c r="H821" s="44"/>
      <c r="I821" s="351" t="s">
        <v>74</v>
      </c>
      <c r="J821" s="352"/>
      <c r="K821" s="347">
        <f>SUMIF(B$9:B820,B821,K$9:K820)</f>
        <v>0</v>
      </c>
      <c r="L821" s="42"/>
      <c r="M821" s="353"/>
      <c r="O821" s="206">
        <f>SUMIFS(O$9:O820,$B$9:$B820,$B821,$M$9:$M820,$M819)</f>
        <v>0</v>
      </c>
      <c r="P821" s="291" t="e">
        <f>O821/$K821</f>
        <v>#DIV/0!</v>
      </c>
      <c r="Q821" s="206">
        <f>SUMIFS(Q$9:Q820,$B$9:$B820,$B821,$M$9:$M820,$M819)</f>
        <v>0</v>
      </c>
      <c r="R821" s="291" t="e">
        <f>Q821/$K821</f>
        <v>#DIV/0!</v>
      </c>
      <c r="S821" s="206">
        <f>SUMIFS(S$9:S820,$B$9:$B820,$B821,$M$9:$M820,$M819)</f>
        <v>0</v>
      </c>
      <c r="T821" s="291" t="e">
        <f>S821/$K821</f>
        <v>#DIV/0!</v>
      </c>
      <c r="U821" s="206">
        <f>SUMIFS(U$9:U820,$B$9:$B820,$B821,$M$9:$M820,$M819)</f>
        <v>0</v>
      </c>
      <c r="V821" s="291" t="e">
        <f>U821/$K821</f>
        <v>#DIV/0!</v>
      </c>
      <c r="W821" s="206">
        <f>SUMIFS(W$9:W820,$B$9:$B820,$B821,$M$9:$M820,$M819)</f>
        <v>0</v>
      </c>
      <c r="X821" s="291" t="e">
        <f>W821/$K821</f>
        <v>#DIV/0!</v>
      </c>
      <c r="Y821" s="206">
        <f>SUMIFS(Y$9:Y820,$B$9:$B820,$B821,$M$9:$M820,$M819)</f>
        <v>0</v>
      </c>
      <c r="Z821" s="291" t="e">
        <f>Y821/$K821</f>
        <v>#DIV/0!</v>
      </c>
      <c r="AA821" s="206">
        <f>SUMIFS(AA$9:AA820,$B$9:$B820,$B821,$M$9:$M820,$M819)</f>
        <v>0</v>
      </c>
      <c r="AB821" s="291" t="e">
        <f>AA821/$K821</f>
        <v>#DIV/0!</v>
      </c>
    </row>
    <row r="822" spans="1:28" s="63" customFormat="1" ht="30" customHeight="1">
      <c r="A822" s="1"/>
      <c r="B822" s="183" t="str">
        <f>C822</f>
        <v>3.9</v>
      </c>
      <c r="C822" s="326" t="s">
        <v>208</v>
      </c>
      <c r="D822" s="342" t="s">
        <v>74</v>
      </c>
      <c r="E822" s="342"/>
      <c r="F822" s="343" t="s">
        <v>1149</v>
      </c>
      <c r="G822" s="344"/>
      <c r="H822" s="3"/>
      <c r="I822" s="331" t="s">
        <v>74</v>
      </c>
      <c r="J822" s="332"/>
      <c r="K822" s="333"/>
      <c r="L822" s="3"/>
      <c r="M822" s="345"/>
      <c r="O822" s="356"/>
      <c r="P822" s="357"/>
      <c r="Q822" s="356"/>
      <c r="R822" s="357"/>
      <c r="S822" s="356"/>
      <c r="T822" s="357"/>
      <c r="U822" s="356"/>
      <c r="V822" s="357"/>
      <c r="W822" s="356"/>
      <c r="X822" s="357"/>
      <c r="Y822" s="356"/>
      <c r="Z822" s="357"/>
      <c r="AA822" s="356"/>
      <c r="AB822" s="357"/>
    </row>
    <row r="823" spans="1:28" ht="20.100000000000001" customHeight="1" outlineLevel="1">
      <c r="A823" s="406">
        <f>A818+3</f>
        <v>294</v>
      </c>
      <c r="B823" s="209" t="str">
        <f t="shared" ref="B823:B886" si="25">B822</f>
        <v>3.9</v>
      </c>
      <c r="C823" s="407" t="str">
        <f>VLOOKUP($A823,'VII - Planilha Orçamentária'!$A$9:$K$463,3)</f>
        <v>3.9.1</v>
      </c>
      <c r="D823" s="410" t="str">
        <f>VLOOKUP($A823,'VII - Planilha Orçamentária'!$A$9:$K$463,4)</f>
        <v>SINAPI - 01/2016</v>
      </c>
      <c r="E823" s="410" t="str">
        <f>VLOOKUP(A823,'VII - Planilha Orçamentária'!$A$9:$K$463,5)</f>
        <v>68069</v>
      </c>
      <c r="F823" s="416" t="str">
        <f>VLOOKUP($A823,'VII - Planilha Orçamentária'!$A$9:$K$463,6)</f>
        <v>HASTE COPPERWELD 5/8 X 3,0M COM CONECTOR</v>
      </c>
      <c r="G823" s="419" t="str">
        <f>VLOOKUP($A823,'VII - Planilha Orçamentária'!$A$9:$K$463,7)</f>
        <v xml:space="preserve">un </v>
      </c>
      <c r="I823" s="422">
        <f>VLOOKUP($A823,'VII - Planilha Orçamentária'!$A$9:$K$463,9)</f>
        <v>8</v>
      </c>
      <c r="J823" s="425">
        <f>VLOOKUP($A823,'VII - Planilha Orçamentária'!$A$9:$K$463,10)</f>
        <v>0</v>
      </c>
      <c r="K823" s="413">
        <f>ROUND(J823*I823,2)</f>
        <v>0</v>
      </c>
      <c r="M823" s="194" t="s">
        <v>104</v>
      </c>
      <c r="O823" s="200"/>
      <c r="P823" s="288"/>
      <c r="Q823" s="200"/>
      <c r="R823" s="288"/>
      <c r="S823" s="200"/>
      <c r="T823" s="288"/>
      <c r="U823" s="200"/>
      <c r="V823" s="288"/>
      <c r="W823" s="200"/>
      <c r="X823" s="288"/>
      <c r="Y823" s="200"/>
      <c r="Z823" s="288"/>
      <c r="AA823" s="303"/>
      <c r="AB823" s="304"/>
    </row>
    <row r="824" spans="1:28" ht="20.100000000000001" customHeight="1" outlineLevel="1">
      <c r="A824" s="406"/>
      <c r="B824" s="209" t="str">
        <f t="shared" si="25"/>
        <v>3.9</v>
      </c>
      <c r="C824" s="408"/>
      <c r="D824" s="411"/>
      <c r="E824" s="411"/>
      <c r="F824" s="417"/>
      <c r="G824" s="420"/>
      <c r="I824" s="423"/>
      <c r="J824" s="426"/>
      <c r="K824" s="414"/>
      <c r="M824" s="195" t="s">
        <v>105</v>
      </c>
      <c r="O824" s="202">
        <v>0</v>
      </c>
      <c r="P824" s="289">
        <f>IFERROR(O824/$K823,0)</f>
        <v>0</v>
      </c>
      <c r="Q824" s="202">
        <f>8*J823</f>
        <v>0</v>
      </c>
      <c r="R824" s="289">
        <f>IFERROR(Q824/$K823,0)</f>
        <v>0</v>
      </c>
      <c r="S824" s="202">
        <v>0</v>
      </c>
      <c r="T824" s="289">
        <f>IFERROR(S824/$K823,0)</f>
        <v>0</v>
      </c>
      <c r="U824" s="202">
        <v>0</v>
      </c>
      <c r="V824" s="289">
        <f>IFERROR(U824/$K823,0)</f>
        <v>0</v>
      </c>
      <c r="W824" s="202">
        <v>0</v>
      </c>
      <c r="X824" s="289">
        <f>IFERROR(W824/$K823,0)</f>
        <v>0</v>
      </c>
      <c r="Y824" s="202">
        <v>0</v>
      </c>
      <c r="Z824" s="289">
        <f>IFERROR(Y824/$K823,0)</f>
        <v>0</v>
      </c>
      <c r="AA824" s="305">
        <f>SUMIF($O$9:$Z$9,$AA$9,$O824:$Z824)</f>
        <v>0</v>
      </c>
      <c r="AB824" s="306">
        <f>IFERROR(AA824/$K823,0)</f>
        <v>0</v>
      </c>
    </row>
    <row r="825" spans="1:28" ht="20.100000000000001" customHeight="1" outlineLevel="1">
      <c r="A825" s="406"/>
      <c r="B825" s="209" t="str">
        <f t="shared" si="25"/>
        <v>3.9</v>
      </c>
      <c r="C825" s="409"/>
      <c r="D825" s="412"/>
      <c r="E825" s="412"/>
      <c r="F825" s="418"/>
      <c r="G825" s="421"/>
      <c r="I825" s="424"/>
      <c r="J825" s="427"/>
      <c r="K825" s="415"/>
      <c r="M825" s="196" t="s">
        <v>106</v>
      </c>
      <c r="O825" s="204">
        <f>O824</f>
        <v>0</v>
      </c>
      <c r="P825" s="290">
        <f>IFERROR(O825/$K823,0)</f>
        <v>0</v>
      </c>
      <c r="Q825" s="204">
        <f>O825+Q824</f>
        <v>0</v>
      </c>
      <c r="R825" s="290">
        <f>IFERROR(Q825/$K823,0)</f>
        <v>0</v>
      </c>
      <c r="S825" s="204">
        <f>Q825+S824</f>
        <v>0</v>
      </c>
      <c r="T825" s="290">
        <f>IFERROR(S825/$K823,0)</f>
        <v>0</v>
      </c>
      <c r="U825" s="204">
        <f>S825+U824</f>
        <v>0</v>
      </c>
      <c r="V825" s="290">
        <f>IFERROR(U825/$K823,0)</f>
        <v>0</v>
      </c>
      <c r="W825" s="204">
        <f>U825+W824</f>
        <v>0</v>
      </c>
      <c r="X825" s="290">
        <f>IFERROR(W825/$K823,0)</f>
        <v>0</v>
      </c>
      <c r="Y825" s="204">
        <f>W825+Y824</f>
        <v>0</v>
      </c>
      <c r="Z825" s="290">
        <f>IFERROR(Y825/$K823,0)</f>
        <v>0</v>
      </c>
      <c r="AA825" s="307"/>
      <c r="AB825" s="308"/>
    </row>
    <row r="826" spans="1:28" ht="20.100000000000001" hidden="1" customHeight="1" outlineLevel="1">
      <c r="A826" s="406">
        <f>A823+1</f>
        <v>295</v>
      </c>
      <c r="B826" s="209" t="str">
        <f t="shared" si="25"/>
        <v>3.9</v>
      </c>
      <c r="C826" s="407" t="str">
        <f>VLOOKUP($A826,'VII - Planilha Orçamentária'!$A$9:$K$463,3)</f>
        <v>3.9.2</v>
      </c>
      <c r="D826" s="410" t="str">
        <f>VLOOKUP($A826,'VII - Planilha Orçamentária'!$A$9:$K$463,4)</f>
        <v>CPOS - B.164</v>
      </c>
      <c r="E826" s="410" t="str">
        <f>VLOOKUP(A826,'VII - Planilha Orçamentária'!$A$9:$K$463,5)</f>
        <v>420104</v>
      </c>
      <c r="F826" s="416" t="str">
        <f>VLOOKUP($A826,'VII - Planilha Orçamentária'!$A$9:$K$463,6)</f>
        <v>CAPTOR TIPO FRANKLIN, H= 300 MM, 4 PONTOS, 2 DESCIDAS, ACABAMENTO CROMADO</v>
      </c>
      <c r="G826" s="419" t="str">
        <f>VLOOKUP($A826,'VII - Planilha Orçamentária'!$A$9:$K$463,7)</f>
        <v>m</v>
      </c>
      <c r="H826" s="5" t="s">
        <v>135</v>
      </c>
      <c r="I826" s="422">
        <f>VLOOKUP($A826,'VII - Planilha Orçamentária'!$A$9:$K$463,9)</f>
        <v>0</v>
      </c>
      <c r="J826" s="425">
        <f>VLOOKUP($A826,'VII - Planilha Orçamentária'!$A$9:$K$463,10)</f>
        <v>46.56</v>
      </c>
      <c r="K826" s="413">
        <f>ROUND(J826*I826,2)</f>
        <v>0</v>
      </c>
      <c r="M826" s="194" t="s">
        <v>104</v>
      </c>
      <c r="O826" s="200"/>
      <c r="P826" s="201"/>
      <c r="Q826" s="200"/>
      <c r="R826" s="288"/>
      <c r="S826" s="200"/>
      <c r="T826" s="288"/>
      <c r="U826" s="200"/>
      <c r="V826" s="288"/>
      <c r="W826" s="200"/>
      <c r="X826" s="288"/>
      <c r="Y826" s="200"/>
      <c r="Z826" s="201"/>
      <c r="AA826" s="200"/>
      <c r="AB826" s="201"/>
    </row>
    <row r="827" spans="1:28" ht="20.100000000000001" hidden="1" customHeight="1" outlineLevel="1">
      <c r="A827" s="406"/>
      <c r="B827" s="209" t="str">
        <f t="shared" si="25"/>
        <v>3.9</v>
      </c>
      <c r="C827" s="408"/>
      <c r="D827" s="411"/>
      <c r="E827" s="411"/>
      <c r="F827" s="417"/>
      <c r="G827" s="420"/>
      <c r="H827" s="5" t="s">
        <v>135</v>
      </c>
      <c r="I827" s="423"/>
      <c r="J827" s="426"/>
      <c r="K827" s="414"/>
      <c r="M827" s="195" t="s">
        <v>105</v>
      </c>
      <c r="O827" s="202">
        <v>0</v>
      </c>
      <c r="P827" s="203">
        <f>IFERROR(O827/$K826,0)</f>
        <v>0</v>
      </c>
      <c r="Q827" s="202">
        <v>0</v>
      </c>
      <c r="R827" s="289">
        <f>IFERROR(Q827/$K826,0)</f>
        <v>0</v>
      </c>
      <c r="S827" s="202">
        <f>K826</f>
        <v>0</v>
      </c>
      <c r="T827" s="289">
        <f>IFERROR(S827/$K826,0)</f>
        <v>0</v>
      </c>
      <c r="U827" s="202">
        <v>0</v>
      </c>
      <c r="V827" s="289">
        <f>IFERROR(U827/$K826,0)</f>
        <v>0</v>
      </c>
      <c r="W827" s="202">
        <v>0</v>
      </c>
      <c r="X827" s="289">
        <f>IFERROR(W827/$K826,0)</f>
        <v>0</v>
      </c>
      <c r="Y827" s="202">
        <v>0</v>
      </c>
      <c r="Z827" s="203">
        <f>IFERROR(Y827/$K826,0)</f>
        <v>0</v>
      </c>
      <c r="AA827" s="202">
        <f>SUMIF($O$9:$Z$9,$AA$9,$O827:$Z827)</f>
        <v>0</v>
      </c>
      <c r="AB827" s="203">
        <f>IFERROR(AA827/$K826,0)</f>
        <v>0</v>
      </c>
    </row>
    <row r="828" spans="1:28" ht="20.100000000000001" hidden="1" customHeight="1" outlineLevel="1">
      <c r="A828" s="406"/>
      <c r="B828" s="209" t="str">
        <f t="shared" si="25"/>
        <v>3.9</v>
      </c>
      <c r="C828" s="409"/>
      <c r="D828" s="412"/>
      <c r="E828" s="412"/>
      <c r="F828" s="418"/>
      <c r="G828" s="421"/>
      <c r="H828" s="5" t="s">
        <v>135</v>
      </c>
      <c r="I828" s="424"/>
      <c r="J828" s="427"/>
      <c r="K828" s="415"/>
      <c r="M828" s="196" t="s">
        <v>106</v>
      </c>
      <c r="O828" s="204">
        <f>O827</f>
        <v>0</v>
      </c>
      <c r="P828" s="205">
        <f>IFERROR(O828/$K826,0)</f>
        <v>0</v>
      </c>
      <c r="Q828" s="204">
        <f>O828+Q827</f>
        <v>0</v>
      </c>
      <c r="R828" s="290">
        <f>IFERROR(Q828/$K826,0)</f>
        <v>0</v>
      </c>
      <c r="S828" s="204">
        <f>Q828+S827</f>
        <v>0</v>
      </c>
      <c r="T828" s="290">
        <f>IFERROR(S828/$K826,0)</f>
        <v>0</v>
      </c>
      <c r="U828" s="204">
        <f>S828+U827</f>
        <v>0</v>
      </c>
      <c r="V828" s="290">
        <f>IFERROR(U828/$K826,0)</f>
        <v>0</v>
      </c>
      <c r="W828" s="204">
        <f>U828+W827</f>
        <v>0</v>
      </c>
      <c r="X828" s="290">
        <f>IFERROR(W828/$K826,0)</f>
        <v>0</v>
      </c>
      <c r="Y828" s="204">
        <f>W828+Y827</f>
        <v>0</v>
      </c>
      <c r="Z828" s="205">
        <f>IFERROR(Y828/$K826,0)</f>
        <v>0</v>
      </c>
      <c r="AA828" s="204"/>
      <c r="AB828" s="205"/>
    </row>
    <row r="829" spans="1:28" ht="20.100000000000001" hidden="1" customHeight="1" outlineLevel="1">
      <c r="A829" s="406">
        <f>A826+1</f>
        <v>296</v>
      </c>
      <c r="B829" s="209" t="str">
        <f t="shared" si="25"/>
        <v>3.9</v>
      </c>
      <c r="C829" s="407" t="str">
        <f>VLOOKUP($A829,'VII - Planilha Orçamentária'!$A$9:$K$463,3)</f>
        <v>3.9.3</v>
      </c>
      <c r="D829" s="410" t="str">
        <f>VLOOKUP($A829,'VII - Planilha Orçamentária'!$A$9:$K$463,4)</f>
        <v>SINAPI - 05/2015</v>
      </c>
      <c r="E829" s="410" t="str">
        <f>VLOOKUP(A829,'VII - Planilha Orçamentária'!$A$9:$K$463,5)</f>
        <v>72929</v>
      </c>
      <c r="F829" s="416" t="str">
        <f>VLOOKUP($A829,'VII - Planilha Orçamentária'!$A$9:$K$463,6)</f>
        <v>CORDOALHA DE COBRE NU, INCLUSIVE ISOLADORES - 35,00 MM2 - FORNECIMENTO E INSTALACAO</v>
      </c>
      <c r="G829" s="419" t="str">
        <f>VLOOKUP($A829,'VII - Planilha Orçamentária'!$A$9:$K$463,7)</f>
        <v>m</v>
      </c>
      <c r="H829" s="5" t="s">
        <v>135</v>
      </c>
      <c r="I829" s="422">
        <f>VLOOKUP($A829,'VII - Planilha Orçamentária'!$A$9:$K$463,9)</f>
        <v>0</v>
      </c>
      <c r="J829" s="425">
        <f>VLOOKUP($A829,'VII - Planilha Orçamentária'!$A$9:$K$463,10)</f>
        <v>37.14</v>
      </c>
      <c r="K829" s="413">
        <f>ROUND(J829*I829,2)</f>
        <v>0</v>
      </c>
      <c r="M829" s="194" t="s">
        <v>104</v>
      </c>
      <c r="O829" s="200"/>
      <c r="P829" s="201"/>
      <c r="Q829" s="200"/>
      <c r="R829" s="288"/>
      <c r="S829" s="200"/>
      <c r="T829" s="288"/>
      <c r="U829" s="200"/>
      <c r="V829" s="288"/>
      <c r="W829" s="200"/>
      <c r="X829" s="288"/>
      <c r="Y829" s="200"/>
      <c r="Z829" s="201"/>
      <c r="AA829" s="200"/>
      <c r="AB829" s="201"/>
    </row>
    <row r="830" spans="1:28" ht="20.100000000000001" hidden="1" customHeight="1" outlineLevel="1">
      <c r="A830" s="406"/>
      <c r="B830" s="209" t="str">
        <f t="shared" si="25"/>
        <v>3.9</v>
      </c>
      <c r="C830" s="408"/>
      <c r="D830" s="411"/>
      <c r="E830" s="411"/>
      <c r="F830" s="417"/>
      <c r="G830" s="420"/>
      <c r="H830" s="5" t="s">
        <v>135</v>
      </c>
      <c r="I830" s="423"/>
      <c r="J830" s="426"/>
      <c r="K830" s="414"/>
      <c r="M830" s="195" t="s">
        <v>105</v>
      </c>
      <c r="O830" s="202">
        <v>0</v>
      </c>
      <c r="P830" s="203">
        <f>IFERROR(O830/$K829,0)</f>
        <v>0</v>
      </c>
      <c r="Q830" s="202">
        <v>0</v>
      </c>
      <c r="R830" s="289">
        <f>IFERROR(Q830/$K829,0)</f>
        <v>0</v>
      </c>
      <c r="S830" s="202">
        <v>0</v>
      </c>
      <c r="T830" s="289">
        <f>IFERROR(S830/$K829,0)</f>
        <v>0</v>
      </c>
      <c r="U830" s="202">
        <v>0</v>
      </c>
      <c r="V830" s="289">
        <f>IFERROR(U830/$K829,0)</f>
        <v>0</v>
      </c>
      <c r="W830" s="202">
        <v>0</v>
      </c>
      <c r="X830" s="289">
        <f>IFERROR(W830/$K829,0)</f>
        <v>0</v>
      </c>
      <c r="Y830" s="202">
        <v>0</v>
      </c>
      <c r="Z830" s="203">
        <f>IFERROR(Y830/$K829,0)</f>
        <v>0</v>
      </c>
      <c r="AA830" s="202">
        <f>SUMIF($O$9:$Z$9,$AA$9,$O830:$Z830)</f>
        <v>0</v>
      </c>
      <c r="AB830" s="203">
        <f>IFERROR(AA830/$K829,0)</f>
        <v>0</v>
      </c>
    </row>
    <row r="831" spans="1:28" ht="20.100000000000001" hidden="1" customHeight="1" outlineLevel="1">
      <c r="A831" s="406"/>
      <c r="B831" s="209" t="str">
        <f t="shared" si="25"/>
        <v>3.9</v>
      </c>
      <c r="C831" s="409"/>
      <c r="D831" s="412"/>
      <c r="E831" s="412"/>
      <c r="F831" s="418"/>
      <c r="G831" s="421"/>
      <c r="H831" s="5" t="s">
        <v>135</v>
      </c>
      <c r="I831" s="424"/>
      <c r="J831" s="427"/>
      <c r="K831" s="415"/>
      <c r="M831" s="196" t="s">
        <v>106</v>
      </c>
      <c r="O831" s="204">
        <f>O830</f>
        <v>0</v>
      </c>
      <c r="P831" s="205">
        <f>IFERROR(O831/$K829,0)</f>
        <v>0</v>
      </c>
      <c r="Q831" s="204">
        <f>O831+Q830</f>
        <v>0</v>
      </c>
      <c r="R831" s="290">
        <f>IFERROR(Q831/$K829,0)</f>
        <v>0</v>
      </c>
      <c r="S831" s="204">
        <f>Q831+S830</f>
        <v>0</v>
      </c>
      <c r="T831" s="290">
        <f>IFERROR(S831/$K829,0)</f>
        <v>0</v>
      </c>
      <c r="U831" s="204">
        <f>S831+U830</f>
        <v>0</v>
      </c>
      <c r="V831" s="290">
        <f>IFERROR(U831/$K829,0)</f>
        <v>0</v>
      </c>
      <c r="W831" s="204">
        <f>U831+W830</f>
        <v>0</v>
      </c>
      <c r="X831" s="290">
        <f>IFERROR(W831/$K829,0)</f>
        <v>0</v>
      </c>
      <c r="Y831" s="204">
        <f>W831+Y830</f>
        <v>0</v>
      </c>
      <c r="Z831" s="205">
        <f>IFERROR(Y831/$K829,0)</f>
        <v>0</v>
      </c>
      <c r="AA831" s="204"/>
      <c r="AB831" s="205"/>
    </row>
    <row r="832" spans="1:28" ht="20.100000000000001" customHeight="1" outlineLevel="1">
      <c r="A832" s="406">
        <f>A829+1</f>
        <v>297</v>
      </c>
      <c r="B832" s="209" t="str">
        <f t="shared" si="25"/>
        <v>3.9</v>
      </c>
      <c r="C832" s="407" t="str">
        <f>VLOOKUP($A832,'VII - Planilha Orçamentária'!$A$9:$K$463,3)</f>
        <v>3.9.4</v>
      </c>
      <c r="D832" s="410" t="str">
        <f>VLOOKUP($A832,'VII - Planilha Orçamentária'!$A$9:$K$463,4)</f>
        <v>SINAPI - 01/2016</v>
      </c>
      <c r="E832" s="410" t="str">
        <f>VLOOKUP(A832,'VII - Planilha Orçamentária'!$A$9:$K$463,5)</f>
        <v>72930</v>
      </c>
      <c r="F832" s="416" t="str">
        <f>VLOOKUP($A832,'VII - Planilha Orçamentária'!$A$9:$K$463,6)</f>
        <v>CORDOALHA DE COBRE NU, INCLUSIVE ISOLADORES - 50,00 MM2 - FORNECIMENTO E INSTALACAO</v>
      </c>
      <c r="G832" s="419" t="str">
        <f>VLOOKUP($A832,'VII - Planilha Orçamentária'!$A$9:$K$463,7)</f>
        <v>m</v>
      </c>
      <c r="I832" s="422">
        <f>VLOOKUP($A832,'VII - Planilha Orçamentária'!$A$9:$K$463,9)</f>
        <v>128</v>
      </c>
      <c r="J832" s="425">
        <f>VLOOKUP($A832,'VII - Planilha Orçamentária'!$A$9:$K$463,10)</f>
        <v>0</v>
      </c>
      <c r="K832" s="413">
        <f>ROUND(J832*I832,2)</f>
        <v>0</v>
      </c>
      <c r="M832" s="194" t="s">
        <v>104</v>
      </c>
      <c r="O832" s="200"/>
      <c r="P832" s="288"/>
      <c r="Q832" s="200"/>
      <c r="R832" s="288"/>
      <c r="S832" s="200"/>
      <c r="T832" s="288"/>
      <c r="U832" s="200"/>
      <c r="V832" s="288"/>
      <c r="W832" s="200"/>
      <c r="X832" s="288"/>
      <c r="Y832" s="200"/>
      <c r="Z832" s="288"/>
      <c r="AA832" s="303"/>
      <c r="AB832" s="304"/>
    </row>
    <row r="833" spans="1:28" ht="20.100000000000001" customHeight="1" outlineLevel="1">
      <c r="A833" s="406"/>
      <c r="B833" s="209" t="str">
        <f t="shared" si="25"/>
        <v>3.9</v>
      </c>
      <c r="C833" s="408"/>
      <c r="D833" s="411"/>
      <c r="E833" s="411"/>
      <c r="F833" s="417"/>
      <c r="G833" s="420"/>
      <c r="I833" s="423"/>
      <c r="J833" s="426"/>
      <c r="K833" s="414"/>
      <c r="M833" s="195" t="s">
        <v>105</v>
      </c>
      <c r="O833" s="202">
        <v>0</v>
      </c>
      <c r="P833" s="289">
        <f>IFERROR(O833/$K832,0)</f>
        <v>0</v>
      </c>
      <c r="Q833" s="202">
        <f>0.8*K832</f>
        <v>0</v>
      </c>
      <c r="R833" s="289">
        <f>IFERROR(Q833/$K832,0)</f>
        <v>0</v>
      </c>
      <c r="S833" s="202">
        <f>0.2*K832</f>
        <v>0</v>
      </c>
      <c r="T833" s="289">
        <f>IFERROR(S833/$K832,0)</f>
        <v>0</v>
      </c>
      <c r="U833" s="202">
        <v>0</v>
      </c>
      <c r="V833" s="289">
        <f>IFERROR(U833/$K832,0)</f>
        <v>0</v>
      </c>
      <c r="W833" s="202">
        <v>0</v>
      </c>
      <c r="X833" s="289">
        <f>IFERROR(W833/$K832,0)</f>
        <v>0</v>
      </c>
      <c r="Y833" s="202">
        <v>0</v>
      </c>
      <c r="Z833" s="289">
        <f>IFERROR(Y833/$K832,0)</f>
        <v>0</v>
      </c>
      <c r="AA833" s="305">
        <f>SUMIF($O$9:$Z$9,$AA$9,$O833:$Z833)</f>
        <v>0</v>
      </c>
      <c r="AB833" s="306">
        <f>IFERROR(AA833/$K832,0)</f>
        <v>0</v>
      </c>
    </row>
    <row r="834" spans="1:28" ht="20.100000000000001" customHeight="1" outlineLevel="1">
      <c r="A834" s="406"/>
      <c r="B834" s="209" t="str">
        <f t="shared" si="25"/>
        <v>3.9</v>
      </c>
      <c r="C834" s="409"/>
      <c r="D834" s="412"/>
      <c r="E834" s="412"/>
      <c r="F834" s="418"/>
      <c r="G834" s="421"/>
      <c r="I834" s="424"/>
      <c r="J834" s="427"/>
      <c r="K834" s="415"/>
      <c r="M834" s="196" t="s">
        <v>106</v>
      </c>
      <c r="O834" s="204">
        <f>O833</f>
        <v>0</v>
      </c>
      <c r="P834" s="290">
        <f>IFERROR(O834/$K832,0)</f>
        <v>0</v>
      </c>
      <c r="Q834" s="204">
        <f>O834+Q833</f>
        <v>0</v>
      </c>
      <c r="R834" s="290">
        <f>IFERROR(Q834/$K832,0)</f>
        <v>0</v>
      </c>
      <c r="S834" s="204">
        <f>Q834+S833</f>
        <v>0</v>
      </c>
      <c r="T834" s="290">
        <f>IFERROR(S834/$K832,0)</f>
        <v>0</v>
      </c>
      <c r="U834" s="204">
        <f>S834+U833</f>
        <v>0</v>
      </c>
      <c r="V834" s="290">
        <f>IFERROR(U834/$K832,0)</f>
        <v>0</v>
      </c>
      <c r="W834" s="204">
        <f>U834+W833</f>
        <v>0</v>
      </c>
      <c r="X834" s="290">
        <f>IFERROR(W834/$K832,0)</f>
        <v>0</v>
      </c>
      <c r="Y834" s="204">
        <f>W834+Y833</f>
        <v>0</v>
      </c>
      <c r="Z834" s="290">
        <f>IFERROR(Y834/$K832,0)</f>
        <v>0</v>
      </c>
      <c r="AA834" s="307"/>
      <c r="AB834" s="308"/>
    </row>
    <row r="835" spans="1:28" ht="20.100000000000001" hidden="1" customHeight="1" outlineLevel="1">
      <c r="A835" s="406">
        <f>A832+1</f>
        <v>298</v>
      </c>
      <c r="B835" s="209" t="str">
        <f t="shared" si="25"/>
        <v>3.9</v>
      </c>
      <c r="C835" s="407" t="str">
        <f>VLOOKUP($A835,'VII - Planilha Orçamentária'!$A$9:$K$463,3)</f>
        <v>3.9.5</v>
      </c>
      <c r="D835" s="410" t="str">
        <f>VLOOKUP($A835,'VII - Planilha Orçamentária'!$A$9:$K$463,4)</f>
        <v>SINAPI - 05/2015</v>
      </c>
      <c r="E835" s="410" t="str">
        <f>VLOOKUP(A835,'VII - Planilha Orçamentária'!$A$9:$K$463,5)</f>
        <v>72931</v>
      </c>
      <c r="F835" s="416" t="str">
        <f>VLOOKUP($A835,'VII - Planilha Orçamentária'!$A$9:$K$463,6)</f>
        <v>CORDOALHA DE COBRE NU, INCLUSIVE ISOLADORES - 70,00 MM2 - FORNECIMENTO E INSTALACAO</v>
      </c>
      <c r="G835" s="419" t="str">
        <f>VLOOKUP($A835,'VII - Planilha Orçamentária'!$A$9:$K$463,7)</f>
        <v>m</v>
      </c>
      <c r="H835" s="5" t="s">
        <v>135</v>
      </c>
      <c r="I835" s="422">
        <f>VLOOKUP($A835,'VII - Planilha Orçamentária'!$A$9:$K$463,9)</f>
        <v>0</v>
      </c>
      <c r="J835" s="425">
        <f>VLOOKUP($A835,'VII - Planilha Orçamentária'!$A$9:$K$463,10)</f>
        <v>53.37</v>
      </c>
      <c r="K835" s="413">
        <f>ROUND(J835*I835,2)</f>
        <v>0</v>
      </c>
      <c r="M835" s="194" t="s">
        <v>104</v>
      </c>
      <c r="O835" s="200"/>
      <c r="P835" s="201"/>
      <c r="Q835" s="200"/>
      <c r="R835" s="288"/>
      <c r="S835" s="200"/>
      <c r="T835" s="288"/>
      <c r="U835" s="200"/>
      <c r="V835" s="288"/>
      <c r="W835" s="200"/>
      <c r="X835" s="288"/>
      <c r="Y835" s="200"/>
      <c r="Z835" s="201"/>
      <c r="AA835" s="200"/>
      <c r="AB835" s="201"/>
    </row>
    <row r="836" spans="1:28" ht="20.100000000000001" hidden="1" customHeight="1" outlineLevel="1">
      <c r="A836" s="406"/>
      <c r="B836" s="209" t="str">
        <f t="shared" si="25"/>
        <v>3.9</v>
      </c>
      <c r="C836" s="408"/>
      <c r="D836" s="411"/>
      <c r="E836" s="411"/>
      <c r="F836" s="417"/>
      <c r="G836" s="420"/>
      <c r="H836" s="5" t="s">
        <v>135</v>
      </c>
      <c r="I836" s="423"/>
      <c r="J836" s="426"/>
      <c r="K836" s="414"/>
      <c r="M836" s="195" t="s">
        <v>105</v>
      </c>
      <c r="O836" s="202">
        <v>0</v>
      </c>
      <c r="P836" s="203">
        <f>IFERROR(O836/$K835,0)</f>
        <v>0</v>
      </c>
      <c r="Q836" s="202">
        <v>0</v>
      </c>
      <c r="R836" s="289">
        <f>IFERROR(Q836/$K835,0)</f>
        <v>0</v>
      </c>
      <c r="S836" s="202">
        <v>0</v>
      </c>
      <c r="T836" s="289">
        <f>IFERROR(S836/$K835,0)</f>
        <v>0</v>
      </c>
      <c r="U836" s="202">
        <v>0</v>
      </c>
      <c r="V836" s="289">
        <f>IFERROR(U836/$K835,0)</f>
        <v>0</v>
      </c>
      <c r="W836" s="202">
        <v>0</v>
      </c>
      <c r="X836" s="289">
        <f>IFERROR(W836/$K835,0)</f>
        <v>0</v>
      </c>
      <c r="Y836" s="202">
        <v>0</v>
      </c>
      <c r="Z836" s="203">
        <f>IFERROR(Y836/$K835,0)</f>
        <v>0</v>
      </c>
      <c r="AA836" s="202">
        <f>SUMIF($O$9:$Z$9,$AA$9,$O836:$Z836)</f>
        <v>0</v>
      </c>
      <c r="AB836" s="203">
        <f>IFERROR(AA836/$K835,0)</f>
        <v>0</v>
      </c>
    </row>
    <row r="837" spans="1:28" ht="20.100000000000001" hidden="1" customHeight="1" outlineLevel="1">
      <c r="A837" s="406"/>
      <c r="B837" s="209" t="str">
        <f t="shared" si="25"/>
        <v>3.9</v>
      </c>
      <c r="C837" s="409"/>
      <c r="D837" s="412"/>
      <c r="E837" s="412"/>
      <c r="F837" s="418"/>
      <c r="G837" s="421"/>
      <c r="H837" s="5" t="s">
        <v>135</v>
      </c>
      <c r="I837" s="424"/>
      <c r="J837" s="427"/>
      <c r="K837" s="415"/>
      <c r="M837" s="196" t="s">
        <v>106</v>
      </c>
      <c r="O837" s="204">
        <f>O836</f>
        <v>0</v>
      </c>
      <c r="P837" s="205">
        <f>IFERROR(O837/$K835,0)</f>
        <v>0</v>
      </c>
      <c r="Q837" s="204">
        <f>O837+Q836</f>
        <v>0</v>
      </c>
      <c r="R837" s="290">
        <f>IFERROR(Q837/$K835,0)</f>
        <v>0</v>
      </c>
      <c r="S837" s="204">
        <f>Q837+S836</f>
        <v>0</v>
      </c>
      <c r="T837" s="290">
        <f>IFERROR(S837/$K835,0)</f>
        <v>0</v>
      </c>
      <c r="U837" s="204">
        <f>S837+U836</f>
        <v>0</v>
      </c>
      <c r="V837" s="290">
        <f>IFERROR(U837/$K835,0)</f>
        <v>0</v>
      </c>
      <c r="W837" s="204">
        <f>U837+W836</f>
        <v>0</v>
      </c>
      <c r="X837" s="290">
        <f>IFERROR(W837/$K835,0)</f>
        <v>0</v>
      </c>
      <c r="Y837" s="204">
        <f>W837+Y836</f>
        <v>0</v>
      </c>
      <c r="Z837" s="205">
        <f>IFERROR(Y837/$K835,0)</f>
        <v>0</v>
      </c>
      <c r="AA837" s="204"/>
      <c r="AB837" s="205"/>
    </row>
    <row r="838" spans="1:28" ht="20.100000000000001" hidden="1" customHeight="1" outlineLevel="1">
      <c r="A838" s="406">
        <f>A835+1</f>
        <v>299</v>
      </c>
      <c r="B838" s="209" t="str">
        <f t="shared" si="25"/>
        <v>3.9</v>
      </c>
      <c r="C838" s="407" t="str">
        <f>VLOOKUP($A838,'VII - Planilha Orçamentária'!$A$9:$K$463,3)</f>
        <v>3.9.6</v>
      </c>
      <c r="D838" s="410" t="str">
        <f>VLOOKUP($A838,'VII - Planilha Orçamentária'!$A$9:$K$463,4)</f>
        <v>SINAPI - 05/2015</v>
      </c>
      <c r="E838" s="410" t="str">
        <f>VLOOKUP(A838,'VII - Planilha Orçamentária'!$A$9:$K$463,5)</f>
        <v>72932</v>
      </c>
      <c r="F838" s="416" t="str">
        <f>VLOOKUP($A838,'VII - Planilha Orçamentária'!$A$9:$K$463,6)</f>
        <v>CORDOALHA DE COBRE NU, INCLUSIVE ISOLADORES - 95,00 MM2 - FORNECIMENTO E INSTALACAO</v>
      </c>
      <c r="G838" s="419" t="str">
        <f>VLOOKUP($A838,'VII - Planilha Orçamentária'!$A$9:$K$463,7)</f>
        <v>m</v>
      </c>
      <c r="H838" s="5" t="s">
        <v>135</v>
      </c>
      <c r="I838" s="422">
        <f>VLOOKUP($A838,'VII - Planilha Orçamentária'!$A$9:$K$463,9)</f>
        <v>0</v>
      </c>
      <c r="J838" s="425">
        <f>VLOOKUP($A838,'VII - Planilha Orçamentária'!$A$9:$K$463,10)</f>
        <v>64.069999999999993</v>
      </c>
      <c r="K838" s="413">
        <f>ROUND(J838*I838,2)</f>
        <v>0</v>
      </c>
      <c r="M838" s="194" t="s">
        <v>104</v>
      </c>
      <c r="O838" s="200"/>
      <c r="P838" s="201"/>
      <c r="Q838" s="200"/>
      <c r="R838" s="288"/>
      <c r="S838" s="200"/>
      <c r="T838" s="288"/>
      <c r="U838" s="200"/>
      <c r="V838" s="288"/>
      <c r="W838" s="200"/>
      <c r="X838" s="288"/>
      <c r="Y838" s="200"/>
      <c r="Z838" s="201"/>
      <c r="AA838" s="200"/>
      <c r="AB838" s="201"/>
    </row>
    <row r="839" spans="1:28" ht="20.100000000000001" hidden="1" customHeight="1" outlineLevel="1">
      <c r="A839" s="406"/>
      <c r="B839" s="209" t="str">
        <f t="shared" si="25"/>
        <v>3.9</v>
      </c>
      <c r="C839" s="408"/>
      <c r="D839" s="411"/>
      <c r="E839" s="411"/>
      <c r="F839" s="417"/>
      <c r="G839" s="420"/>
      <c r="H839" s="5" t="s">
        <v>135</v>
      </c>
      <c r="I839" s="423"/>
      <c r="J839" s="426"/>
      <c r="K839" s="414"/>
      <c r="M839" s="195" t="s">
        <v>105</v>
      </c>
      <c r="O839" s="202">
        <v>0</v>
      </c>
      <c r="P839" s="203">
        <f>IFERROR(O839/$K838,0)</f>
        <v>0</v>
      </c>
      <c r="Q839" s="202">
        <v>0</v>
      </c>
      <c r="R839" s="289">
        <f>IFERROR(Q839/$K838,0)</f>
        <v>0</v>
      </c>
      <c r="S839" s="202">
        <v>0</v>
      </c>
      <c r="T839" s="289">
        <f>IFERROR(S839/$K838,0)</f>
        <v>0</v>
      </c>
      <c r="U839" s="202">
        <v>0</v>
      </c>
      <c r="V839" s="289">
        <f>IFERROR(U839/$K838,0)</f>
        <v>0</v>
      </c>
      <c r="W839" s="202">
        <v>0</v>
      </c>
      <c r="X839" s="289">
        <f>IFERROR(W839/$K838,0)</f>
        <v>0</v>
      </c>
      <c r="Y839" s="202">
        <v>0</v>
      </c>
      <c r="Z839" s="203">
        <f>IFERROR(Y839/$K838,0)</f>
        <v>0</v>
      </c>
      <c r="AA839" s="202">
        <f>SUMIF($O$9:$Z$9,$AA$9,$O839:$Z839)</f>
        <v>0</v>
      </c>
      <c r="AB839" s="203">
        <f>IFERROR(AA839/$K838,0)</f>
        <v>0</v>
      </c>
    </row>
    <row r="840" spans="1:28" ht="20.100000000000001" hidden="1" customHeight="1" outlineLevel="1">
      <c r="A840" s="406"/>
      <c r="B840" s="209" t="str">
        <f t="shared" si="25"/>
        <v>3.9</v>
      </c>
      <c r="C840" s="409"/>
      <c r="D840" s="412"/>
      <c r="E840" s="412"/>
      <c r="F840" s="418"/>
      <c r="G840" s="421"/>
      <c r="H840" s="5" t="s">
        <v>135</v>
      </c>
      <c r="I840" s="424"/>
      <c r="J840" s="427"/>
      <c r="K840" s="415"/>
      <c r="M840" s="196" t="s">
        <v>106</v>
      </c>
      <c r="O840" s="204">
        <f>O839</f>
        <v>0</v>
      </c>
      <c r="P840" s="205">
        <f>IFERROR(O840/$K838,0)</f>
        <v>0</v>
      </c>
      <c r="Q840" s="204">
        <f>O840+Q839</f>
        <v>0</v>
      </c>
      <c r="R840" s="290">
        <f>IFERROR(Q840/$K838,0)</f>
        <v>0</v>
      </c>
      <c r="S840" s="204">
        <f>Q840+S839</f>
        <v>0</v>
      </c>
      <c r="T840" s="290">
        <f>IFERROR(S840/$K838,0)</f>
        <v>0</v>
      </c>
      <c r="U840" s="204">
        <f>S840+U839</f>
        <v>0</v>
      </c>
      <c r="V840" s="290">
        <f>IFERROR(U840/$K838,0)</f>
        <v>0</v>
      </c>
      <c r="W840" s="204">
        <f>U840+W839</f>
        <v>0</v>
      </c>
      <c r="X840" s="290">
        <f>IFERROR(W840/$K838,0)</f>
        <v>0</v>
      </c>
      <c r="Y840" s="204">
        <f>W840+Y839</f>
        <v>0</v>
      </c>
      <c r="Z840" s="205">
        <f>IFERROR(Y840/$K838,0)</f>
        <v>0</v>
      </c>
      <c r="AA840" s="204"/>
      <c r="AB840" s="205"/>
    </row>
    <row r="841" spans="1:28" ht="20.100000000000001" hidden="1" customHeight="1" outlineLevel="1">
      <c r="A841" s="406">
        <f>A838+1</f>
        <v>300</v>
      </c>
      <c r="B841" s="209" t="str">
        <f t="shared" si="25"/>
        <v>3.9</v>
      </c>
      <c r="C841" s="407" t="str">
        <f>VLOOKUP($A841,'VII - Planilha Orçamentária'!$A$9:$K$463,3)</f>
        <v>3.9.7</v>
      </c>
      <c r="D841" s="410" t="str">
        <f>VLOOKUP($A841,'VII - Planilha Orçamentária'!$A$9:$K$463,4)</f>
        <v>SINAPI - 05/2015</v>
      </c>
      <c r="E841" s="410" t="str">
        <f>VLOOKUP(A841,'VII - Planilha Orçamentária'!$A$9:$K$463,5)</f>
        <v>83484</v>
      </c>
      <c r="F841" s="416" t="str">
        <f>VLOOKUP($A841,'VII - Planilha Orçamentária'!$A$9:$K$463,6)</f>
        <v>HASTE COPERWELD 3/4" X 3,00M COM CONECTOR</v>
      </c>
      <c r="G841" s="419" t="str">
        <f>VLOOKUP($A841,'VII - Planilha Orçamentária'!$A$9:$K$463,7)</f>
        <v xml:space="preserve">un </v>
      </c>
      <c r="H841" s="5" t="s">
        <v>135</v>
      </c>
      <c r="I841" s="422">
        <f>VLOOKUP($A841,'VII - Planilha Orçamentária'!$A$9:$K$463,9)</f>
        <v>0</v>
      </c>
      <c r="J841" s="425">
        <f>VLOOKUP($A841,'VII - Planilha Orçamentária'!$A$9:$K$463,10)</f>
        <v>51.81</v>
      </c>
      <c r="K841" s="413">
        <f>ROUND(J841*I841,2)</f>
        <v>0</v>
      </c>
      <c r="M841" s="194" t="s">
        <v>104</v>
      </c>
      <c r="O841" s="200"/>
      <c r="P841" s="201"/>
      <c r="Q841" s="200"/>
      <c r="R841" s="288"/>
      <c r="S841" s="200"/>
      <c r="T841" s="288"/>
      <c r="U841" s="200"/>
      <c r="V841" s="288"/>
      <c r="W841" s="200"/>
      <c r="X841" s="288"/>
      <c r="Y841" s="200"/>
      <c r="Z841" s="201"/>
      <c r="AA841" s="200"/>
      <c r="AB841" s="201"/>
    </row>
    <row r="842" spans="1:28" ht="20.100000000000001" hidden="1" customHeight="1" outlineLevel="1">
      <c r="A842" s="406"/>
      <c r="B842" s="209" t="str">
        <f t="shared" si="25"/>
        <v>3.9</v>
      </c>
      <c r="C842" s="408"/>
      <c r="D842" s="411"/>
      <c r="E842" s="411"/>
      <c r="F842" s="417"/>
      <c r="G842" s="420"/>
      <c r="H842" s="5" t="s">
        <v>135</v>
      </c>
      <c r="I842" s="423"/>
      <c r="J842" s="426"/>
      <c r="K842" s="414"/>
      <c r="M842" s="195" t="s">
        <v>105</v>
      </c>
      <c r="O842" s="202">
        <v>0</v>
      </c>
      <c r="P842" s="203">
        <f>IFERROR(O842/$K841,0)</f>
        <v>0</v>
      </c>
      <c r="Q842" s="202">
        <v>0</v>
      </c>
      <c r="R842" s="289">
        <f>IFERROR(Q842/$K841,0)</f>
        <v>0</v>
      </c>
      <c r="S842" s="202">
        <v>0</v>
      </c>
      <c r="T842" s="289">
        <f>IFERROR(S842/$K841,0)</f>
        <v>0</v>
      </c>
      <c r="U842" s="202">
        <v>0</v>
      </c>
      <c r="V842" s="289">
        <f>IFERROR(U842/$K841,0)</f>
        <v>0</v>
      </c>
      <c r="W842" s="202">
        <v>0</v>
      </c>
      <c r="X842" s="289">
        <f>IFERROR(W842/$K841,0)</f>
        <v>0</v>
      </c>
      <c r="Y842" s="202">
        <v>0</v>
      </c>
      <c r="Z842" s="203">
        <f>IFERROR(Y842/$K841,0)</f>
        <v>0</v>
      </c>
      <c r="AA842" s="202">
        <f>SUMIF($O$9:$Z$9,$AA$9,$O842:$Z842)</f>
        <v>0</v>
      </c>
      <c r="AB842" s="203">
        <f>IFERROR(AA842/$K841,0)</f>
        <v>0</v>
      </c>
    </row>
    <row r="843" spans="1:28" ht="20.100000000000001" hidden="1" customHeight="1" outlineLevel="1">
      <c r="A843" s="406"/>
      <c r="B843" s="209" t="str">
        <f t="shared" si="25"/>
        <v>3.9</v>
      </c>
      <c r="C843" s="409"/>
      <c r="D843" s="412"/>
      <c r="E843" s="412"/>
      <c r="F843" s="418"/>
      <c r="G843" s="421"/>
      <c r="H843" s="5" t="s">
        <v>135</v>
      </c>
      <c r="I843" s="424"/>
      <c r="J843" s="427"/>
      <c r="K843" s="415"/>
      <c r="M843" s="196" t="s">
        <v>106</v>
      </c>
      <c r="O843" s="204">
        <f>O842</f>
        <v>0</v>
      </c>
      <c r="P843" s="205">
        <f>IFERROR(O843/$K841,0)</f>
        <v>0</v>
      </c>
      <c r="Q843" s="204">
        <f>O843+Q842</f>
        <v>0</v>
      </c>
      <c r="R843" s="290">
        <f>IFERROR(Q843/$K841,0)</f>
        <v>0</v>
      </c>
      <c r="S843" s="204">
        <f>Q843+S842</f>
        <v>0</v>
      </c>
      <c r="T843" s="290">
        <f>IFERROR(S843/$K841,0)</f>
        <v>0</v>
      </c>
      <c r="U843" s="204">
        <f>S843+U842</f>
        <v>0</v>
      </c>
      <c r="V843" s="290">
        <f>IFERROR(U843/$K841,0)</f>
        <v>0</v>
      </c>
      <c r="W843" s="204">
        <f>U843+W842</f>
        <v>0</v>
      </c>
      <c r="X843" s="290">
        <f>IFERROR(W843/$K841,0)</f>
        <v>0</v>
      </c>
      <c r="Y843" s="204">
        <f>W843+Y842</f>
        <v>0</v>
      </c>
      <c r="Z843" s="205">
        <f>IFERROR(Y843/$K841,0)</f>
        <v>0</v>
      </c>
      <c r="AA843" s="204"/>
      <c r="AB843" s="205"/>
    </row>
    <row r="844" spans="1:28" ht="20.100000000000001" hidden="1" customHeight="1" outlineLevel="1">
      <c r="A844" s="406">
        <f>A841+1</f>
        <v>301</v>
      </c>
      <c r="B844" s="209" t="str">
        <f t="shared" si="25"/>
        <v>3.9</v>
      </c>
      <c r="C844" s="407" t="str">
        <f>VLOOKUP($A844,'VII - Planilha Orçamentária'!$A$9:$K$463,3)</f>
        <v>3.9.8</v>
      </c>
      <c r="D844" s="410" t="str">
        <f>VLOOKUP($A844,'VII - Planilha Orçamentária'!$A$9:$K$463,4)</f>
        <v>SINAPI - 05/2015</v>
      </c>
      <c r="E844" s="410" t="str">
        <f>VLOOKUP(A844,'VII - Planilha Orçamentária'!$A$9:$K$463,5)</f>
        <v>83485</v>
      </c>
      <c r="F844" s="416" t="str">
        <f>VLOOKUP($A844,'VII - Planilha Orçamentária'!$A$9:$K$463,6)</f>
        <v>HASTE COPERWELD 3/8" X 3,00M COM CONECTOR</v>
      </c>
      <c r="G844" s="419" t="str">
        <f>VLOOKUP($A844,'VII - Planilha Orçamentária'!$A$9:$K$463,7)</f>
        <v xml:space="preserve">un </v>
      </c>
      <c r="H844" s="5" t="s">
        <v>135</v>
      </c>
      <c r="I844" s="422">
        <f>VLOOKUP($A844,'VII - Planilha Orçamentária'!$A$9:$K$463,9)</f>
        <v>0</v>
      </c>
      <c r="J844" s="425">
        <f>VLOOKUP($A844,'VII - Planilha Orçamentária'!$A$9:$K$463,10)</f>
        <v>35.020000000000003</v>
      </c>
      <c r="K844" s="413">
        <f>ROUND(J844*I844,2)</f>
        <v>0</v>
      </c>
      <c r="M844" s="194" t="s">
        <v>104</v>
      </c>
      <c r="O844" s="200"/>
      <c r="P844" s="201"/>
      <c r="Q844" s="200"/>
      <c r="R844" s="288"/>
      <c r="S844" s="200"/>
      <c r="T844" s="288"/>
      <c r="U844" s="200"/>
      <c r="V844" s="288"/>
      <c r="W844" s="200"/>
      <c r="X844" s="288"/>
      <c r="Y844" s="200"/>
      <c r="Z844" s="201"/>
      <c r="AA844" s="200"/>
      <c r="AB844" s="201"/>
    </row>
    <row r="845" spans="1:28" ht="20.100000000000001" hidden="1" customHeight="1" outlineLevel="1">
      <c r="A845" s="406"/>
      <c r="B845" s="209" t="str">
        <f t="shared" si="25"/>
        <v>3.9</v>
      </c>
      <c r="C845" s="408"/>
      <c r="D845" s="411"/>
      <c r="E845" s="411"/>
      <c r="F845" s="417"/>
      <c r="G845" s="420"/>
      <c r="H845" s="5" t="s">
        <v>135</v>
      </c>
      <c r="I845" s="423"/>
      <c r="J845" s="426"/>
      <c r="K845" s="414"/>
      <c r="M845" s="195" t="s">
        <v>105</v>
      </c>
      <c r="O845" s="202">
        <v>0</v>
      </c>
      <c r="P845" s="203">
        <f>IFERROR(O845/$K844,0)</f>
        <v>0</v>
      </c>
      <c r="Q845" s="202">
        <v>0</v>
      </c>
      <c r="R845" s="289">
        <f>IFERROR(Q845/$K844,0)</f>
        <v>0</v>
      </c>
      <c r="S845" s="202">
        <v>0</v>
      </c>
      <c r="T845" s="289">
        <f>IFERROR(S845/$K844,0)</f>
        <v>0</v>
      </c>
      <c r="U845" s="202">
        <v>0</v>
      </c>
      <c r="V845" s="289">
        <f>IFERROR(U845/$K844,0)</f>
        <v>0</v>
      </c>
      <c r="W845" s="202">
        <v>0</v>
      </c>
      <c r="X845" s="289">
        <f>IFERROR(W845/$K844,0)</f>
        <v>0</v>
      </c>
      <c r="Y845" s="202">
        <v>0</v>
      </c>
      <c r="Z845" s="203">
        <f>IFERROR(Y845/$K844,0)</f>
        <v>0</v>
      </c>
      <c r="AA845" s="202">
        <f>SUMIF($O$9:$Z$9,$AA$9,$O845:$Z845)</f>
        <v>0</v>
      </c>
      <c r="AB845" s="203">
        <f>IFERROR(AA845/$K844,0)</f>
        <v>0</v>
      </c>
    </row>
    <row r="846" spans="1:28" ht="20.100000000000001" hidden="1" customHeight="1" outlineLevel="1">
      <c r="A846" s="406"/>
      <c r="B846" s="209" t="str">
        <f t="shared" si="25"/>
        <v>3.9</v>
      </c>
      <c r="C846" s="409"/>
      <c r="D846" s="412"/>
      <c r="E846" s="412"/>
      <c r="F846" s="418"/>
      <c r="G846" s="421"/>
      <c r="H846" s="5" t="s">
        <v>135</v>
      </c>
      <c r="I846" s="424"/>
      <c r="J846" s="427"/>
      <c r="K846" s="415"/>
      <c r="M846" s="196" t="s">
        <v>106</v>
      </c>
      <c r="O846" s="204">
        <f>O845</f>
        <v>0</v>
      </c>
      <c r="P846" s="205">
        <f>IFERROR(O846/$K844,0)</f>
        <v>0</v>
      </c>
      <c r="Q846" s="204">
        <f>O846+Q845</f>
        <v>0</v>
      </c>
      <c r="R846" s="290">
        <f>IFERROR(Q846/$K844,0)</f>
        <v>0</v>
      </c>
      <c r="S846" s="204">
        <f>Q846+S845</f>
        <v>0</v>
      </c>
      <c r="T846" s="290">
        <f>IFERROR(S846/$K844,0)</f>
        <v>0</v>
      </c>
      <c r="U846" s="204">
        <f>S846+U845</f>
        <v>0</v>
      </c>
      <c r="V846" s="290">
        <f>IFERROR(U846/$K844,0)</f>
        <v>0</v>
      </c>
      <c r="W846" s="204">
        <f>U846+W845</f>
        <v>0</v>
      </c>
      <c r="X846" s="290">
        <f>IFERROR(W846/$K844,0)</f>
        <v>0</v>
      </c>
      <c r="Y846" s="204">
        <f>W846+Y845</f>
        <v>0</v>
      </c>
      <c r="Z846" s="205">
        <f>IFERROR(Y846/$K844,0)</f>
        <v>0</v>
      </c>
      <c r="AA846" s="204"/>
      <c r="AB846" s="205"/>
    </row>
    <row r="847" spans="1:28" ht="20.100000000000001" hidden="1" customHeight="1" outlineLevel="1">
      <c r="A847" s="406">
        <f>A844+1</f>
        <v>302</v>
      </c>
      <c r="B847" s="209" t="str">
        <f t="shared" si="25"/>
        <v>3.9</v>
      </c>
      <c r="C847" s="407" t="str">
        <f>VLOOKUP($A847,'VII - Planilha Orçamentária'!$A$9:$K$463,3)</f>
        <v>3.9.9</v>
      </c>
      <c r="D847" s="410" t="str">
        <f>VLOOKUP($A847,'VII - Planilha Orçamentária'!$A$9:$K$463,4)</f>
        <v>SINAPI - 05/2015</v>
      </c>
      <c r="E847" s="410" t="str">
        <f>VLOOKUP(A847,'VII - Planilha Orçamentária'!$A$9:$K$463,5)</f>
        <v>83638</v>
      </c>
      <c r="F847" s="416" t="str">
        <f>VLOOKUP($A847,'VII - Planilha Orçamentária'!$A$9:$K$463,6)</f>
        <v>MASTRO SIMPLES DE FERRO GALVANIZADO P/ PARA-RAIOS H=3,00M INCLUINDO BA SE - FORNECIMENTO E INSTALACAO</v>
      </c>
      <c r="G847" s="419" t="str">
        <f>VLOOKUP($A847,'VII - Planilha Orçamentária'!$A$9:$K$463,7)</f>
        <v xml:space="preserve">un </v>
      </c>
      <c r="H847" s="5" t="s">
        <v>135</v>
      </c>
      <c r="I847" s="422">
        <f>VLOOKUP($A847,'VII - Planilha Orçamentária'!$A$9:$K$463,9)</f>
        <v>0</v>
      </c>
      <c r="J847" s="425">
        <f>VLOOKUP($A847,'VII - Planilha Orçamentária'!$A$9:$K$463,10)</f>
        <v>325.38</v>
      </c>
      <c r="K847" s="413">
        <f>ROUND(J847*I847,2)</f>
        <v>0</v>
      </c>
      <c r="M847" s="194" t="s">
        <v>104</v>
      </c>
      <c r="O847" s="200"/>
      <c r="P847" s="201"/>
      <c r="Q847" s="200"/>
      <c r="R847" s="288"/>
      <c r="S847" s="200"/>
      <c r="T847" s="288"/>
      <c r="U847" s="200"/>
      <c r="V847" s="288"/>
      <c r="W847" s="200"/>
      <c r="X847" s="288"/>
      <c r="Y847" s="200"/>
      <c r="Z847" s="201"/>
      <c r="AA847" s="200"/>
      <c r="AB847" s="201"/>
    </row>
    <row r="848" spans="1:28" ht="20.100000000000001" hidden="1" customHeight="1" outlineLevel="1">
      <c r="A848" s="406"/>
      <c r="B848" s="209" t="str">
        <f t="shared" si="25"/>
        <v>3.9</v>
      </c>
      <c r="C848" s="408"/>
      <c r="D848" s="411"/>
      <c r="E848" s="411"/>
      <c r="F848" s="417"/>
      <c r="G848" s="420"/>
      <c r="H848" s="5" t="s">
        <v>135</v>
      </c>
      <c r="I848" s="423"/>
      <c r="J848" s="426"/>
      <c r="K848" s="414"/>
      <c r="M848" s="195" t="s">
        <v>105</v>
      </c>
      <c r="O848" s="202">
        <v>0</v>
      </c>
      <c r="P848" s="203">
        <f>IFERROR(O848/$K847,0)</f>
        <v>0</v>
      </c>
      <c r="Q848" s="202">
        <v>0</v>
      </c>
      <c r="R848" s="289">
        <f>IFERROR(Q848/$K847,0)</f>
        <v>0</v>
      </c>
      <c r="S848" s="202">
        <f>K847</f>
        <v>0</v>
      </c>
      <c r="T848" s="289">
        <f>IFERROR(S848/$K847,0)</f>
        <v>0</v>
      </c>
      <c r="U848" s="202">
        <v>0</v>
      </c>
      <c r="V848" s="289">
        <f>IFERROR(U848/$K847,0)</f>
        <v>0</v>
      </c>
      <c r="W848" s="202">
        <v>0</v>
      </c>
      <c r="X848" s="289">
        <f>IFERROR(W848/$K847,0)</f>
        <v>0</v>
      </c>
      <c r="Y848" s="202">
        <v>0</v>
      </c>
      <c r="Z848" s="203">
        <f>IFERROR(Y848/$K847,0)</f>
        <v>0</v>
      </c>
      <c r="AA848" s="202">
        <f>SUMIF($O$9:$Z$9,$AA$9,$O848:$Z848)</f>
        <v>0</v>
      </c>
      <c r="AB848" s="203">
        <f>IFERROR(AA848/$K847,0)</f>
        <v>0</v>
      </c>
    </row>
    <row r="849" spans="1:28" ht="20.100000000000001" hidden="1" customHeight="1" outlineLevel="1">
      <c r="A849" s="406"/>
      <c r="B849" s="209" t="str">
        <f t="shared" si="25"/>
        <v>3.9</v>
      </c>
      <c r="C849" s="409"/>
      <c r="D849" s="412"/>
      <c r="E849" s="412"/>
      <c r="F849" s="418"/>
      <c r="G849" s="421"/>
      <c r="H849" s="5" t="s">
        <v>135</v>
      </c>
      <c r="I849" s="424"/>
      <c r="J849" s="427"/>
      <c r="K849" s="415"/>
      <c r="M849" s="196" t="s">
        <v>106</v>
      </c>
      <c r="O849" s="204">
        <f>O848</f>
        <v>0</v>
      </c>
      <c r="P849" s="205">
        <f>IFERROR(O849/$K847,0)</f>
        <v>0</v>
      </c>
      <c r="Q849" s="204">
        <f>O849+Q848</f>
        <v>0</v>
      </c>
      <c r="R849" s="290">
        <f>IFERROR(Q849/$K847,0)</f>
        <v>0</v>
      </c>
      <c r="S849" s="204">
        <f>Q849+S848</f>
        <v>0</v>
      </c>
      <c r="T849" s="290">
        <f>IFERROR(S849/$K847,0)</f>
        <v>0</v>
      </c>
      <c r="U849" s="204">
        <f>S849+U848</f>
        <v>0</v>
      </c>
      <c r="V849" s="290">
        <f>IFERROR(U849/$K847,0)</f>
        <v>0</v>
      </c>
      <c r="W849" s="204">
        <f>U849+W848</f>
        <v>0</v>
      </c>
      <c r="X849" s="290">
        <f>IFERROR(W849/$K847,0)</f>
        <v>0</v>
      </c>
      <c r="Y849" s="204">
        <f>W849+Y848</f>
        <v>0</v>
      </c>
      <c r="Z849" s="205">
        <f>IFERROR(Y849/$K847,0)</f>
        <v>0</v>
      </c>
      <c r="AA849" s="204"/>
      <c r="AB849" s="205"/>
    </row>
    <row r="850" spans="1:28" ht="20.100000000000001" hidden="1" customHeight="1" outlineLevel="1">
      <c r="A850" s="406">
        <f>A847+1</f>
        <v>303</v>
      </c>
      <c r="B850" s="209" t="str">
        <f t="shared" si="25"/>
        <v>3.9</v>
      </c>
      <c r="C850" s="407" t="str">
        <f>VLOOKUP($A850,'VII - Planilha Orçamentária'!$A$9:$K$463,3)</f>
        <v>3.9.10</v>
      </c>
      <c r="D850" s="410" t="str">
        <f>VLOOKUP($A850,'VII - Planilha Orçamentária'!$A$9:$K$463,4)</f>
        <v>SINAPI - 05/2015</v>
      </c>
      <c r="E850" s="410" t="str">
        <f>VLOOKUP(A850,'VII - Planilha Orçamentária'!$A$9:$K$463,5)</f>
        <v>83641</v>
      </c>
      <c r="F850" s="416" t="str">
        <f>VLOOKUP($A850,'VII - Planilha Orçamentária'!$A$9:$K$463,6)</f>
        <v>PARA-RAIO TP VALVULA 15KV/5KA - FORNECIMENTO E INSTALACAO</v>
      </c>
      <c r="G850" s="419" t="str">
        <f>VLOOKUP($A850,'VII - Planilha Orçamentária'!$A$9:$K$463,7)</f>
        <v xml:space="preserve">un </v>
      </c>
      <c r="H850" s="5" t="s">
        <v>135</v>
      </c>
      <c r="I850" s="422">
        <f>VLOOKUP($A850,'VII - Planilha Orçamentária'!$A$9:$K$463,9)</f>
        <v>0</v>
      </c>
      <c r="J850" s="425">
        <f>VLOOKUP($A850,'VII - Planilha Orçamentária'!$A$9:$K$463,10)</f>
        <v>379.72</v>
      </c>
      <c r="K850" s="413">
        <f>ROUND(J850*I850,2)</f>
        <v>0</v>
      </c>
      <c r="M850" s="194" t="s">
        <v>104</v>
      </c>
      <c r="O850" s="200"/>
      <c r="P850" s="201"/>
      <c r="Q850" s="200"/>
      <c r="R850" s="288"/>
      <c r="S850" s="200"/>
      <c r="T850" s="288"/>
      <c r="U850" s="200"/>
      <c r="V850" s="288"/>
      <c r="W850" s="200"/>
      <c r="X850" s="288"/>
      <c r="Y850" s="200"/>
      <c r="Z850" s="201"/>
      <c r="AA850" s="200"/>
      <c r="AB850" s="201"/>
    </row>
    <row r="851" spans="1:28" ht="20.100000000000001" hidden="1" customHeight="1" outlineLevel="1">
      <c r="A851" s="406"/>
      <c r="B851" s="209" t="str">
        <f t="shared" si="25"/>
        <v>3.9</v>
      </c>
      <c r="C851" s="408"/>
      <c r="D851" s="411"/>
      <c r="E851" s="411"/>
      <c r="F851" s="417"/>
      <c r="G851" s="420"/>
      <c r="H851" s="5" t="s">
        <v>135</v>
      </c>
      <c r="I851" s="423"/>
      <c r="J851" s="426"/>
      <c r="K851" s="414"/>
      <c r="M851" s="195" t="s">
        <v>105</v>
      </c>
      <c r="O851" s="202">
        <v>0</v>
      </c>
      <c r="P851" s="203">
        <f>IFERROR(O851/$K850,0)</f>
        <v>0</v>
      </c>
      <c r="Q851" s="202">
        <v>0</v>
      </c>
      <c r="R851" s="289">
        <f>IFERROR(Q851/$K850,0)</f>
        <v>0</v>
      </c>
      <c r="S851" s="202">
        <v>0</v>
      </c>
      <c r="T851" s="289">
        <f>IFERROR(S851/$K850,0)</f>
        <v>0</v>
      </c>
      <c r="U851" s="202">
        <v>0</v>
      </c>
      <c r="V851" s="289">
        <f>IFERROR(U851/$K850,0)</f>
        <v>0</v>
      </c>
      <c r="W851" s="202">
        <v>0</v>
      </c>
      <c r="X851" s="289">
        <f>IFERROR(W851/$K850,0)</f>
        <v>0</v>
      </c>
      <c r="Y851" s="202">
        <v>0</v>
      </c>
      <c r="Z851" s="203">
        <f>IFERROR(Y851/$K850,0)</f>
        <v>0</v>
      </c>
      <c r="AA851" s="202">
        <f>SUMIF($O$9:$Z$9,$AA$9,$O851:$Z851)</f>
        <v>0</v>
      </c>
      <c r="AB851" s="203">
        <f>IFERROR(AA851/$K850,0)</f>
        <v>0</v>
      </c>
    </row>
    <row r="852" spans="1:28" ht="20.100000000000001" hidden="1" customHeight="1" outlineLevel="1">
      <c r="A852" s="406"/>
      <c r="B852" s="209" t="str">
        <f t="shared" si="25"/>
        <v>3.9</v>
      </c>
      <c r="C852" s="409"/>
      <c r="D852" s="412"/>
      <c r="E852" s="412"/>
      <c r="F852" s="418"/>
      <c r="G852" s="421"/>
      <c r="H852" s="5" t="s">
        <v>135</v>
      </c>
      <c r="I852" s="424"/>
      <c r="J852" s="427"/>
      <c r="K852" s="415"/>
      <c r="M852" s="196" t="s">
        <v>106</v>
      </c>
      <c r="O852" s="204">
        <f>O851</f>
        <v>0</v>
      </c>
      <c r="P852" s="205">
        <f>IFERROR(O852/$K850,0)</f>
        <v>0</v>
      </c>
      <c r="Q852" s="204">
        <f>O852+Q851</f>
        <v>0</v>
      </c>
      <c r="R852" s="290">
        <f>IFERROR(Q852/$K850,0)</f>
        <v>0</v>
      </c>
      <c r="S852" s="204">
        <f>Q852+S851</f>
        <v>0</v>
      </c>
      <c r="T852" s="290">
        <f>IFERROR(S852/$K850,0)</f>
        <v>0</v>
      </c>
      <c r="U852" s="204">
        <f>S852+U851</f>
        <v>0</v>
      </c>
      <c r="V852" s="290">
        <f>IFERROR(U852/$K850,0)</f>
        <v>0</v>
      </c>
      <c r="W852" s="204">
        <f>U852+W851</f>
        <v>0</v>
      </c>
      <c r="X852" s="290">
        <f>IFERROR(W852/$K850,0)</f>
        <v>0</v>
      </c>
      <c r="Y852" s="204">
        <f>W852+Y851</f>
        <v>0</v>
      </c>
      <c r="Z852" s="205">
        <f>IFERROR(Y852/$K850,0)</f>
        <v>0</v>
      </c>
      <c r="AA852" s="204"/>
      <c r="AB852" s="205"/>
    </row>
    <row r="853" spans="1:28" ht="20.100000000000001" hidden="1" customHeight="1" outlineLevel="1">
      <c r="A853" s="406">
        <f>A850+1</f>
        <v>304</v>
      </c>
      <c r="B853" s="209" t="str">
        <f t="shared" si="25"/>
        <v>3.9</v>
      </c>
      <c r="C853" s="407" t="str">
        <f>VLOOKUP($A853,'VII - Planilha Orçamentária'!$A$9:$K$463,3)</f>
        <v>3.9.11</v>
      </c>
      <c r="D853" s="410">
        <f>VLOOKUP($A853,'VII - Planilha Orçamentária'!$A$9:$K$463,4)</f>
        <v>0</v>
      </c>
      <c r="E853" s="410">
        <f>VLOOKUP(A853,'VII - Planilha Orçamentária'!$A$9:$K$463,5)</f>
        <v>0</v>
      </c>
      <c r="F853" s="416" t="str">
        <f>VLOOKUP($A853,'VII - Planilha Orçamentária'!$A$9:$K$463,6)</f>
        <v>PARA-RAIO DE BAIXA TENSÃO 280V - 10kA</v>
      </c>
      <c r="G853" s="419" t="str">
        <f>VLOOKUP($A853,'VII - Planilha Orçamentária'!$A$9:$K$463,7)</f>
        <v xml:space="preserve">un </v>
      </c>
      <c r="H853" s="5" t="s">
        <v>135</v>
      </c>
      <c r="I853" s="422">
        <f>VLOOKUP($A853,'VII - Planilha Orçamentária'!$A$9:$K$463,9)</f>
        <v>0</v>
      </c>
      <c r="J853" s="425">
        <f>VLOOKUP($A853,'VII - Planilha Orçamentária'!$A$9:$K$463,10)</f>
        <v>0</v>
      </c>
      <c r="K853" s="413">
        <f>ROUND(J853*I853,2)</f>
        <v>0</v>
      </c>
      <c r="M853" s="194" t="s">
        <v>104</v>
      </c>
      <c r="O853" s="200"/>
      <c r="P853" s="201"/>
      <c r="Q853" s="200"/>
      <c r="R853" s="288"/>
      <c r="S853" s="200"/>
      <c r="T853" s="288"/>
      <c r="U853" s="200"/>
      <c r="V853" s="288"/>
      <c r="W853" s="200"/>
      <c r="X853" s="288"/>
      <c r="Y853" s="200"/>
      <c r="Z853" s="201"/>
      <c r="AA853" s="200"/>
      <c r="AB853" s="201"/>
    </row>
    <row r="854" spans="1:28" ht="20.100000000000001" hidden="1" customHeight="1" outlineLevel="1">
      <c r="A854" s="406"/>
      <c r="B854" s="209" t="str">
        <f t="shared" si="25"/>
        <v>3.9</v>
      </c>
      <c r="C854" s="408"/>
      <c r="D854" s="411"/>
      <c r="E854" s="411"/>
      <c r="F854" s="417"/>
      <c r="G854" s="420"/>
      <c r="H854" s="5" t="s">
        <v>135</v>
      </c>
      <c r="I854" s="423"/>
      <c r="J854" s="426"/>
      <c r="K854" s="414"/>
      <c r="M854" s="195" t="s">
        <v>105</v>
      </c>
      <c r="O854" s="202">
        <v>0</v>
      </c>
      <c r="P854" s="203">
        <f>IFERROR(O854/$K853,0)</f>
        <v>0</v>
      </c>
      <c r="Q854" s="202">
        <v>0</v>
      </c>
      <c r="R854" s="289">
        <f>IFERROR(Q854/$K853,0)</f>
        <v>0</v>
      </c>
      <c r="S854" s="202">
        <v>0</v>
      </c>
      <c r="T854" s="289">
        <f>IFERROR(S854/$K853,0)</f>
        <v>0</v>
      </c>
      <c r="U854" s="202">
        <v>0</v>
      </c>
      <c r="V854" s="289">
        <f>IFERROR(U854/$K853,0)</f>
        <v>0</v>
      </c>
      <c r="W854" s="202">
        <v>0</v>
      </c>
      <c r="X854" s="289">
        <f>IFERROR(W854/$K853,0)</f>
        <v>0</v>
      </c>
      <c r="Y854" s="202">
        <v>0</v>
      </c>
      <c r="Z854" s="203">
        <f>IFERROR(Y854/$K853,0)</f>
        <v>0</v>
      </c>
      <c r="AA854" s="202">
        <f>SUMIF($O$9:$Z$9,$AA$9,$O854:$Z854)</f>
        <v>0</v>
      </c>
      <c r="AB854" s="203">
        <f>IFERROR(AA854/$K853,0)</f>
        <v>0</v>
      </c>
    </row>
    <row r="855" spans="1:28" ht="20.100000000000001" hidden="1" customHeight="1" outlineLevel="1">
      <c r="A855" s="406"/>
      <c r="B855" s="209" t="str">
        <f t="shared" si="25"/>
        <v>3.9</v>
      </c>
      <c r="C855" s="409"/>
      <c r="D855" s="412"/>
      <c r="E855" s="412"/>
      <c r="F855" s="418"/>
      <c r="G855" s="421"/>
      <c r="H855" s="5" t="s">
        <v>135</v>
      </c>
      <c r="I855" s="424"/>
      <c r="J855" s="427"/>
      <c r="K855" s="415"/>
      <c r="M855" s="196" t="s">
        <v>106</v>
      </c>
      <c r="O855" s="204">
        <f>O854</f>
        <v>0</v>
      </c>
      <c r="P855" s="205">
        <f>IFERROR(O855/$K853,0)</f>
        <v>0</v>
      </c>
      <c r="Q855" s="204">
        <f>O855+Q854</f>
        <v>0</v>
      </c>
      <c r="R855" s="290">
        <f>IFERROR(Q855/$K853,0)</f>
        <v>0</v>
      </c>
      <c r="S855" s="204">
        <f>Q855+S854</f>
        <v>0</v>
      </c>
      <c r="T855" s="290">
        <f>IFERROR(S855/$K853,0)</f>
        <v>0</v>
      </c>
      <c r="U855" s="204">
        <f>S855+U854</f>
        <v>0</v>
      </c>
      <c r="V855" s="290">
        <f>IFERROR(U855/$K853,0)</f>
        <v>0</v>
      </c>
      <c r="W855" s="204">
        <f>U855+W854</f>
        <v>0</v>
      </c>
      <c r="X855" s="290">
        <f>IFERROR(W855/$K853,0)</f>
        <v>0</v>
      </c>
      <c r="Y855" s="204">
        <f>W855+Y854</f>
        <v>0</v>
      </c>
      <c r="Z855" s="205">
        <f>IFERROR(Y855/$K853,0)</f>
        <v>0</v>
      </c>
      <c r="AA855" s="204"/>
      <c r="AB855" s="205"/>
    </row>
    <row r="856" spans="1:28" ht="20.100000000000001" hidden="1" customHeight="1" outlineLevel="1">
      <c r="A856" s="406">
        <f>A853+1</f>
        <v>305</v>
      </c>
      <c r="B856" s="209" t="str">
        <f t="shared" si="25"/>
        <v>3.9</v>
      </c>
      <c r="C856" s="407" t="str">
        <f>VLOOKUP($A856,'VII - Planilha Orçamentária'!$A$9:$K$463,3)</f>
        <v>3.9.12</v>
      </c>
      <c r="D856" s="410">
        <f>VLOOKUP($A856,'VII - Planilha Orçamentária'!$A$9:$K$463,4)</f>
        <v>0</v>
      </c>
      <c r="E856" s="410">
        <f>VLOOKUP(A856,'VII - Planilha Orçamentária'!$A$9:$K$463,5)</f>
        <v>0</v>
      </c>
      <c r="F856" s="416" t="str">
        <f>VLOOKUP($A856,'VII - Planilha Orçamentária'!$A$9:$K$463,6)</f>
        <v>PARA-RAIO DE BAIXA TENSÃO 280V - 40kA</v>
      </c>
      <c r="G856" s="419" t="str">
        <f>VLOOKUP($A856,'VII - Planilha Orçamentária'!$A$9:$K$463,7)</f>
        <v xml:space="preserve">un </v>
      </c>
      <c r="H856" s="5" t="s">
        <v>135</v>
      </c>
      <c r="I856" s="422">
        <f>VLOOKUP($A856,'VII - Planilha Orçamentária'!$A$9:$K$463,9)</f>
        <v>0</v>
      </c>
      <c r="J856" s="425">
        <f>VLOOKUP($A856,'VII - Planilha Orçamentária'!$A$9:$K$463,10)</f>
        <v>0</v>
      </c>
      <c r="K856" s="413">
        <f>ROUND(J856*I856,2)</f>
        <v>0</v>
      </c>
      <c r="M856" s="194" t="s">
        <v>104</v>
      </c>
      <c r="O856" s="200"/>
      <c r="P856" s="201"/>
      <c r="Q856" s="200"/>
      <c r="R856" s="288"/>
      <c r="S856" s="200"/>
      <c r="T856" s="288"/>
      <c r="U856" s="200"/>
      <c r="V856" s="288"/>
      <c r="W856" s="200"/>
      <c r="X856" s="288"/>
      <c r="Y856" s="200"/>
      <c r="Z856" s="201"/>
      <c r="AA856" s="200"/>
      <c r="AB856" s="201"/>
    </row>
    <row r="857" spans="1:28" ht="20.100000000000001" hidden="1" customHeight="1" outlineLevel="1">
      <c r="A857" s="406"/>
      <c r="B857" s="209" t="str">
        <f t="shared" si="25"/>
        <v>3.9</v>
      </c>
      <c r="C857" s="408"/>
      <c r="D857" s="411"/>
      <c r="E857" s="411"/>
      <c r="F857" s="417"/>
      <c r="G857" s="420"/>
      <c r="H857" s="5" t="s">
        <v>135</v>
      </c>
      <c r="I857" s="423"/>
      <c r="J857" s="426"/>
      <c r="K857" s="414"/>
      <c r="M857" s="195" t="s">
        <v>105</v>
      </c>
      <c r="O857" s="202">
        <v>0</v>
      </c>
      <c r="P857" s="203">
        <f>IFERROR(O857/$K856,0)</f>
        <v>0</v>
      </c>
      <c r="Q857" s="202">
        <v>0</v>
      </c>
      <c r="R857" s="289">
        <f>IFERROR(Q857/$K856,0)</f>
        <v>0</v>
      </c>
      <c r="S857" s="202">
        <v>0</v>
      </c>
      <c r="T857" s="289">
        <f>IFERROR(S857/$K856,0)</f>
        <v>0</v>
      </c>
      <c r="U857" s="202">
        <v>0</v>
      </c>
      <c r="V857" s="289">
        <f>IFERROR(U857/$K856,0)</f>
        <v>0</v>
      </c>
      <c r="W857" s="202">
        <v>0</v>
      </c>
      <c r="X857" s="289">
        <f>IFERROR(W857/$K856,0)</f>
        <v>0</v>
      </c>
      <c r="Y857" s="202">
        <v>0</v>
      </c>
      <c r="Z857" s="203">
        <f>IFERROR(Y857/$K856,0)</f>
        <v>0</v>
      </c>
      <c r="AA857" s="202">
        <f>SUMIF($O$9:$Z$9,$AA$9,$O857:$Z857)</f>
        <v>0</v>
      </c>
      <c r="AB857" s="203">
        <f>IFERROR(AA857/$K856,0)</f>
        <v>0</v>
      </c>
    </row>
    <row r="858" spans="1:28" ht="20.100000000000001" hidden="1" customHeight="1" outlineLevel="1">
      <c r="A858" s="406"/>
      <c r="B858" s="209" t="str">
        <f t="shared" si="25"/>
        <v>3.9</v>
      </c>
      <c r="C858" s="409"/>
      <c r="D858" s="412"/>
      <c r="E858" s="412"/>
      <c r="F858" s="418"/>
      <c r="G858" s="421"/>
      <c r="H858" s="5" t="s">
        <v>135</v>
      </c>
      <c r="I858" s="424"/>
      <c r="J858" s="427"/>
      <c r="K858" s="415"/>
      <c r="M858" s="196" t="s">
        <v>106</v>
      </c>
      <c r="O858" s="204">
        <f>O857</f>
        <v>0</v>
      </c>
      <c r="P858" s="205">
        <f>IFERROR(O858/$K856,0)</f>
        <v>0</v>
      </c>
      <c r="Q858" s="204">
        <f>O858+Q857</f>
        <v>0</v>
      </c>
      <c r="R858" s="290">
        <f>IFERROR(Q858/$K856,0)</f>
        <v>0</v>
      </c>
      <c r="S858" s="204">
        <f>Q858+S857</f>
        <v>0</v>
      </c>
      <c r="T858" s="290">
        <f>IFERROR(S858/$K856,0)</f>
        <v>0</v>
      </c>
      <c r="U858" s="204">
        <f>S858+U857</f>
        <v>0</v>
      </c>
      <c r="V858" s="290">
        <f>IFERROR(U858/$K856,0)</f>
        <v>0</v>
      </c>
      <c r="W858" s="204">
        <f>U858+W857</f>
        <v>0</v>
      </c>
      <c r="X858" s="290">
        <f>IFERROR(W858/$K856,0)</f>
        <v>0</v>
      </c>
      <c r="Y858" s="204">
        <f>W858+Y857</f>
        <v>0</v>
      </c>
      <c r="Z858" s="205">
        <f>IFERROR(Y858/$K856,0)</f>
        <v>0</v>
      </c>
      <c r="AA858" s="204"/>
      <c r="AB858" s="205"/>
    </row>
    <row r="859" spans="1:28" ht="20.100000000000001" customHeight="1" outlineLevel="1">
      <c r="A859" s="406">
        <f>A856+1</f>
        <v>306</v>
      </c>
      <c r="B859" s="209" t="str">
        <f t="shared" si="25"/>
        <v>3.9</v>
      </c>
      <c r="C859" s="407" t="str">
        <f>VLOOKUP($A859,'VII - Planilha Orçamentária'!$A$9:$K$463,3)</f>
        <v>3.9.13</v>
      </c>
      <c r="D859" s="410" t="str">
        <f>VLOOKUP($A859,'VII - Planilha Orçamentária'!$A$9:$K$463,4)</f>
        <v>CPOS - B.166</v>
      </c>
      <c r="E859" s="410" t="str">
        <f>VLOOKUP(A859,'VII - Planilha Orçamentária'!$A$9:$K$463,5)</f>
        <v>420525</v>
      </c>
      <c r="F859" s="416" t="str">
        <f>VLOOKUP($A859,'VII - Planilha Orçamentária'!$A$9:$K$463,6)</f>
        <v>BARRA CONDUTORA CHATA DE ALUMÍNIO, 3/4´ X 1/4´ - INCLUSIVE ACESSÓRIOS DE FIXAÇÃO</v>
      </c>
      <c r="G859" s="419" t="str">
        <f>VLOOKUP($A859,'VII - Planilha Orçamentária'!$A$9:$K$463,7)</f>
        <v>m</v>
      </c>
      <c r="I859" s="422">
        <f>VLOOKUP($A859,'VII - Planilha Orçamentária'!$A$9:$K$463,9)</f>
        <v>88</v>
      </c>
      <c r="J859" s="425">
        <f>VLOOKUP($A859,'VII - Planilha Orçamentária'!$A$9:$K$463,10)</f>
        <v>0</v>
      </c>
      <c r="K859" s="413">
        <f>ROUND(J859*I859,2)</f>
        <v>0</v>
      </c>
      <c r="M859" s="194" t="s">
        <v>104</v>
      </c>
      <c r="O859" s="200"/>
      <c r="P859" s="288"/>
      <c r="Q859" s="200"/>
      <c r="R859" s="288"/>
      <c r="S859" s="200"/>
      <c r="T859" s="288"/>
      <c r="U859" s="200"/>
      <c r="V859" s="288"/>
      <c r="W859" s="200"/>
      <c r="X859" s="288"/>
      <c r="Y859" s="200"/>
      <c r="Z859" s="288"/>
      <c r="AA859" s="303"/>
      <c r="AB859" s="304"/>
    </row>
    <row r="860" spans="1:28" ht="20.100000000000001" customHeight="1" outlineLevel="1">
      <c r="A860" s="406"/>
      <c r="B860" s="209" t="str">
        <f t="shared" si="25"/>
        <v>3.9</v>
      </c>
      <c r="C860" s="408"/>
      <c r="D860" s="411"/>
      <c r="E860" s="411"/>
      <c r="F860" s="417"/>
      <c r="G860" s="420"/>
      <c r="I860" s="423"/>
      <c r="J860" s="426"/>
      <c r="K860" s="414"/>
      <c r="M860" s="195" t="s">
        <v>105</v>
      </c>
      <c r="O860" s="202">
        <v>0</v>
      </c>
      <c r="P860" s="289">
        <f>IFERROR(O860/$K859,0)</f>
        <v>0</v>
      </c>
      <c r="Q860" s="202">
        <f>0.5*K859</f>
        <v>0</v>
      </c>
      <c r="R860" s="289">
        <f>IFERROR(Q860/$K859,0)</f>
        <v>0</v>
      </c>
      <c r="S860" s="202">
        <f>0.5*K859</f>
        <v>0</v>
      </c>
      <c r="T860" s="289">
        <f>IFERROR(S860/$K859,0)</f>
        <v>0</v>
      </c>
      <c r="U860" s="202">
        <v>0</v>
      </c>
      <c r="V860" s="289">
        <f>IFERROR(U860/$K859,0)</f>
        <v>0</v>
      </c>
      <c r="W860" s="202">
        <v>0</v>
      </c>
      <c r="X860" s="289">
        <f>IFERROR(W860/$K859,0)</f>
        <v>0</v>
      </c>
      <c r="Y860" s="202">
        <v>0</v>
      </c>
      <c r="Z860" s="289">
        <f>IFERROR(Y860/$K859,0)</f>
        <v>0</v>
      </c>
      <c r="AA860" s="305">
        <f>SUMIF($O$9:$Z$9,$AA$9,$O860:$Z860)</f>
        <v>0</v>
      </c>
      <c r="AB860" s="306">
        <f>IFERROR(AA860/$K859,0)</f>
        <v>0</v>
      </c>
    </row>
    <row r="861" spans="1:28" ht="20.100000000000001" customHeight="1" outlineLevel="1">
      <c r="A861" s="406"/>
      <c r="B861" s="209" t="str">
        <f t="shared" si="25"/>
        <v>3.9</v>
      </c>
      <c r="C861" s="409"/>
      <c r="D861" s="412"/>
      <c r="E861" s="412"/>
      <c r="F861" s="418"/>
      <c r="G861" s="421"/>
      <c r="I861" s="424"/>
      <c r="J861" s="427"/>
      <c r="K861" s="415"/>
      <c r="M861" s="196" t="s">
        <v>106</v>
      </c>
      <c r="O861" s="204">
        <f>O860</f>
        <v>0</v>
      </c>
      <c r="P861" s="290">
        <f>IFERROR(O861/$K859,0)</f>
        <v>0</v>
      </c>
      <c r="Q861" s="204">
        <f>O861+Q860</f>
        <v>0</v>
      </c>
      <c r="R861" s="290">
        <f>IFERROR(Q861/$K859,0)</f>
        <v>0</v>
      </c>
      <c r="S861" s="204">
        <f>Q861+S860</f>
        <v>0</v>
      </c>
      <c r="T861" s="290">
        <f>IFERROR(S861/$K859,0)</f>
        <v>0</v>
      </c>
      <c r="U861" s="204">
        <f>S861+U860</f>
        <v>0</v>
      </c>
      <c r="V861" s="290">
        <f>IFERROR(U861/$K859,0)</f>
        <v>0</v>
      </c>
      <c r="W861" s="204">
        <f>U861+W860</f>
        <v>0</v>
      </c>
      <c r="X861" s="290">
        <f>IFERROR(W861/$K859,0)</f>
        <v>0</v>
      </c>
      <c r="Y861" s="204">
        <f>W861+Y860</f>
        <v>0</v>
      </c>
      <c r="Z861" s="290">
        <f>IFERROR(Y861/$K859,0)</f>
        <v>0</v>
      </c>
      <c r="AA861" s="307"/>
      <c r="AB861" s="308"/>
    </row>
    <row r="862" spans="1:28" ht="20.100000000000001" hidden="1" customHeight="1" outlineLevel="1">
      <c r="A862" s="406">
        <f>A859+1</f>
        <v>307</v>
      </c>
      <c r="B862" s="209" t="str">
        <f t="shared" si="25"/>
        <v>3.9</v>
      </c>
      <c r="C862" s="407" t="str">
        <f>VLOOKUP($A862,'VII - Planilha Orçamentária'!$A$9:$K$463,3)</f>
        <v>3.9.14</v>
      </c>
      <c r="D862" s="410" t="str">
        <f>VLOOKUP($A862,'VII - Planilha Orçamentária'!$A$9:$K$463,4)</f>
        <v>SINAPI - 05/2015</v>
      </c>
      <c r="E862" s="410" t="str">
        <f>VLOOKUP(A862,'VII - Planilha Orçamentária'!$A$9:$K$463,5)</f>
        <v>72262</v>
      </c>
      <c r="F862" s="416" t="str">
        <f>VLOOKUP($A862,'VII - Planilha Orçamentária'!$A$9:$K$463,6)</f>
        <v>TERMINAL OU CONECTOR DE PRESSAO - PARA CABO 35MM2 - FORNECIMENTO E INSTALACAO</v>
      </c>
      <c r="G862" s="419" t="str">
        <f>VLOOKUP($A862,'VII - Planilha Orçamentária'!$A$9:$K$463,7)</f>
        <v xml:space="preserve">un </v>
      </c>
      <c r="H862" s="5" t="s">
        <v>135</v>
      </c>
      <c r="I862" s="422">
        <f>VLOOKUP($A862,'VII - Planilha Orçamentária'!$A$9:$K$463,9)</f>
        <v>0</v>
      </c>
      <c r="J862" s="425">
        <f>VLOOKUP($A862,'VII - Planilha Orçamentária'!$A$9:$K$463,10)</f>
        <v>13.43</v>
      </c>
      <c r="K862" s="413">
        <f>ROUND(J862*I862,2)</f>
        <v>0</v>
      </c>
      <c r="M862" s="194" t="s">
        <v>104</v>
      </c>
      <c r="O862" s="200"/>
      <c r="P862" s="201"/>
      <c r="Q862" s="200"/>
      <c r="R862" s="288"/>
      <c r="S862" s="200"/>
      <c r="T862" s="288"/>
      <c r="U862" s="200"/>
      <c r="V862" s="288"/>
      <c r="W862" s="200"/>
      <c r="X862" s="288"/>
      <c r="Y862" s="200"/>
      <c r="Z862" s="201"/>
      <c r="AA862" s="200"/>
      <c r="AB862" s="201"/>
    </row>
    <row r="863" spans="1:28" ht="20.100000000000001" hidden="1" customHeight="1" outlineLevel="1">
      <c r="A863" s="406"/>
      <c r="B863" s="209" t="str">
        <f t="shared" si="25"/>
        <v>3.9</v>
      </c>
      <c r="C863" s="408"/>
      <c r="D863" s="411"/>
      <c r="E863" s="411"/>
      <c r="F863" s="417"/>
      <c r="G863" s="420"/>
      <c r="H863" s="5" t="s">
        <v>135</v>
      </c>
      <c r="I863" s="423"/>
      <c r="J863" s="426"/>
      <c r="K863" s="414"/>
      <c r="M863" s="195" t="s">
        <v>105</v>
      </c>
      <c r="O863" s="202">
        <v>0</v>
      </c>
      <c r="P863" s="203">
        <f>IFERROR(O863/$K862,0)</f>
        <v>0</v>
      </c>
      <c r="Q863" s="202">
        <v>0</v>
      </c>
      <c r="R863" s="289">
        <f>IFERROR(Q863/$K862,0)</f>
        <v>0</v>
      </c>
      <c r="S863" s="202">
        <v>0</v>
      </c>
      <c r="T863" s="289">
        <f>IFERROR(S863/$K862,0)</f>
        <v>0</v>
      </c>
      <c r="U863" s="202">
        <v>0</v>
      </c>
      <c r="V863" s="289">
        <f>IFERROR(U863/$K862,0)</f>
        <v>0</v>
      </c>
      <c r="W863" s="202">
        <v>0</v>
      </c>
      <c r="X863" s="289">
        <f>IFERROR(W863/$K862,0)</f>
        <v>0</v>
      </c>
      <c r="Y863" s="202">
        <v>0</v>
      </c>
      <c r="Z863" s="203">
        <f>IFERROR(Y863/$K862,0)</f>
        <v>0</v>
      </c>
      <c r="AA863" s="202">
        <f>SUMIF($O$9:$Z$9,$AA$9,$O863:$Z863)</f>
        <v>0</v>
      </c>
      <c r="AB863" s="203">
        <f>IFERROR(AA863/$K862,0)</f>
        <v>0</v>
      </c>
    </row>
    <row r="864" spans="1:28" ht="20.100000000000001" hidden="1" customHeight="1" outlineLevel="1">
      <c r="A864" s="406"/>
      <c r="B864" s="209" t="str">
        <f t="shared" si="25"/>
        <v>3.9</v>
      </c>
      <c r="C864" s="409"/>
      <c r="D864" s="412"/>
      <c r="E864" s="412"/>
      <c r="F864" s="418"/>
      <c r="G864" s="421"/>
      <c r="H864" s="5" t="s">
        <v>135</v>
      </c>
      <c r="I864" s="424"/>
      <c r="J864" s="427"/>
      <c r="K864" s="415"/>
      <c r="M864" s="196" t="s">
        <v>106</v>
      </c>
      <c r="O864" s="204">
        <f>O863</f>
        <v>0</v>
      </c>
      <c r="P864" s="205">
        <f>IFERROR(O864/$K862,0)</f>
        <v>0</v>
      </c>
      <c r="Q864" s="204">
        <f>O864+Q863</f>
        <v>0</v>
      </c>
      <c r="R864" s="290">
        <f>IFERROR(Q864/$K862,0)</f>
        <v>0</v>
      </c>
      <c r="S864" s="204">
        <f>Q864+S863</f>
        <v>0</v>
      </c>
      <c r="T864" s="290">
        <f>IFERROR(S864/$K862,0)</f>
        <v>0</v>
      </c>
      <c r="U864" s="204">
        <f>S864+U863</f>
        <v>0</v>
      </c>
      <c r="V864" s="290">
        <f>IFERROR(U864/$K862,0)</f>
        <v>0</v>
      </c>
      <c r="W864" s="204">
        <f>U864+W863</f>
        <v>0</v>
      </c>
      <c r="X864" s="290">
        <f>IFERROR(W864/$K862,0)</f>
        <v>0</v>
      </c>
      <c r="Y864" s="204">
        <f>W864+Y863</f>
        <v>0</v>
      </c>
      <c r="Z864" s="205">
        <f>IFERROR(Y864/$K862,0)</f>
        <v>0</v>
      </c>
      <c r="AA864" s="204"/>
      <c r="AB864" s="205"/>
    </row>
    <row r="865" spans="1:28" ht="20.100000000000001" customHeight="1" outlineLevel="1">
      <c r="A865" s="406">
        <f>A862+1</f>
        <v>308</v>
      </c>
      <c r="B865" s="209" t="str">
        <f t="shared" si="25"/>
        <v>3.9</v>
      </c>
      <c r="C865" s="407" t="str">
        <f>VLOOKUP($A865,'VII - Planilha Orçamentária'!$A$9:$K$463,3)</f>
        <v>3.9.15</v>
      </c>
      <c r="D865" s="410" t="str">
        <f>VLOOKUP($A865,'VII - Planilha Orçamentária'!$A$9:$K$463,4)</f>
        <v>SINAPI - 01/2016</v>
      </c>
      <c r="E865" s="410" t="str">
        <f>VLOOKUP(A865,'VII - Planilha Orçamentária'!$A$9:$K$463,5)</f>
        <v>72263</v>
      </c>
      <c r="F865" s="416" t="str">
        <f>VLOOKUP($A865,'VII - Planilha Orçamentária'!$A$9:$K$463,6)</f>
        <v>TERMINAL OU CONECTOR DE PRESSAO - PARA CABO 50MM2 - FORNECIMENTO E INSTALACAO</v>
      </c>
      <c r="G865" s="419" t="str">
        <f>VLOOKUP($A865,'VII - Planilha Orçamentária'!$A$9:$K$463,7)</f>
        <v xml:space="preserve">un </v>
      </c>
      <c r="I865" s="422">
        <f>VLOOKUP($A865,'VII - Planilha Orçamentária'!$A$9:$K$463,9)</f>
        <v>45</v>
      </c>
      <c r="J865" s="425">
        <f>VLOOKUP($A865,'VII - Planilha Orçamentária'!$A$9:$K$463,10)</f>
        <v>0</v>
      </c>
      <c r="K865" s="413">
        <f>ROUND(J865*I865,2)</f>
        <v>0</v>
      </c>
      <c r="M865" s="194" t="s">
        <v>104</v>
      </c>
      <c r="O865" s="200"/>
      <c r="P865" s="288"/>
      <c r="Q865" s="200"/>
      <c r="R865" s="288"/>
      <c r="S865" s="200"/>
      <c r="T865" s="288"/>
      <c r="U865" s="200"/>
      <c r="V865" s="288"/>
      <c r="W865" s="200"/>
      <c r="X865" s="288"/>
      <c r="Y865" s="200"/>
      <c r="Z865" s="288"/>
      <c r="AA865" s="303"/>
      <c r="AB865" s="304"/>
    </row>
    <row r="866" spans="1:28" ht="20.100000000000001" customHeight="1" outlineLevel="1">
      <c r="A866" s="406"/>
      <c r="B866" s="209" t="str">
        <f t="shared" si="25"/>
        <v>3.9</v>
      </c>
      <c r="C866" s="408"/>
      <c r="D866" s="411"/>
      <c r="E866" s="411"/>
      <c r="F866" s="417"/>
      <c r="G866" s="420"/>
      <c r="I866" s="423"/>
      <c r="J866" s="426"/>
      <c r="K866" s="414"/>
      <c r="M866" s="195" t="s">
        <v>105</v>
      </c>
      <c r="O866" s="202">
        <v>0</v>
      </c>
      <c r="P866" s="289">
        <f>IFERROR(O866/$K865,0)</f>
        <v>0</v>
      </c>
      <c r="Q866" s="202">
        <v>0</v>
      </c>
      <c r="R866" s="289">
        <f>IFERROR(Q866/$K865,0)</f>
        <v>0</v>
      </c>
      <c r="S866" s="202">
        <f>K865</f>
        <v>0</v>
      </c>
      <c r="T866" s="289">
        <f>IFERROR(S866/$K865,0)</f>
        <v>0</v>
      </c>
      <c r="U866" s="202">
        <v>0</v>
      </c>
      <c r="V866" s="289">
        <f>IFERROR(U866/$K865,0)</f>
        <v>0</v>
      </c>
      <c r="W866" s="202">
        <v>0</v>
      </c>
      <c r="X866" s="289">
        <f>IFERROR(W866/$K865,0)</f>
        <v>0</v>
      </c>
      <c r="Y866" s="202">
        <v>0</v>
      </c>
      <c r="Z866" s="289">
        <f>IFERROR(Y866/$K865,0)</f>
        <v>0</v>
      </c>
      <c r="AA866" s="305">
        <f>SUMIF($O$9:$Z$9,$AA$9,$O866:$Z866)</f>
        <v>0</v>
      </c>
      <c r="AB866" s="306">
        <f>IFERROR(AA866/$K865,0)</f>
        <v>0</v>
      </c>
    </row>
    <row r="867" spans="1:28" ht="20.100000000000001" customHeight="1" outlineLevel="1">
      <c r="A867" s="406"/>
      <c r="B867" s="209" t="str">
        <f t="shared" si="25"/>
        <v>3.9</v>
      </c>
      <c r="C867" s="409"/>
      <c r="D867" s="412"/>
      <c r="E867" s="412"/>
      <c r="F867" s="418"/>
      <c r="G867" s="421"/>
      <c r="I867" s="424"/>
      <c r="J867" s="427"/>
      <c r="K867" s="415"/>
      <c r="M867" s="196" t="s">
        <v>106</v>
      </c>
      <c r="O867" s="204">
        <f>O866</f>
        <v>0</v>
      </c>
      <c r="P867" s="290">
        <f>IFERROR(O867/$K865,0)</f>
        <v>0</v>
      </c>
      <c r="Q867" s="204">
        <f>O867+Q866</f>
        <v>0</v>
      </c>
      <c r="R867" s="290">
        <f>IFERROR(Q867/$K865,0)</f>
        <v>0</v>
      </c>
      <c r="S867" s="204">
        <f>Q867+S866</f>
        <v>0</v>
      </c>
      <c r="T867" s="290">
        <f>IFERROR(S867/$K865,0)</f>
        <v>0</v>
      </c>
      <c r="U867" s="204">
        <f>S867+U866</f>
        <v>0</v>
      </c>
      <c r="V867" s="290">
        <f>IFERROR(U867/$K865,0)</f>
        <v>0</v>
      </c>
      <c r="W867" s="204">
        <f>U867+W866</f>
        <v>0</v>
      </c>
      <c r="X867" s="290">
        <f>IFERROR(W867/$K865,0)</f>
        <v>0</v>
      </c>
      <c r="Y867" s="204">
        <f>W867+Y866</f>
        <v>0</v>
      </c>
      <c r="Z867" s="290">
        <f>IFERROR(Y867/$K865,0)</f>
        <v>0</v>
      </c>
      <c r="AA867" s="307"/>
      <c r="AB867" s="308"/>
    </row>
    <row r="868" spans="1:28" ht="20.100000000000001" hidden="1" customHeight="1" outlineLevel="1">
      <c r="A868" s="406">
        <f>A865+1</f>
        <v>309</v>
      </c>
      <c r="B868" s="209" t="str">
        <f t="shared" si="25"/>
        <v>3.9</v>
      </c>
      <c r="C868" s="407" t="str">
        <f>VLOOKUP($A868,'VII - Planilha Orçamentária'!$A$9:$K$463,3)</f>
        <v>3.9.16</v>
      </c>
      <c r="D868" s="410" t="str">
        <f>VLOOKUP($A868,'VII - Planilha Orçamentária'!$A$9:$K$463,4)</f>
        <v>SINAPI - 05/2015</v>
      </c>
      <c r="E868" s="410" t="str">
        <f>VLOOKUP(A868,'VII - Planilha Orçamentária'!$A$9:$K$463,5)</f>
        <v>72264</v>
      </c>
      <c r="F868" s="416" t="str">
        <f>VLOOKUP($A868,'VII - Planilha Orçamentária'!$A$9:$K$463,6)</f>
        <v>TERMINAL OU CONECTOR DE PRESSAO - PARA CABO 70MM2 - FORNECIMENTO E INSTALACAO</v>
      </c>
      <c r="G868" s="419" t="str">
        <f>VLOOKUP($A868,'VII - Planilha Orçamentária'!$A$9:$K$463,7)</f>
        <v xml:space="preserve">un </v>
      </c>
      <c r="H868" s="5" t="s">
        <v>135</v>
      </c>
      <c r="I868" s="422">
        <f>VLOOKUP($A868,'VII - Planilha Orçamentária'!$A$9:$K$463,9)</f>
        <v>0</v>
      </c>
      <c r="J868" s="425">
        <f>VLOOKUP($A868,'VII - Planilha Orçamentária'!$A$9:$K$463,10)</f>
        <v>17.78</v>
      </c>
      <c r="K868" s="413">
        <f>ROUND(J868*I868,2)</f>
        <v>0</v>
      </c>
      <c r="M868" s="194" t="s">
        <v>104</v>
      </c>
      <c r="O868" s="200"/>
      <c r="P868" s="201"/>
      <c r="Q868" s="200"/>
      <c r="R868" s="288"/>
      <c r="S868" s="200"/>
      <c r="T868" s="288"/>
      <c r="U868" s="200"/>
      <c r="V868" s="288"/>
      <c r="W868" s="200"/>
      <c r="X868" s="288"/>
      <c r="Y868" s="200"/>
      <c r="Z868" s="201"/>
      <c r="AA868" s="200"/>
      <c r="AB868" s="201"/>
    </row>
    <row r="869" spans="1:28" ht="20.100000000000001" hidden="1" customHeight="1" outlineLevel="1">
      <c r="A869" s="406"/>
      <c r="B869" s="209" t="str">
        <f t="shared" si="25"/>
        <v>3.9</v>
      </c>
      <c r="C869" s="408"/>
      <c r="D869" s="411"/>
      <c r="E869" s="411"/>
      <c r="F869" s="417"/>
      <c r="G869" s="420"/>
      <c r="H869" s="5" t="s">
        <v>135</v>
      </c>
      <c r="I869" s="423"/>
      <c r="J869" s="426"/>
      <c r="K869" s="414"/>
      <c r="M869" s="195" t="s">
        <v>105</v>
      </c>
      <c r="O869" s="202">
        <v>0</v>
      </c>
      <c r="P869" s="203">
        <f>IFERROR(O869/$K868,0)</f>
        <v>0</v>
      </c>
      <c r="Q869" s="202">
        <v>0</v>
      </c>
      <c r="R869" s="289">
        <f>IFERROR(Q869/$K868,0)</f>
        <v>0</v>
      </c>
      <c r="S869" s="202">
        <v>0</v>
      </c>
      <c r="T869" s="289">
        <f>IFERROR(S869/$K868,0)</f>
        <v>0</v>
      </c>
      <c r="U869" s="202">
        <v>0</v>
      </c>
      <c r="V869" s="289">
        <f>IFERROR(U869/$K868,0)</f>
        <v>0</v>
      </c>
      <c r="W869" s="202">
        <v>0</v>
      </c>
      <c r="X869" s="289">
        <f>IFERROR(W869/$K868,0)</f>
        <v>0</v>
      </c>
      <c r="Y869" s="202">
        <v>0</v>
      </c>
      <c r="Z869" s="203">
        <f>IFERROR(Y869/$K868,0)</f>
        <v>0</v>
      </c>
      <c r="AA869" s="202">
        <f>SUMIF($O$9:$Z$9,$AA$9,$O869:$Z869)</f>
        <v>0</v>
      </c>
      <c r="AB869" s="203">
        <f>IFERROR(AA869/$K868,0)</f>
        <v>0</v>
      </c>
    </row>
    <row r="870" spans="1:28" ht="20.100000000000001" hidden="1" customHeight="1" outlineLevel="1">
      <c r="A870" s="406"/>
      <c r="B870" s="209" t="str">
        <f t="shared" si="25"/>
        <v>3.9</v>
      </c>
      <c r="C870" s="409"/>
      <c r="D870" s="412"/>
      <c r="E870" s="412"/>
      <c r="F870" s="418"/>
      <c r="G870" s="421"/>
      <c r="H870" s="5" t="s">
        <v>135</v>
      </c>
      <c r="I870" s="424"/>
      <c r="J870" s="427"/>
      <c r="K870" s="415"/>
      <c r="M870" s="196" t="s">
        <v>106</v>
      </c>
      <c r="O870" s="204">
        <f>O869</f>
        <v>0</v>
      </c>
      <c r="P870" s="205">
        <f>IFERROR(O870/$K868,0)</f>
        <v>0</v>
      </c>
      <c r="Q870" s="204">
        <f>O870+Q869</f>
        <v>0</v>
      </c>
      <c r="R870" s="290">
        <f>IFERROR(Q870/$K868,0)</f>
        <v>0</v>
      </c>
      <c r="S870" s="204">
        <f>Q870+S869</f>
        <v>0</v>
      </c>
      <c r="T870" s="290">
        <f>IFERROR(S870/$K868,0)</f>
        <v>0</v>
      </c>
      <c r="U870" s="204">
        <f>S870+U869</f>
        <v>0</v>
      </c>
      <c r="V870" s="290">
        <f>IFERROR(U870/$K868,0)</f>
        <v>0</v>
      </c>
      <c r="W870" s="204">
        <f>U870+W869</f>
        <v>0</v>
      </c>
      <c r="X870" s="290">
        <f>IFERROR(W870/$K868,0)</f>
        <v>0</v>
      </c>
      <c r="Y870" s="204">
        <f>W870+Y869</f>
        <v>0</v>
      </c>
      <c r="Z870" s="205">
        <f>IFERROR(Y870/$K868,0)</f>
        <v>0</v>
      </c>
      <c r="AA870" s="204"/>
      <c r="AB870" s="205"/>
    </row>
    <row r="871" spans="1:28" ht="20.100000000000001" hidden="1" customHeight="1" outlineLevel="1">
      <c r="A871" s="406">
        <f>A868+1</f>
        <v>310</v>
      </c>
      <c r="B871" s="209" t="str">
        <f t="shared" si="25"/>
        <v>3.9</v>
      </c>
      <c r="C871" s="407" t="str">
        <f>VLOOKUP($A871,'VII - Planilha Orçamentária'!$A$9:$K$463,3)</f>
        <v>3.9.17</v>
      </c>
      <c r="D871" s="410" t="str">
        <f>VLOOKUP($A871,'VII - Planilha Orçamentária'!$A$9:$K$463,4)</f>
        <v>SINAPI - 05/2015</v>
      </c>
      <c r="E871" s="410" t="str">
        <f>VLOOKUP(A871,'VII - Planilha Orçamentária'!$A$9:$K$463,5)</f>
        <v>72265</v>
      </c>
      <c r="F871" s="416" t="str">
        <f>VLOOKUP($A871,'VII - Planilha Orçamentária'!$A$9:$K$463,6)</f>
        <v>TERMINAL OU CONECTOR DE PRESSAO - PARA CABO 95MM2 - FORNECIMENTO E INSTALACAO</v>
      </c>
      <c r="G871" s="419" t="str">
        <f>VLOOKUP($A871,'VII - Planilha Orçamentária'!$A$9:$K$463,7)</f>
        <v xml:space="preserve">un </v>
      </c>
      <c r="H871" s="5" t="s">
        <v>135</v>
      </c>
      <c r="I871" s="422">
        <f>VLOOKUP($A871,'VII - Planilha Orçamentária'!$A$9:$K$463,9)</f>
        <v>0</v>
      </c>
      <c r="J871" s="425">
        <f>VLOOKUP($A871,'VII - Planilha Orçamentária'!$A$9:$K$463,10)</f>
        <v>19.7</v>
      </c>
      <c r="K871" s="413">
        <f>ROUND(J871*I871,2)</f>
        <v>0</v>
      </c>
      <c r="M871" s="194" t="s">
        <v>104</v>
      </c>
      <c r="O871" s="200"/>
      <c r="P871" s="201"/>
      <c r="Q871" s="200"/>
      <c r="R871" s="288"/>
      <c r="S871" s="200"/>
      <c r="T871" s="288"/>
      <c r="U871" s="200"/>
      <c r="V871" s="288"/>
      <c r="W871" s="200"/>
      <c r="X871" s="288"/>
      <c r="Y871" s="200"/>
      <c r="Z871" s="201"/>
      <c r="AA871" s="200"/>
      <c r="AB871" s="201"/>
    </row>
    <row r="872" spans="1:28" ht="20.100000000000001" hidden="1" customHeight="1" outlineLevel="1">
      <c r="A872" s="406"/>
      <c r="B872" s="209" t="str">
        <f t="shared" si="25"/>
        <v>3.9</v>
      </c>
      <c r="C872" s="408"/>
      <c r="D872" s="411"/>
      <c r="E872" s="411"/>
      <c r="F872" s="417"/>
      <c r="G872" s="420"/>
      <c r="H872" s="5" t="s">
        <v>135</v>
      </c>
      <c r="I872" s="423"/>
      <c r="J872" s="426"/>
      <c r="K872" s="414"/>
      <c r="M872" s="195" t="s">
        <v>105</v>
      </c>
      <c r="O872" s="202">
        <v>0</v>
      </c>
      <c r="P872" s="203">
        <f>IFERROR(O872/$K871,0)</f>
        <v>0</v>
      </c>
      <c r="Q872" s="202">
        <v>0</v>
      </c>
      <c r="R872" s="289">
        <f>IFERROR(Q872/$K871,0)</f>
        <v>0</v>
      </c>
      <c r="S872" s="202">
        <v>0</v>
      </c>
      <c r="T872" s="289">
        <f>IFERROR(S872/$K871,0)</f>
        <v>0</v>
      </c>
      <c r="U872" s="202">
        <v>0</v>
      </c>
      <c r="V872" s="289">
        <f>IFERROR(U872/$K871,0)</f>
        <v>0</v>
      </c>
      <c r="W872" s="202">
        <v>0</v>
      </c>
      <c r="X872" s="289">
        <f>IFERROR(W872/$K871,0)</f>
        <v>0</v>
      </c>
      <c r="Y872" s="202">
        <v>0</v>
      </c>
      <c r="Z872" s="203">
        <f>IFERROR(Y872/$K871,0)</f>
        <v>0</v>
      </c>
      <c r="AA872" s="202">
        <f>SUMIF($O$9:$Z$9,$AA$9,$O872:$Z872)</f>
        <v>0</v>
      </c>
      <c r="AB872" s="203">
        <f>IFERROR(AA872/$K871,0)</f>
        <v>0</v>
      </c>
    </row>
    <row r="873" spans="1:28" ht="20.100000000000001" hidden="1" customHeight="1" outlineLevel="1">
      <c r="A873" s="406"/>
      <c r="B873" s="209" t="str">
        <f t="shared" si="25"/>
        <v>3.9</v>
      </c>
      <c r="C873" s="409"/>
      <c r="D873" s="412"/>
      <c r="E873" s="412"/>
      <c r="F873" s="418"/>
      <c r="G873" s="421"/>
      <c r="H873" s="5" t="s">
        <v>135</v>
      </c>
      <c r="I873" s="424"/>
      <c r="J873" s="427"/>
      <c r="K873" s="415"/>
      <c r="M873" s="196" t="s">
        <v>106</v>
      </c>
      <c r="O873" s="204">
        <f>O872</f>
        <v>0</v>
      </c>
      <c r="P873" s="205">
        <f>IFERROR(O873/$K871,0)</f>
        <v>0</v>
      </c>
      <c r="Q873" s="204">
        <f>O873+Q872</f>
        <v>0</v>
      </c>
      <c r="R873" s="290">
        <f>IFERROR(Q873/$K871,0)</f>
        <v>0</v>
      </c>
      <c r="S873" s="204">
        <f>Q873+S872</f>
        <v>0</v>
      </c>
      <c r="T873" s="290">
        <f>IFERROR(S873/$K871,0)</f>
        <v>0</v>
      </c>
      <c r="U873" s="204">
        <f>S873+U872</f>
        <v>0</v>
      </c>
      <c r="V873" s="290">
        <f>IFERROR(U873/$K871,0)</f>
        <v>0</v>
      </c>
      <c r="W873" s="204">
        <f>U873+W872</f>
        <v>0</v>
      </c>
      <c r="X873" s="290">
        <f>IFERROR(W873/$K871,0)</f>
        <v>0</v>
      </c>
      <c r="Y873" s="204">
        <f>W873+Y872</f>
        <v>0</v>
      </c>
      <c r="Z873" s="205">
        <f>IFERROR(Y873/$K871,0)</f>
        <v>0</v>
      </c>
      <c r="AA873" s="204"/>
      <c r="AB873" s="205"/>
    </row>
    <row r="874" spans="1:28" ht="20.100000000000001" customHeight="1" outlineLevel="1">
      <c r="A874" s="406">
        <f>A871+1</f>
        <v>311</v>
      </c>
      <c r="B874" s="209" t="str">
        <f t="shared" si="25"/>
        <v>3.9</v>
      </c>
      <c r="C874" s="407" t="str">
        <f>VLOOKUP($A874,'VII - Planilha Orçamentária'!$A$9:$K$463,3)</f>
        <v>3.9.18</v>
      </c>
      <c r="D874" s="410" t="str">
        <f>VLOOKUP($A874,'VII - Planilha Orçamentária'!$A$9:$K$463,4)</f>
        <v>CPOS - B.166</v>
      </c>
      <c r="E874" s="410" t="str">
        <f>VLOOKUP(A874,'VII - Planilha Orçamentária'!$A$9:$K$463,5)</f>
        <v>420531</v>
      </c>
      <c r="F874" s="416" t="str">
        <f>VLOOKUP($A874,'VII - Planilha Orçamentária'!$A$9:$K$463,6)</f>
        <v>CAIXA DE INSPEÇÃO DO TERRA CILÍNDRICA EM PVC RÍGIDO, DIÂMETRO DE 300 
MM - H= 250 MM</v>
      </c>
      <c r="G874" s="419" t="str">
        <f>VLOOKUP($A874,'VII - Planilha Orçamentária'!$A$9:$K$463,7)</f>
        <v xml:space="preserve">un </v>
      </c>
      <c r="I874" s="422">
        <f>VLOOKUP($A874,'VII - Planilha Orçamentária'!$A$9:$K$463,9)</f>
        <v>8</v>
      </c>
      <c r="J874" s="425">
        <f>VLOOKUP($A874,'VII - Planilha Orçamentária'!$A$9:$K$463,10)</f>
        <v>0</v>
      </c>
      <c r="K874" s="413">
        <f>ROUND(J874*I874,2)</f>
        <v>0</v>
      </c>
      <c r="M874" s="194" t="s">
        <v>104</v>
      </c>
      <c r="O874" s="200"/>
      <c r="P874" s="288"/>
      <c r="Q874" s="200"/>
      <c r="R874" s="288"/>
      <c r="S874" s="200"/>
      <c r="T874" s="288"/>
      <c r="U874" s="200"/>
      <c r="V874" s="288"/>
      <c r="W874" s="200"/>
      <c r="X874" s="288"/>
      <c r="Y874" s="200"/>
      <c r="Z874" s="288"/>
      <c r="AA874" s="303"/>
      <c r="AB874" s="304"/>
    </row>
    <row r="875" spans="1:28" ht="20.100000000000001" customHeight="1" outlineLevel="1">
      <c r="A875" s="406"/>
      <c r="B875" s="209" t="str">
        <f t="shared" si="25"/>
        <v>3.9</v>
      </c>
      <c r="C875" s="408"/>
      <c r="D875" s="411"/>
      <c r="E875" s="411"/>
      <c r="F875" s="417"/>
      <c r="G875" s="420"/>
      <c r="I875" s="423"/>
      <c r="J875" s="426"/>
      <c r="K875" s="414"/>
      <c r="M875" s="195" t="s">
        <v>105</v>
      </c>
      <c r="O875" s="202">
        <v>0</v>
      </c>
      <c r="P875" s="289">
        <f>IFERROR(O875/$K874,0)</f>
        <v>0</v>
      </c>
      <c r="Q875" s="202">
        <v>0</v>
      </c>
      <c r="R875" s="289">
        <f>IFERROR(Q875/$K874,0)</f>
        <v>0</v>
      </c>
      <c r="S875" s="202">
        <f>5*J874</f>
        <v>0</v>
      </c>
      <c r="T875" s="289">
        <f>IFERROR(S875/$K874,0)</f>
        <v>0</v>
      </c>
      <c r="U875" s="202">
        <f>3*J874</f>
        <v>0</v>
      </c>
      <c r="V875" s="289">
        <f>IFERROR(U875/$K874,0)</f>
        <v>0</v>
      </c>
      <c r="W875" s="202">
        <v>0</v>
      </c>
      <c r="X875" s="289">
        <f>IFERROR(W875/$K874,0)</f>
        <v>0</v>
      </c>
      <c r="Y875" s="202">
        <v>0</v>
      </c>
      <c r="Z875" s="289">
        <f>IFERROR(Y875/$K874,0)</f>
        <v>0</v>
      </c>
      <c r="AA875" s="305">
        <f>SUMIF($O$9:$Z$9,$AA$9,$O875:$Z875)</f>
        <v>0</v>
      </c>
      <c r="AB875" s="306">
        <f>IFERROR(AA875/$K874,0)</f>
        <v>0</v>
      </c>
    </row>
    <row r="876" spans="1:28" ht="20.100000000000001" customHeight="1" outlineLevel="1">
      <c r="A876" s="406"/>
      <c r="B876" s="209" t="str">
        <f t="shared" si="25"/>
        <v>3.9</v>
      </c>
      <c r="C876" s="409"/>
      <c r="D876" s="412"/>
      <c r="E876" s="412"/>
      <c r="F876" s="418"/>
      <c r="G876" s="421"/>
      <c r="I876" s="424"/>
      <c r="J876" s="427"/>
      <c r="K876" s="415"/>
      <c r="M876" s="196" t="s">
        <v>106</v>
      </c>
      <c r="O876" s="204">
        <f>O875</f>
        <v>0</v>
      </c>
      <c r="P876" s="290">
        <f>IFERROR(O876/$K874,0)</f>
        <v>0</v>
      </c>
      <c r="Q876" s="204">
        <f>O876+Q875</f>
        <v>0</v>
      </c>
      <c r="R876" s="290">
        <f>IFERROR(Q876/$K874,0)</f>
        <v>0</v>
      </c>
      <c r="S876" s="204">
        <f>Q876+S875</f>
        <v>0</v>
      </c>
      <c r="T876" s="290">
        <f>IFERROR(S876/$K874,0)</f>
        <v>0</v>
      </c>
      <c r="U876" s="204">
        <f>S876+U875</f>
        <v>0</v>
      </c>
      <c r="V876" s="290">
        <f>IFERROR(U876/$K874,0)</f>
        <v>0</v>
      </c>
      <c r="W876" s="204">
        <f>U876+W875</f>
        <v>0</v>
      </c>
      <c r="X876" s="290">
        <f>IFERROR(W876/$K874,0)</f>
        <v>0</v>
      </c>
      <c r="Y876" s="204">
        <f>W876+Y875</f>
        <v>0</v>
      </c>
      <c r="Z876" s="290">
        <f>IFERROR(Y876/$K874,0)</f>
        <v>0</v>
      </c>
      <c r="AA876" s="307"/>
      <c r="AB876" s="308"/>
    </row>
    <row r="877" spans="1:28" ht="20.100000000000001" customHeight="1" outlineLevel="1">
      <c r="A877" s="406">
        <f>A874+1</f>
        <v>312</v>
      </c>
      <c r="B877" s="209" t="str">
        <f t="shared" si="25"/>
        <v>3.9</v>
      </c>
      <c r="C877" s="407" t="str">
        <f>VLOOKUP($A877,'VII - Planilha Orçamentária'!$A$9:$K$463,3)</f>
        <v>3.9.19</v>
      </c>
      <c r="D877" s="410" t="str">
        <f>VLOOKUP($A877,'VII - Planilha Orçamentária'!$A$9:$K$463,4)</f>
        <v>CPOS - B.166</v>
      </c>
      <c r="E877" s="410" t="str">
        <f>VLOOKUP(A877,'VII - Planilha Orçamentária'!$A$9:$K$463,5)</f>
        <v>422013</v>
      </c>
      <c r="F877" s="416" t="str">
        <f>VLOOKUP($A877,'VII - Planilha Orçamentária'!$A$9:$K$463,6)</f>
        <v>SOLDA EXOTÉRMICA CONEXÃO CABO-CABO HORIZONTAL EM X SOBREPOSTO,BITOLA DO CABO DE 50-50MM² A 95-50MM²</v>
      </c>
      <c r="G877" s="419" t="str">
        <f>VLOOKUP($A877,'VII - Planilha Orçamentária'!$A$9:$K$463,7)</f>
        <v xml:space="preserve">un </v>
      </c>
      <c r="I877" s="422">
        <f>VLOOKUP($A877,'VII - Planilha Orçamentária'!$A$9:$K$463,9)</f>
        <v>10</v>
      </c>
      <c r="J877" s="425">
        <f>VLOOKUP($A877,'VII - Planilha Orçamentária'!$A$9:$K$463,10)</f>
        <v>0</v>
      </c>
      <c r="K877" s="413">
        <f>ROUND(J877*I877,2)</f>
        <v>0</v>
      </c>
      <c r="M877" s="194" t="s">
        <v>104</v>
      </c>
      <c r="O877" s="200"/>
      <c r="P877" s="288"/>
      <c r="Q877" s="200"/>
      <c r="R877" s="288"/>
      <c r="S877" s="200"/>
      <c r="T877" s="288"/>
      <c r="U877" s="200"/>
      <c r="V877" s="288"/>
      <c r="W877" s="200"/>
      <c r="X877" s="288"/>
      <c r="Y877" s="200"/>
      <c r="Z877" s="288"/>
      <c r="AA877" s="303"/>
      <c r="AB877" s="304"/>
    </row>
    <row r="878" spans="1:28" ht="20.100000000000001" customHeight="1" outlineLevel="1">
      <c r="A878" s="406"/>
      <c r="B878" s="209" t="str">
        <f t="shared" si="25"/>
        <v>3.9</v>
      </c>
      <c r="C878" s="408"/>
      <c r="D878" s="411"/>
      <c r="E878" s="411"/>
      <c r="F878" s="417"/>
      <c r="G878" s="420"/>
      <c r="I878" s="423"/>
      <c r="J878" s="426"/>
      <c r="K878" s="414"/>
      <c r="M878" s="195" t="s">
        <v>105</v>
      </c>
      <c r="O878" s="202">
        <v>0</v>
      </c>
      <c r="P878" s="289">
        <f>IFERROR(O878/$K877,0)</f>
        <v>0</v>
      </c>
      <c r="Q878" s="202">
        <f>2*J877</f>
        <v>0</v>
      </c>
      <c r="R878" s="289">
        <f>IFERROR(Q878/$K877,0)</f>
        <v>0</v>
      </c>
      <c r="S878" s="202">
        <f>4*J877</f>
        <v>0</v>
      </c>
      <c r="T878" s="289">
        <f>IFERROR(S878/$K877,0)</f>
        <v>0</v>
      </c>
      <c r="U878" s="202">
        <f>4*J877</f>
        <v>0</v>
      </c>
      <c r="V878" s="289">
        <f>IFERROR(U878/$K877,0)</f>
        <v>0</v>
      </c>
      <c r="W878" s="202">
        <v>0</v>
      </c>
      <c r="X878" s="289">
        <f>IFERROR(W878/$K877,0)</f>
        <v>0</v>
      </c>
      <c r="Y878" s="202">
        <v>0</v>
      </c>
      <c r="Z878" s="289">
        <f>IFERROR(Y878/$K877,0)</f>
        <v>0</v>
      </c>
      <c r="AA878" s="305">
        <f>SUMIF($O$9:$Z$9,$AA$9,$O878:$Z878)</f>
        <v>0</v>
      </c>
      <c r="AB878" s="306">
        <f>IFERROR(AA878/$K877,0)</f>
        <v>0</v>
      </c>
    </row>
    <row r="879" spans="1:28" ht="20.100000000000001" customHeight="1" outlineLevel="1">
      <c r="A879" s="406"/>
      <c r="B879" s="209" t="str">
        <f t="shared" si="25"/>
        <v>3.9</v>
      </c>
      <c r="C879" s="409"/>
      <c r="D879" s="412"/>
      <c r="E879" s="412"/>
      <c r="F879" s="418"/>
      <c r="G879" s="421"/>
      <c r="I879" s="424"/>
      <c r="J879" s="427"/>
      <c r="K879" s="415"/>
      <c r="M879" s="196" t="s">
        <v>106</v>
      </c>
      <c r="O879" s="204">
        <f>O878</f>
        <v>0</v>
      </c>
      <c r="P879" s="290">
        <f>IFERROR(O879/$K877,0)</f>
        <v>0</v>
      </c>
      <c r="Q879" s="204">
        <f>O879+Q878</f>
        <v>0</v>
      </c>
      <c r="R879" s="290">
        <f>IFERROR(Q879/$K877,0)</f>
        <v>0</v>
      </c>
      <c r="S879" s="204">
        <f>Q879+S878</f>
        <v>0</v>
      </c>
      <c r="T879" s="290">
        <f>IFERROR(S879/$K877,0)</f>
        <v>0</v>
      </c>
      <c r="U879" s="204">
        <f>S879+U878</f>
        <v>0</v>
      </c>
      <c r="V879" s="290">
        <f>IFERROR(U879/$K877,0)</f>
        <v>0</v>
      </c>
      <c r="W879" s="204">
        <f>U879+W878</f>
        <v>0</v>
      </c>
      <c r="X879" s="290">
        <f>IFERROR(W879/$K877,0)</f>
        <v>0</v>
      </c>
      <c r="Y879" s="204">
        <f>W879+Y878</f>
        <v>0</v>
      </c>
      <c r="Z879" s="290">
        <f>IFERROR(Y879/$K877,0)</f>
        <v>0</v>
      </c>
      <c r="AA879" s="307"/>
      <c r="AB879" s="308"/>
    </row>
    <row r="880" spans="1:28" ht="20.100000000000001" customHeight="1" outlineLevel="1">
      <c r="A880" s="406">
        <f>A877+1</f>
        <v>313</v>
      </c>
      <c r="B880" s="209" t="str">
        <f t="shared" si="25"/>
        <v>3.9</v>
      </c>
      <c r="C880" s="407" t="str">
        <f>VLOOKUP($A880,'VII - Planilha Orçamentária'!$A$9:$K$463,3)</f>
        <v>3.9.20</v>
      </c>
      <c r="D880" s="410" t="str">
        <f>VLOOKUP($A880,'VII - Planilha Orçamentária'!$A$9:$K$463,4)</f>
        <v>CPOS - B.166</v>
      </c>
      <c r="E880" s="410" t="str">
        <f>VLOOKUP(A880,'VII - Planilha Orçamentária'!$A$9:$K$463,5)</f>
        <v>422016</v>
      </c>
      <c r="F880" s="416" t="str">
        <f>VLOOKUP($A880,'VII - Planilha Orçamentária'!$A$9:$K$463,6)</f>
        <v>SOLDA EXOTÉRMICA CONEXÃO CABO-CABO HORIZONTAL EM T, BITOLA DO CABO
DE 50-50MM² A 95-50MM²</v>
      </c>
      <c r="G880" s="419" t="str">
        <f>VLOOKUP($A880,'VII - Planilha Orçamentária'!$A$9:$K$463,7)</f>
        <v xml:space="preserve">un </v>
      </c>
      <c r="I880" s="422">
        <f>VLOOKUP($A880,'VII - Planilha Orçamentária'!$A$9:$K$463,9)</f>
        <v>12</v>
      </c>
      <c r="J880" s="425">
        <f>VLOOKUP($A880,'VII - Planilha Orçamentária'!$A$9:$K$463,10)</f>
        <v>0</v>
      </c>
      <c r="K880" s="413">
        <f>ROUND(J880*I880,2)</f>
        <v>0</v>
      </c>
      <c r="M880" s="194" t="s">
        <v>104</v>
      </c>
      <c r="O880" s="200"/>
      <c r="P880" s="288"/>
      <c r="Q880" s="200"/>
      <c r="R880" s="288"/>
      <c r="S880" s="200"/>
      <c r="T880" s="288"/>
      <c r="U880" s="200"/>
      <c r="V880" s="288"/>
      <c r="W880" s="200"/>
      <c r="X880" s="288"/>
      <c r="Y880" s="200"/>
      <c r="Z880" s="288"/>
      <c r="AA880" s="303"/>
      <c r="AB880" s="304"/>
    </row>
    <row r="881" spans="1:28" ht="20.100000000000001" customHeight="1" outlineLevel="1">
      <c r="A881" s="406"/>
      <c r="B881" s="209" t="str">
        <f t="shared" si="25"/>
        <v>3.9</v>
      </c>
      <c r="C881" s="408"/>
      <c r="D881" s="411"/>
      <c r="E881" s="411"/>
      <c r="F881" s="417"/>
      <c r="G881" s="420"/>
      <c r="I881" s="423"/>
      <c r="J881" s="426"/>
      <c r="K881" s="414"/>
      <c r="M881" s="195" t="s">
        <v>105</v>
      </c>
      <c r="O881" s="202">
        <v>0</v>
      </c>
      <c r="P881" s="289">
        <f>IFERROR(O881/$K880,0)</f>
        <v>0</v>
      </c>
      <c r="Q881" s="202">
        <f>2*J880</f>
        <v>0</v>
      </c>
      <c r="R881" s="289">
        <f>IFERROR(Q881/$K880,0)</f>
        <v>0</v>
      </c>
      <c r="S881" s="202">
        <f>10*J880</f>
        <v>0</v>
      </c>
      <c r="T881" s="289">
        <f>IFERROR(S881/$K880,0)</f>
        <v>0</v>
      </c>
      <c r="U881" s="202">
        <v>0</v>
      </c>
      <c r="V881" s="289">
        <f>IFERROR(U881/$K880,0)</f>
        <v>0</v>
      </c>
      <c r="W881" s="202">
        <v>0</v>
      </c>
      <c r="X881" s="289">
        <f>IFERROR(W881/$K880,0)</f>
        <v>0</v>
      </c>
      <c r="Y881" s="202">
        <v>0</v>
      </c>
      <c r="Z881" s="289">
        <f>IFERROR(Y881/$K880,0)</f>
        <v>0</v>
      </c>
      <c r="AA881" s="305">
        <f>SUMIF($O$9:$Z$9,$AA$9,$O881:$Z881)</f>
        <v>0</v>
      </c>
      <c r="AB881" s="306">
        <f>IFERROR(AA881/$K880,0)</f>
        <v>0</v>
      </c>
    </row>
    <row r="882" spans="1:28" ht="20.100000000000001" customHeight="1" outlineLevel="1">
      <c r="A882" s="406"/>
      <c r="B882" s="209" t="str">
        <f t="shared" si="25"/>
        <v>3.9</v>
      </c>
      <c r="C882" s="409"/>
      <c r="D882" s="412"/>
      <c r="E882" s="412"/>
      <c r="F882" s="418"/>
      <c r="G882" s="421"/>
      <c r="I882" s="424"/>
      <c r="J882" s="427"/>
      <c r="K882" s="415"/>
      <c r="M882" s="196" t="s">
        <v>106</v>
      </c>
      <c r="O882" s="204">
        <f>O881</f>
        <v>0</v>
      </c>
      <c r="P882" s="290">
        <f>IFERROR(O882/$K880,0)</f>
        <v>0</v>
      </c>
      <c r="Q882" s="204">
        <f>O882+Q881</f>
        <v>0</v>
      </c>
      <c r="R882" s="290">
        <f>IFERROR(Q882/$K880,0)</f>
        <v>0</v>
      </c>
      <c r="S882" s="204">
        <f>Q882+S881</f>
        <v>0</v>
      </c>
      <c r="T882" s="290">
        <f>IFERROR(S882/$K880,0)</f>
        <v>0</v>
      </c>
      <c r="U882" s="204">
        <f>S882+U881</f>
        <v>0</v>
      </c>
      <c r="V882" s="290">
        <f>IFERROR(U882/$K880,0)</f>
        <v>0</v>
      </c>
      <c r="W882" s="204">
        <f>U882+W881</f>
        <v>0</v>
      </c>
      <c r="X882" s="290">
        <f>IFERROR(W882/$K880,0)</f>
        <v>0</v>
      </c>
      <c r="Y882" s="204">
        <f>W882+Y881</f>
        <v>0</v>
      </c>
      <c r="Z882" s="290">
        <f>IFERROR(Y882/$K880,0)</f>
        <v>0</v>
      </c>
      <c r="AA882" s="307"/>
      <c r="AB882" s="308"/>
    </row>
    <row r="883" spans="1:28" ht="20.100000000000001" customHeight="1" outlineLevel="1">
      <c r="A883" s="406">
        <f>A880+1</f>
        <v>314</v>
      </c>
      <c r="B883" s="209" t="str">
        <f t="shared" si="25"/>
        <v>3.9</v>
      </c>
      <c r="C883" s="407" t="str">
        <f>VLOOKUP($A883,'VII - Planilha Orçamentária'!$A$9:$K$463,3)</f>
        <v>3.9.21</v>
      </c>
      <c r="D883" s="410" t="str">
        <f>VLOOKUP($A883,'VII - Planilha Orçamentária'!$A$9:$K$463,4)</f>
        <v>CPOS - B.166</v>
      </c>
      <c r="E883" s="410" t="str">
        <f>VLOOKUP(A883,'VII - Planilha Orçamentária'!$A$9:$K$463,5)</f>
        <v>422017</v>
      </c>
      <c r="F883" s="416" t="str">
        <f>VLOOKUP($A883,'VII - Planilha Orçamentária'!$A$9:$K$463,6)</f>
        <v>SOLDA EXOTÉRMICA CONEXÃO CABO-CABO HORIZONTAL RETO, BITOLA DO CABO DE
16MM² A 70MM²</v>
      </c>
      <c r="G883" s="419" t="str">
        <f>VLOOKUP($A883,'VII - Planilha Orçamentária'!$A$9:$K$463,7)</f>
        <v xml:space="preserve">un </v>
      </c>
      <c r="I883" s="422">
        <f>VLOOKUP($A883,'VII - Planilha Orçamentária'!$A$9:$K$463,9)</f>
        <v>15</v>
      </c>
      <c r="J883" s="425">
        <f>VLOOKUP($A883,'VII - Planilha Orçamentária'!$A$9:$K$463,10)</f>
        <v>0</v>
      </c>
      <c r="K883" s="413">
        <f>ROUND(J883*I883,2)</f>
        <v>0</v>
      </c>
      <c r="M883" s="194" t="s">
        <v>104</v>
      </c>
      <c r="O883" s="200"/>
      <c r="P883" s="288"/>
      <c r="Q883" s="200"/>
      <c r="R883" s="288"/>
      <c r="S883" s="200"/>
      <c r="T883" s="288"/>
      <c r="U883" s="200"/>
      <c r="V883" s="288"/>
      <c r="W883" s="200"/>
      <c r="X883" s="288"/>
      <c r="Y883" s="200"/>
      <c r="Z883" s="288"/>
      <c r="AA883" s="303"/>
      <c r="AB883" s="304"/>
    </row>
    <row r="884" spans="1:28" ht="20.100000000000001" customHeight="1" outlineLevel="1">
      <c r="A884" s="406"/>
      <c r="B884" s="209" t="str">
        <f t="shared" si="25"/>
        <v>3.9</v>
      </c>
      <c r="C884" s="408"/>
      <c r="D884" s="411"/>
      <c r="E884" s="411"/>
      <c r="F884" s="417"/>
      <c r="G884" s="420"/>
      <c r="I884" s="423"/>
      <c r="J884" s="426"/>
      <c r="K884" s="414"/>
      <c r="M884" s="195" t="s">
        <v>105</v>
      </c>
      <c r="O884" s="202">
        <v>0</v>
      </c>
      <c r="P884" s="289">
        <f>IFERROR(O884/$K883,0)</f>
        <v>0</v>
      </c>
      <c r="Q884" s="202">
        <f>1*J883</f>
        <v>0</v>
      </c>
      <c r="R884" s="289">
        <f>IFERROR(Q884/$K883,0)</f>
        <v>0</v>
      </c>
      <c r="S884" s="202">
        <f>7*J883</f>
        <v>0</v>
      </c>
      <c r="T884" s="289">
        <f>IFERROR(S884/$K883,0)</f>
        <v>0</v>
      </c>
      <c r="U884" s="202">
        <f>7*J883</f>
        <v>0</v>
      </c>
      <c r="V884" s="289">
        <f>IFERROR(U884/$K883,0)</f>
        <v>0</v>
      </c>
      <c r="W884" s="202">
        <v>0</v>
      </c>
      <c r="X884" s="289">
        <f>IFERROR(W884/$K883,0)</f>
        <v>0</v>
      </c>
      <c r="Y884" s="202">
        <v>0</v>
      </c>
      <c r="Z884" s="289">
        <f>IFERROR(Y884/$K883,0)</f>
        <v>0</v>
      </c>
      <c r="AA884" s="305">
        <f>SUMIF($O$9:$Z$9,$AA$9,$O884:$Z884)</f>
        <v>0</v>
      </c>
      <c r="AB884" s="306">
        <f>IFERROR(AA884/$K883,0)</f>
        <v>0</v>
      </c>
    </row>
    <row r="885" spans="1:28" ht="20.100000000000001" customHeight="1" outlineLevel="1">
      <c r="A885" s="406"/>
      <c r="B885" s="209" t="str">
        <f t="shared" si="25"/>
        <v>3.9</v>
      </c>
      <c r="C885" s="409"/>
      <c r="D885" s="412"/>
      <c r="E885" s="412"/>
      <c r="F885" s="418"/>
      <c r="G885" s="421"/>
      <c r="I885" s="424"/>
      <c r="J885" s="427"/>
      <c r="K885" s="415"/>
      <c r="M885" s="196" t="s">
        <v>106</v>
      </c>
      <c r="O885" s="204">
        <f>O884</f>
        <v>0</v>
      </c>
      <c r="P885" s="290">
        <f>IFERROR(O885/$K883,0)</f>
        <v>0</v>
      </c>
      <c r="Q885" s="204">
        <f>O885+Q884</f>
        <v>0</v>
      </c>
      <c r="R885" s="290">
        <f>IFERROR(Q885/$K883,0)</f>
        <v>0</v>
      </c>
      <c r="S885" s="204">
        <f>Q885+S884</f>
        <v>0</v>
      </c>
      <c r="T885" s="290">
        <f>IFERROR(S885/$K883,0)</f>
        <v>0</v>
      </c>
      <c r="U885" s="204">
        <f>S885+U884</f>
        <v>0</v>
      </c>
      <c r="V885" s="290">
        <f>IFERROR(U885/$K883,0)</f>
        <v>0</v>
      </c>
      <c r="W885" s="204">
        <f>U885+W884</f>
        <v>0</v>
      </c>
      <c r="X885" s="290">
        <f>IFERROR(W885/$K883,0)</f>
        <v>0</v>
      </c>
      <c r="Y885" s="204">
        <f>W885+Y884</f>
        <v>0</v>
      </c>
      <c r="Z885" s="290">
        <f>IFERROR(Y885/$K883,0)</f>
        <v>0</v>
      </c>
      <c r="AA885" s="307"/>
      <c r="AB885" s="308"/>
    </row>
    <row r="886" spans="1:28" ht="20.100000000000001" customHeight="1" outlineLevel="1">
      <c r="A886" s="406">
        <f>A883+1</f>
        <v>315</v>
      </c>
      <c r="B886" s="209" t="str">
        <f t="shared" si="25"/>
        <v>3.9</v>
      </c>
      <c r="C886" s="407" t="str">
        <f>VLOOKUP($A886,'VII - Planilha Orçamentária'!$A$9:$K$463,3)</f>
        <v>3.9.22</v>
      </c>
      <c r="D886" s="410" t="str">
        <f>VLOOKUP($A886,'VII - Planilha Orçamentária'!$A$9:$K$463,4)</f>
        <v>CPOS - B.166</v>
      </c>
      <c r="E886" s="410" t="str">
        <f>VLOOKUP(A886,'VII - Planilha Orçamentária'!$A$9:$K$463,5)</f>
        <v>420512</v>
      </c>
      <c r="F886" s="416" t="str">
        <f>VLOOKUP($A886,'VII - Planilha Orçamentária'!$A$9:$K$463,6)</f>
        <v>CONECTOR DE EMENDA EM LATÃO PARA CABO DE ATÉ 50 MM² COM 4 PARAFUSOS</v>
      </c>
      <c r="G886" s="419" t="str">
        <f>VLOOKUP($A886,'VII - Planilha Orçamentária'!$A$9:$K$463,7)</f>
        <v xml:space="preserve">un </v>
      </c>
      <c r="I886" s="422">
        <f>VLOOKUP($A886,'VII - Planilha Orçamentária'!$A$9:$K$463,9)</f>
        <v>8</v>
      </c>
      <c r="J886" s="425">
        <f>VLOOKUP($A886,'VII - Planilha Orçamentária'!$A$9:$K$463,10)</f>
        <v>0</v>
      </c>
      <c r="K886" s="413">
        <f>ROUND(J886*I886,2)</f>
        <v>0</v>
      </c>
      <c r="M886" s="194" t="s">
        <v>104</v>
      </c>
      <c r="O886" s="200"/>
      <c r="P886" s="288"/>
      <c r="Q886" s="200"/>
      <c r="R886" s="288"/>
      <c r="S886" s="200"/>
      <c r="T886" s="288"/>
      <c r="U886" s="200"/>
      <c r="V886" s="288"/>
      <c r="W886" s="200"/>
      <c r="X886" s="288"/>
      <c r="Y886" s="200"/>
      <c r="Z886" s="288"/>
      <c r="AA886" s="303"/>
      <c r="AB886" s="304"/>
    </row>
    <row r="887" spans="1:28" ht="20.100000000000001" customHeight="1" outlineLevel="1">
      <c r="A887" s="406"/>
      <c r="B887" s="209" t="str">
        <f t="shared" ref="B887:B900" si="26">B886</f>
        <v>3.9</v>
      </c>
      <c r="C887" s="408"/>
      <c r="D887" s="411"/>
      <c r="E887" s="411"/>
      <c r="F887" s="417"/>
      <c r="G887" s="420"/>
      <c r="I887" s="423"/>
      <c r="J887" s="426"/>
      <c r="K887" s="414"/>
      <c r="M887" s="195" t="s">
        <v>105</v>
      </c>
      <c r="O887" s="202">
        <v>0</v>
      </c>
      <c r="P887" s="289">
        <f>IFERROR(O887/$K886,0)</f>
        <v>0</v>
      </c>
      <c r="Q887" s="202">
        <v>0</v>
      </c>
      <c r="R887" s="289">
        <f>IFERROR(Q887/$K886,0)</f>
        <v>0</v>
      </c>
      <c r="S887" s="202">
        <v>0</v>
      </c>
      <c r="T887" s="289">
        <f>IFERROR(S887/$K886,0)</f>
        <v>0</v>
      </c>
      <c r="U887" s="202">
        <f>K886</f>
        <v>0</v>
      </c>
      <c r="V887" s="289">
        <f>IFERROR(U887/$K886,0)</f>
        <v>0</v>
      </c>
      <c r="W887" s="202">
        <v>0</v>
      </c>
      <c r="X887" s="289">
        <f>IFERROR(W887/$K886,0)</f>
        <v>0</v>
      </c>
      <c r="Y887" s="202">
        <v>0</v>
      </c>
      <c r="Z887" s="289">
        <f>IFERROR(Y887/$K886,0)</f>
        <v>0</v>
      </c>
      <c r="AA887" s="305">
        <f>SUMIF($O$9:$Z$9,$AA$9,$O887:$Z887)</f>
        <v>0</v>
      </c>
      <c r="AB887" s="306">
        <f>IFERROR(AA887/$K886,0)</f>
        <v>0</v>
      </c>
    </row>
    <row r="888" spans="1:28" ht="20.100000000000001" customHeight="1" outlineLevel="1">
      <c r="A888" s="406"/>
      <c r="B888" s="209" t="str">
        <f t="shared" si="26"/>
        <v>3.9</v>
      </c>
      <c r="C888" s="409"/>
      <c r="D888" s="412"/>
      <c r="E888" s="412"/>
      <c r="F888" s="418"/>
      <c r="G888" s="421"/>
      <c r="I888" s="424"/>
      <c r="J888" s="427"/>
      <c r="K888" s="415"/>
      <c r="M888" s="196" t="s">
        <v>106</v>
      </c>
      <c r="O888" s="204">
        <f>O887</f>
        <v>0</v>
      </c>
      <c r="P888" s="290">
        <f>IFERROR(O888/$K886,0)</f>
        <v>0</v>
      </c>
      <c r="Q888" s="204">
        <f>O888+Q887</f>
        <v>0</v>
      </c>
      <c r="R888" s="290">
        <f>IFERROR(Q888/$K886,0)</f>
        <v>0</v>
      </c>
      <c r="S888" s="204">
        <f>Q888+S887</f>
        <v>0</v>
      </c>
      <c r="T888" s="290">
        <f>IFERROR(S888/$K886,0)</f>
        <v>0</v>
      </c>
      <c r="U888" s="204">
        <f>S888+U887</f>
        <v>0</v>
      </c>
      <c r="V888" s="290">
        <f>IFERROR(U888/$K886,0)</f>
        <v>0</v>
      </c>
      <c r="W888" s="204">
        <f>U888+W887</f>
        <v>0</v>
      </c>
      <c r="X888" s="290">
        <f>IFERROR(W888/$K886,0)</f>
        <v>0</v>
      </c>
      <c r="Y888" s="204">
        <f>W888+Y887</f>
        <v>0</v>
      </c>
      <c r="Z888" s="290">
        <f>IFERROR(Y888/$K886,0)</f>
        <v>0</v>
      </c>
      <c r="AA888" s="307"/>
      <c r="AB888" s="308"/>
    </row>
    <row r="889" spans="1:28" ht="20.100000000000001" customHeight="1" outlineLevel="1">
      <c r="A889" s="406">
        <f>A886+1</f>
        <v>316</v>
      </c>
      <c r="B889" s="209" t="str">
        <f t="shared" si="26"/>
        <v>3.9</v>
      </c>
      <c r="C889" s="407" t="str">
        <f>VLOOKUP($A889,'VII - Planilha Orçamentária'!$A$9:$K$463,3)</f>
        <v>3.9.23</v>
      </c>
      <c r="D889" s="410" t="str">
        <f>VLOOKUP($A889,'VII - Planilha Orçamentária'!$A$9:$K$463,4)</f>
        <v>CPOS - B.166</v>
      </c>
      <c r="E889" s="410" t="str">
        <f>VLOOKUP(A889,'VII - Planilha Orçamentária'!$A$9:$K$463,5)</f>
        <v>420510</v>
      </c>
      <c r="F889" s="416" t="str">
        <f>VLOOKUP($A889,'VII - Planilha Orçamentária'!$A$9:$K$463,6)</f>
        <v>CAIXA DE INSPEÇÃO SUSPENSA</v>
      </c>
      <c r="G889" s="419" t="str">
        <f>VLOOKUP($A889,'VII - Planilha Orçamentária'!$A$9:$K$463,7)</f>
        <v xml:space="preserve">un </v>
      </c>
      <c r="I889" s="422">
        <f>VLOOKUP($A889,'VII - Planilha Orçamentária'!$A$9:$K$463,9)</f>
        <v>8</v>
      </c>
      <c r="J889" s="425">
        <f>VLOOKUP($A889,'VII - Planilha Orçamentária'!$A$9:$K$463,10)</f>
        <v>0</v>
      </c>
      <c r="K889" s="413">
        <f>ROUND(J889*I889,2)</f>
        <v>0</v>
      </c>
      <c r="M889" s="194" t="s">
        <v>104</v>
      </c>
      <c r="O889" s="200"/>
      <c r="P889" s="288"/>
      <c r="Q889" s="200"/>
      <c r="R889" s="288"/>
      <c r="S889" s="200"/>
      <c r="T889" s="288"/>
      <c r="U889" s="200"/>
      <c r="V889" s="288"/>
      <c r="W889" s="200"/>
      <c r="X889" s="288"/>
      <c r="Y889" s="200"/>
      <c r="Z889" s="288"/>
      <c r="AA889" s="303"/>
      <c r="AB889" s="304"/>
    </row>
    <row r="890" spans="1:28" ht="20.100000000000001" customHeight="1" outlineLevel="1">
      <c r="A890" s="406"/>
      <c r="B890" s="209" t="str">
        <f t="shared" si="26"/>
        <v>3.9</v>
      </c>
      <c r="C890" s="408"/>
      <c r="D890" s="411"/>
      <c r="E890" s="411"/>
      <c r="F890" s="417"/>
      <c r="G890" s="420"/>
      <c r="I890" s="423"/>
      <c r="J890" s="426"/>
      <c r="K890" s="414"/>
      <c r="M890" s="195" t="s">
        <v>105</v>
      </c>
      <c r="O890" s="202">
        <v>0</v>
      </c>
      <c r="P890" s="289">
        <f>IFERROR(O890/$K889,0)</f>
        <v>0</v>
      </c>
      <c r="Q890" s="202">
        <v>0</v>
      </c>
      <c r="R890" s="289">
        <f>IFERROR(Q890/$K889,0)</f>
        <v>0</v>
      </c>
      <c r="S890" s="202">
        <v>0</v>
      </c>
      <c r="T890" s="289">
        <f>IFERROR(S890/$K889,0)</f>
        <v>0</v>
      </c>
      <c r="U890" s="202">
        <f>K889</f>
        <v>0</v>
      </c>
      <c r="V890" s="289">
        <f>IFERROR(U890/$K889,0)</f>
        <v>0</v>
      </c>
      <c r="W890" s="202">
        <v>0</v>
      </c>
      <c r="X890" s="289">
        <f>IFERROR(W890/$K889,0)</f>
        <v>0</v>
      </c>
      <c r="Y890" s="202">
        <v>0</v>
      </c>
      <c r="Z890" s="289">
        <f>IFERROR(Y890/$K889,0)</f>
        <v>0</v>
      </c>
      <c r="AA890" s="305">
        <f>SUMIF($O$9:$Z$9,$AA$9,$O890:$Z890)</f>
        <v>0</v>
      </c>
      <c r="AB890" s="306">
        <f>IFERROR(AA890/$K889,0)</f>
        <v>0</v>
      </c>
    </row>
    <row r="891" spans="1:28" ht="20.100000000000001" customHeight="1" outlineLevel="1">
      <c r="A891" s="406"/>
      <c r="B891" s="209" t="str">
        <f t="shared" si="26"/>
        <v>3.9</v>
      </c>
      <c r="C891" s="409"/>
      <c r="D891" s="412"/>
      <c r="E891" s="412"/>
      <c r="F891" s="418"/>
      <c r="G891" s="421"/>
      <c r="I891" s="424"/>
      <c r="J891" s="427"/>
      <c r="K891" s="415"/>
      <c r="M891" s="196" t="s">
        <v>106</v>
      </c>
      <c r="O891" s="204">
        <f>O890</f>
        <v>0</v>
      </c>
      <c r="P891" s="290">
        <f>IFERROR(O891/$K889,0)</f>
        <v>0</v>
      </c>
      <c r="Q891" s="204">
        <f>O891+Q890</f>
        <v>0</v>
      </c>
      <c r="R891" s="290">
        <f>IFERROR(Q891/$K889,0)</f>
        <v>0</v>
      </c>
      <c r="S891" s="204">
        <f>Q891+S890</f>
        <v>0</v>
      </c>
      <c r="T891" s="290">
        <f>IFERROR(S891/$K889,0)</f>
        <v>0</v>
      </c>
      <c r="U891" s="204">
        <f>S891+U890</f>
        <v>0</v>
      </c>
      <c r="V891" s="290">
        <f>IFERROR(U891/$K889,0)</f>
        <v>0</v>
      </c>
      <c r="W891" s="204">
        <f>U891+W890</f>
        <v>0</v>
      </c>
      <c r="X891" s="290">
        <f>IFERROR(W891/$K889,0)</f>
        <v>0</v>
      </c>
      <c r="Y891" s="204">
        <f>W891+Y890</f>
        <v>0</v>
      </c>
      <c r="Z891" s="290">
        <f>IFERROR(Y891/$K889,0)</f>
        <v>0</v>
      </c>
      <c r="AA891" s="307"/>
      <c r="AB891" s="308"/>
    </row>
    <row r="892" spans="1:28" ht="20.100000000000001" hidden="1" customHeight="1" outlineLevel="1">
      <c r="A892" s="406">
        <f>A889+1</f>
        <v>317</v>
      </c>
      <c r="B892" s="209" t="str">
        <f t="shared" si="26"/>
        <v>3.9</v>
      </c>
      <c r="C892" s="407" t="str">
        <f>VLOOKUP($A892,'VII - Planilha Orçamentária'!$A$9:$K$463,3)</f>
        <v>3.9.24</v>
      </c>
      <c r="D892" s="410" t="str">
        <f>VLOOKUP($A892,'VII - Planilha Orçamentária'!$A$9:$K$463,4)</f>
        <v>CPOS - B.166</v>
      </c>
      <c r="E892" s="410" t="str">
        <f>VLOOKUP(A892,'VII - Planilha Orçamentária'!$A$9:$K$463,5)</f>
        <v>420531</v>
      </c>
      <c r="F892" s="416" t="str">
        <f>VLOOKUP($A892,'VII - Planilha Orçamentária'!$A$9:$K$463,6)</f>
        <v>CAIXA DE INSPEÇÃO DO TERRA CILÍNDRICA EM PVC RÍGIDO, DIÂMETRO DE 300
MM - H= 250 MM</v>
      </c>
      <c r="G892" s="419" t="str">
        <f>VLOOKUP($A892,'VII - Planilha Orçamentária'!$A$9:$K$463,7)</f>
        <v xml:space="preserve">un </v>
      </c>
      <c r="H892" s="5" t="s">
        <v>135</v>
      </c>
      <c r="I892" s="422">
        <f>VLOOKUP($A892,'VII - Planilha Orçamentária'!$A$9:$K$463,9)</f>
        <v>0</v>
      </c>
      <c r="J892" s="425">
        <f>VLOOKUP($A892,'VII - Planilha Orçamentária'!$A$9:$K$463,10)</f>
        <v>0</v>
      </c>
      <c r="K892" s="413">
        <f>ROUND(J892*I892,2)</f>
        <v>0</v>
      </c>
      <c r="M892" s="194" t="s">
        <v>104</v>
      </c>
      <c r="O892" s="200"/>
      <c r="P892" s="288"/>
      <c r="Q892" s="200"/>
      <c r="R892" s="288"/>
      <c r="S892" s="200"/>
      <c r="T892" s="288"/>
      <c r="U892" s="200"/>
      <c r="V892" s="288"/>
      <c r="W892" s="200"/>
      <c r="X892" s="288"/>
      <c r="Y892" s="200"/>
      <c r="Z892" s="288"/>
      <c r="AA892" s="303"/>
      <c r="AB892" s="304"/>
    </row>
    <row r="893" spans="1:28" ht="20.100000000000001" hidden="1" customHeight="1" outlineLevel="1">
      <c r="A893" s="406"/>
      <c r="B893" s="209" t="str">
        <f t="shared" si="26"/>
        <v>3.9</v>
      </c>
      <c r="C893" s="408"/>
      <c r="D893" s="411"/>
      <c r="E893" s="411"/>
      <c r="F893" s="417"/>
      <c r="G893" s="420"/>
      <c r="H893" s="5" t="s">
        <v>135</v>
      </c>
      <c r="I893" s="423"/>
      <c r="J893" s="426"/>
      <c r="K893" s="414"/>
      <c r="M893" s="195" t="s">
        <v>105</v>
      </c>
      <c r="O893" s="202">
        <v>0</v>
      </c>
      <c r="P893" s="289">
        <f>IFERROR(O893/$K892,0)</f>
        <v>0</v>
      </c>
      <c r="Q893" s="202">
        <v>0</v>
      </c>
      <c r="R893" s="289">
        <f>IFERROR(Q893/$K892,0)</f>
        <v>0</v>
      </c>
      <c r="S893" s="202">
        <v>0</v>
      </c>
      <c r="T893" s="289">
        <f>IFERROR(S893/$K892,0)</f>
        <v>0</v>
      </c>
      <c r="U893" s="202">
        <f>K892</f>
        <v>0</v>
      </c>
      <c r="V893" s="289">
        <f>IFERROR(U893/$K892,0)</f>
        <v>0</v>
      </c>
      <c r="W893" s="202">
        <v>0</v>
      </c>
      <c r="X893" s="289">
        <f>IFERROR(W893/$K892,0)</f>
        <v>0</v>
      </c>
      <c r="Y893" s="202">
        <v>0</v>
      </c>
      <c r="Z893" s="289">
        <f>IFERROR(Y893/$K892,0)</f>
        <v>0</v>
      </c>
      <c r="AA893" s="305">
        <f>SUMIF($O$9:$Z$9,$AA$9,$O893:$Z893)</f>
        <v>0</v>
      </c>
      <c r="AB893" s="306">
        <f>IFERROR(AA893/$K892,0)</f>
        <v>0</v>
      </c>
    </row>
    <row r="894" spans="1:28" ht="20.100000000000001" hidden="1" customHeight="1" outlineLevel="1">
      <c r="A894" s="406"/>
      <c r="B894" s="209" t="str">
        <f t="shared" si="26"/>
        <v>3.9</v>
      </c>
      <c r="C894" s="409"/>
      <c r="D894" s="412"/>
      <c r="E894" s="412"/>
      <c r="F894" s="418"/>
      <c r="G894" s="421"/>
      <c r="H894" s="5" t="s">
        <v>135</v>
      </c>
      <c r="I894" s="424"/>
      <c r="J894" s="427"/>
      <c r="K894" s="415"/>
      <c r="M894" s="196" t="s">
        <v>106</v>
      </c>
      <c r="O894" s="204">
        <f>O893</f>
        <v>0</v>
      </c>
      <c r="P894" s="290">
        <f>IFERROR(O894/$K892,0)</f>
        <v>0</v>
      </c>
      <c r="Q894" s="204">
        <f>O894+Q893</f>
        <v>0</v>
      </c>
      <c r="R894" s="290">
        <f>IFERROR(Q894/$K892,0)</f>
        <v>0</v>
      </c>
      <c r="S894" s="204">
        <f>Q894+S893</f>
        <v>0</v>
      </c>
      <c r="T894" s="290">
        <f>IFERROR(S894/$K892,0)</f>
        <v>0</v>
      </c>
      <c r="U894" s="204">
        <f>S894+U893</f>
        <v>0</v>
      </c>
      <c r="V894" s="290">
        <f>IFERROR(U894/$K892,0)</f>
        <v>0</v>
      </c>
      <c r="W894" s="204">
        <f>U894+W893</f>
        <v>0</v>
      </c>
      <c r="X894" s="290">
        <f>IFERROR(W894/$K892,0)</f>
        <v>0</v>
      </c>
      <c r="Y894" s="204">
        <f>W894+Y893</f>
        <v>0</v>
      </c>
      <c r="Z894" s="290">
        <f>IFERROR(Y894/$K892,0)</f>
        <v>0</v>
      </c>
      <c r="AA894" s="307"/>
      <c r="AB894" s="308"/>
    </row>
    <row r="895" spans="1:28" ht="20.100000000000001" customHeight="1" outlineLevel="1">
      <c r="A895" s="406">
        <f>A892+1</f>
        <v>318</v>
      </c>
      <c r="B895" s="209" t="str">
        <f t="shared" si="26"/>
        <v>3.9</v>
      </c>
      <c r="C895" s="407" t="str">
        <f>VLOOKUP($A895,'VII - Planilha Orçamentária'!$A$9:$K$463,3)</f>
        <v>3.9.25</v>
      </c>
      <c r="D895" s="410" t="str">
        <f>VLOOKUP($A895,'VII - Planilha Orçamentária'!$A$9:$K$463,4)</f>
        <v>CPOS - B.166</v>
      </c>
      <c r="E895" s="410" t="str">
        <f>VLOOKUP(A895,'VII - Planilha Orçamentária'!$A$9:$K$463,5)</f>
        <v>420530</v>
      </c>
      <c r="F895" s="416" t="str">
        <f>VLOOKUP($A895,'VII - Planilha Orçamentária'!$A$9:$K$463,6)</f>
        <v>TAMPA PARA CAIXA DE INSPEÇÃO CILÍNDRICA, AÇO GALVANIZADO</v>
      </c>
      <c r="G895" s="419" t="str">
        <f>VLOOKUP($A895,'VII - Planilha Orçamentária'!$A$9:$K$463,7)</f>
        <v xml:space="preserve">un </v>
      </c>
      <c r="I895" s="422">
        <f>VLOOKUP($A895,'VII - Planilha Orçamentária'!$A$9:$K$463,9)</f>
        <v>8</v>
      </c>
      <c r="J895" s="425">
        <f>VLOOKUP($A895,'VII - Planilha Orçamentária'!$A$9:$K$463,10)</f>
        <v>0</v>
      </c>
      <c r="K895" s="413">
        <f>ROUND(J895*I895,2)</f>
        <v>0</v>
      </c>
      <c r="M895" s="194" t="s">
        <v>104</v>
      </c>
      <c r="O895" s="200"/>
      <c r="P895" s="288"/>
      <c r="Q895" s="200"/>
      <c r="R895" s="288"/>
      <c r="S895" s="200"/>
      <c r="T895" s="288"/>
      <c r="U895" s="200"/>
      <c r="V895" s="288"/>
      <c r="W895" s="200"/>
      <c r="X895" s="288"/>
      <c r="Y895" s="200"/>
      <c r="Z895" s="288"/>
      <c r="AA895" s="303"/>
      <c r="AB895" s="304"/>
    </row>
    <row r="896" spans="1:28" ht="20.100000000000001" customHeight="1" outlineLevel="1">
      <c r="A896" s="406"/>
      <c r="B896" s="209" t="str">
        <f t="shared" si="26"/>
        <v>3.9</v>
      </c>
      <c r="C896" s="408"/>
      <c r="D896" s="411"/>
      <c r="E896" s="411"/>
      <c r="F896" s="417"/>
      <c r="G896" s="420"/>
      <c r="I896" s="423"/>
      <c r="J896" s="426"/>
      <c r="K896" s="414"/>
      <c r="M896" s="195" t="s">
        <v>105</v>
      </c>
      <c r="O896" s="202">
        <v>0</v>
      </c>
      <c r="P896" s="289">
        <f>IFERROR(O896/$K895,0)</f>
        <v>0</v>
      </c>
      <c r="Q896" s="202">
        <v>0</v>
      </c>
      <c r="R896" s="289">
        <f>IFERROR(Q896/$K895,0)</f>
        <v>0</v>
      </c>
      <c r="S896" s="202">
        <f>5*J895</f>
        <v>0</v>
      </c>
      <c r="T896" s="289">
        <f>IFERROR(S896/$K895,0)</f>
        <v>0</v>
      </c>
      <c r="U896" s="202">
        <f>3*J895</f>
        <v>0</v>
      </c>
      <c r="V896" s="289">
        <f>IFERROR(U896/$K895,0)</f>
        <v>0</v>
      </c>
      <c r="W896" s="202">
        <v>0</v>
      </c>
      <c r="X896" s="289">
        <f>IFERROR(W896/$K895,0)</f>
        <v>0</v>
      </c>
      <c r="Y896" s="202">
        <v>0</v>
      </c>
      <c r="Z896" s="289">
        <f>IFERROR(Y896/$K895,0)</f>
        <v>0</v>
      </c>
      <c r="AA896" s="305">
        <f>SUMIF($O$9:$Z$9,$AA$9,$O896:$Z896)</f>
        <v>0</v>
      </c>
      <c r="AB896" s="306">
        <f>IFERROR(AA896/$K895,0)</f>
        <v>0</v>
      </c>
    </row>
    <row r="897" spans="1:28" ht="20.100000000000001" customHeight="1" outlineLevel="1">
      <c r="A897" s="406"/>
      <c r="B897" s="209" t="str">
        <f t="shared" si="26"/>
        <v>3.9</v>
      </c>
      <c r="C897" s="409"/>
      <c r="D897" s="412"/>
      <c r="E897" s="412"/>
      <c r="F897" s="418"/>
      <c r="G897" s="421"/>
      <c r="I897" s="424"/>
      <c r="J897" s="427"/>
      <c r="K897" s="415"/>
      <c r="M897" s="196" t="s">
        <v>106</v>
      </c>
      <c r="O897" s="204">
        <f>O896</f>
        <v>0</v>
      </c>
      <c r="P897" s="290">
        <f>IFERROR(O897/$K895,0)</f>
        <v>0</v>
      </c>
      <c r="Q897" s="204">
        <f>O897+Q896</f>
        <v>0</v>
      </c>
      <c r="R897" s="290">
        <f>IFERROR(Q897/$K895,0)</f>
        <v>0</v>
      </c>
      <c r="S897" s="204">
        <f>Q897+S896</f>
        <v>0</v>
      </c>
      <c r="T897" s="290">
        <f>IFERROR(S897/$K895,0)</f>
        <v>0</v>
      </c>
      <c r="U897" s="204">
        <f>S897+U896</f>
        <v>0</v>
      </c>
      <c r="V897" s="290">
        <f>IFERROR(U897/$K895,0)</f>
        <v>0</v>
      </c>
      <c r="W897" s="204">
        <f>U897+W896</f>
        <v>0</v>
      </c>
      <c r="X897" s="290">
        <f>IFERROR(W897/$K895,0)</f>
        <v>0</v>
      </c>
      <c r="Y897" s="204">
        <f>W897+Y896</f>
        <v>0</v>
      </c>
      <c r="Z897" s="290">
        <f>IFERROR(Y897/$K895,0)</f>
        <v>0</v>
      </c>
      <c r="AA897" s="307"/>
      <c r="AB897" s="308"/>
    </row>
    <row r="898" spans="1:28" ht="20.100000000000001" customHeight="1" outlineLevel="1">
      <c r="A898" s="406">
        <f>A895+1</f>
        <v>319</v>
      </c>
      <c r="B898" s="209" t="str">
        <f t="shared" si="26"/>
        <v>3.9</v>
      </c>
      <c r="C898" s="407" t="str">
        <f>VLOOKUP($A898,'VII - Planilha Orçamentária'!$A$9:$K$463,3)</f>
        <v>3.9.26</v>
      </c>
      <c r="D898" s="410" t="str">
        <f>VLOOKUP($A898,'VII - Planilha Orçamentária'!$A$9:$K$463,4)</f>
        <v>CPU</v>
      </c>
      <c r="E898" s="410" t="str">
        <f>VLOOKUP(A898,'VII - Planilha Orçamentária'!$A$9:$K$463,5)</f>
        <v>002</v>
      </c>
      <c r="F898" s="416" t="str">
        <f>VLOOKUP($A898,'VII - Planilha Orçamentária'!$A$9:$K$463,6)</f>
        <v>TESTE DE VERIFICACAO DA MALHA DE TERRA DOS PARA-RAIOS COM MEDICOES E LAUDO TECNICO</v>
      </c>
      <c r="G898" s="419" t="str">
        <f>VLOOKUP($A898,'VII - Planilha Orçamentária'!$A$9:$K$463,7)</f>
        <v>bloco</v>
      </c>
      <c r="I898" s="422">
        <f>VLOOKUP($A898,'VII - Planilha Orçamentária'!$A$9:$K$463,9)</f>
        <v>1</v>
      </c>
      <c r="J898" s="425">
        <f>VLOOKUP($A898,'VII - Planilha Orçamentária'!$A$9:$K$463,10)</f>
        <v>0</v>
      </c>
      <c r="K898" s="413">
        <f>ROUND(J898*I898,2)</f>
        <v>0</v>
      </c>
      <c r="M898" s="194" t="s">
        <v>104</v>
      </c>
      <c r="O898" s="200"/>
      <c r="P898" s="288"/>
      <c r="Q898" s="200"/>
      <c r="R898" s="288"/>
      <c r="S898" s="200"/>
      <c r="T898" s="288"/>
      <c r="U898" s="200"/>
      <c r="V898" s="288"/>
      <c r="W898" s="200"/>
      <c r="X898" s="288"/>
      <c r="Y898" s="200"/>
      <c r="Z898" s="288"/>
      <c r="AA898" s="303"/>
      <c r="AB898" s="304"/>
    </row>
    <row r="899" spans="1:28" ht="20.100000000000001" customHeight="1" outlineLevel="1">
      <c r="A899" s="406"/>
      <c r="B899" s="209" t="str">
        <f t="shared" si="26"/>
        <v>3.9</v>
      </c>
      <c r="C899" s="408"/>
      <c r="D899" s="411"/>
      <c r="E899" s="411"/>
      <c r="F899" s="417"/>
      <c r="G899" s="420"/>
      <c r="I899" s="423"/>
      <c r="J899" s="426"/>
      <c r="K899" s="414"/>
      <c r="M899" s="195" t="s">
        <v>105</v>
      </c>
      <c r="O899" s="202">
        <v>0</v>
      </c>
      <c r="P899" s="289">
        <f>IFERROR(O899/$K898,0)</f>
        <v>0</v>
      </c>
      <c r="Q899" s="202">
        <v>0</v>
      </c>
      <c r="R899" s="289">
        <f>IFERROR(Q899/$K898,0)</f>
        <v>0</v>
      </c>
      <c r="S899" s="202">
        <v>0</v>
      </c>
      <c r="T899" s="289">
        <f>IFERROR(S899/$K898,0)</f>
        <v>0</v>
      </c>
      <c r="U899" s="202">
        <v>0</v>
      </c>
      <c r="V899" s="289">
        <f>IFERROR(U899/$K898,0)</f>
        <v>0</v>
      </c>
      <c r="W899" s="202">
        <f>K898</f>
        <v>0</v>
      </c>
      <c r="X899" s="289">
        <f>IFERROR(W899/$K898,0)</f>
        <v>0</v>
      </c>
      <c r="Y899" s="202">
        <v>0</v>
      </c>
      <c r="Z899" s="289">
        <f>IFERROR(Y899/$K898,0)</f>
        <v>0</v>
      </c>
      <c r="AA899" s="305">
        <f>SUMIF($O$9:$Z$9,$AA$9,$O899:$Z899)</f>
        <v>0</v>
      </c>
      <c r="AB899" s="306">
        <f>IFERROR(AA899/$K898,0)</f>
        <v>0</v>
      </c>
    </row>
    <row r="900" spans="1:28" ht="20.100000000000001" customHeight="1" outlineLevel="1">
      <c r="A900" s="406"/>
      <c r="B900" s="209" t="str">
        <f t="shared" si="26"/>
        <v>3.9</v>
      </c>
      <c r="C900" s="409"/>
      <c r="D900" s="412"/>
      <c r="E900" s="412"/>
      <c r="F900" s="418"/>
      <c r="G900" s="421"/>
      <c r="I900" s="424"/>
      <c r="J900" s="427"/>
      <c r="K900" s="415"/>
      <c r="M900" s="196" t="s">
        <v>106</v>
      </c>
      <c r="O900" s="204">
        <f>O899</f>
        <v>0</v>
      </c>
      <c r="P900" s="290">
        <f>IFERROR(O900/$K898,0)</f>
        <v>0</v>
      </c>
      <c r="Q900" s="204">
        <f>O900+Q899</f>
        <v>0</v>
      </c>
      <c r="R900" s="290">
        <f>IFERROR(Q900/$K898,0)</f>
        <v>0</v>
      </c>
      <c r="S900" s="204">
        <f>Q900+S899</f>
        <v>0</v>
      </c>
      <c r="T900" s="290">
        <f>IFERROR(S900/$K898,0)</f>
        <v>0</v>
      </c>
      <c r="U900" s="204">
        <f>S900+U899</f>
        <v>0</v>
      </c>
      <c r="V900" s="290">
        <f>IFERROR(U900/$K898,0)</f>
        <v>0</v>
      </c>
      <c r="W900" s="204">
        <f>U900+W899</f>
        <v>0</v>
      </c>
      <c r="X900" s="290">
        <f>IFERROR(W900/$K898,0)</f>
        <v>0</v>
      </c>
      <c r="Y900" s="204">
        <f>W900+Y899</f>
        <v>0</v>
      </c>
      <c r="Z900" s="290">
        <f>IFERROR(Y900/$K898,0)</f>
        <v>0</v>
      </c>
      <c r="AA900" s="307"/>
      <c r="AB900" s="308"/>
    </row>
    <row r="901" spans="1:28" ht="30" customHeight="1">
      <c r="B901" s="181" t="str">
        <f>B900</f>
        <v>3.9</v>
      </c>
      <c r="C901" s="348"/>
      <c r="D901" s="349">
        <f>C$181</f>
        <v>3</v>
      </c>
      <c r="E901" s="349" t="s">
        <v>726</v>
      </c>
      <c r="F901" s="346" t="s">
        <v>725</v>
      </c>
      <c r="G901" s="350"/>
      <c r="H901" s="44"/>
      <c r="I901" s="351" t="s">
        <v>74</v>
      </c>
      <c r="J901" s="352"/>
      <c r="K901" s="347">
        <f>SUMIF(B$9:B900,B901,K$9:K900)</f>
        <v>0</v>
      </c>
      <c r="L901" s="42"/>
      <c r="M901" s="353"/>
      <c r="O901" s="206">
        <f>SUMIFS(O$9:O900,$B$9:$B900,$B901,$M$9:$M900,$M899)</f>
        <v>0</v>
      </c>
      <c r="P901" s="291" t="e">
        <f>O901/$K901</f>
        <v>#DIV/0!</v>
      </c>
      <c r="Q901" s="206">
        <f>SUMIFS(Q$9:Q900,$B$9:$B900,$B901,$M$9:$M900,$M899)</f>
        <v>0</v>
      </c>
      <c r="R901" s="291" t="e">
        <f>Q901/$K901</f>
        <v>#DIV/0!</v>
      </c>
      <c r="S901" s="206">
        <f>SUMIFS(S$9:S900,$B$9:$B900,$B901,$M$9:$M900,$M899)</f>
        <v>0</v>
      </c>
      <c r="T901" s="291" t="e">
        <f>S901/$K901</f>
        <v>#DIV/0!</v>
      </c>
      <c r="U901" s="206">
        <f>SUMIFS(U$9:U900,$B$9:$B900,$B901,$M$9:$M900,$M899)</f>
        <v>0</v>
      </c>
      <c r="V901" s="291" t="e">
        <f>U901/$K901</f>
        <v>#DIV/0!</v>
      </c>
      <c r="W901" s="206">
        <f>SUMIFS(W$9:W900,$B$9:$B900,$B901,$M$9:$M900,$M899)</f>
        <v>0</v>
      </c>
      <c r="X901" s="291" t="e">
        <f>W901/$K901</f>
        <v>#DIV/0!</v>
      </c>
      <c r="Y901" s="206">
        <f>SUMIFS(Y$9:Y900,$B$9:$B900,$B901,$M$9:$M900,$M899)</f>
        <v>0</v>
      </c>
      <c r="Z901" s="291" t="e">
        <f>Y901/$K901</f>
        <v>#DIV/0!</v>
      </c>
      <c r="AA901" s="206">
        <f>SUMIFS(AA$9:AA900,$B$9:$B900,$B901,$M$9:$M900,$M899)</f>
        <v>0</v>
      </c>
      <c r="AB901" s="291" t="e">
        <f>AA901/$K901</f>
        <v>#DIV/0!</v>
      </c>
    </row>
    <row r="902" spans="1:28" s="63" customFormat="1" ht="30" customHeight="1">
      <c r="A902" s="1"/>
      <c r="B902" s="183" t="str">
        <f>C902</f>
        <v>3.10</v>
      </c>
      <c r="C902" s="326" t="s">
        <v>210</v>
      </c>
      <c r="D902" s="342" t="s">
        <v>74</v>
      </c>
      <c r="E902" s="342"/>
      <c r="F902" s="343" t="s">
        <v>18</v>
      </c>
      <c r="G902" s="344"/>
      <c r="H902" s="3"/>
      <c r="I902" s="331" t="s">
        <v>74</v>
      </c>
      <c r="J902" s="332"/>
      <c r="K902" s="333"/>
      <c r="L902" s="3"/>
      <c r="M902" s="345"/>
      <c r="O902" s="356"/>
      <c r="P902" s="357"/>
      <c r="Q902" s="356"/>
      <c r="R902" s="357"/>
      <c r="S902" s="356"/>
      <c r="T902" s="357"/>
      <c r="U902" s="356"/>
      <c r="V902" s="357"/>
      <c r="W902" s="356"/>
      <c r="X902" s="357"/>
      <c r="Y902" s="356"/>
      <c r="Z902" s="357"/>
      <c r="AA902" s="356"/>
      <c r="AB902" s="357"/>
    </row>
    <row r="903" spans="1:28" ht="20.100000000000001" customHeight="1" outlineLevel="1">
      <c r="A903" s="406">
        <f>A898+3</f>
        <v>322</v>
      </c>
      <c r="B903" s="209" t="str">
        <f t="shared" ref="B903:B966" si="27">B902</f>
        <v>3.10</v>
      </c>
      <c r="C903" s="407" t="str">
        <f>VLOOKUP($A903,'VII - Planilha Orçamentária'!$A$9:$K$463,3)</f>
        <v>3.10.1</v>
      </c>
      <c r="D903" s="410" t="str">
        <f>VLOOKUP($A903,'VII - Planilha Orçamentária'!$A$9:$K$463,4)</f>
        <v>SINAPI - 01/2016</v>
      </c>
      <c r="E903" s="410" t="str">
        <f>VLOOKUP(A903,'VII - Planilha Orçamentária'!$A$9:$K$463,5)</f>
        <v>68069</v>
      </c>
      <c r="F903" s="416" t="str">
        <f>VLOOKUP($A903,'VII - Planilha Orçamentária'!$A$9:$K$463,6)</f>
        <v>HASTE COPPERWELD 5/8 X 3,0M COM CONECTOR</v>
      </c>
      <c r="G903" s="419" t="str">
        <f>VLOOKUP($A903,'VII - Planilha Orçamentária'!$A$9:$K$463,7)</f>
        <v xml:space="preserve">un </v>
      </c>
      <c r="I903" s="422">
        <f>VLOOKUP($A903,'VII - Planilha Orçamentária'!$A$9:$K$463,9)</f>
        <v>22</v>
      </c>
      <c r="J903" s="425">
        <f>VLOOKUP($A903,'VII - Planilha Orçamentária'!$A$9:$K$463,10)</f>
        <v>0</v>
      </c>
      <c r="K903" s="413">
        <f>ROUND(J903*I903,2)</f>
        <v>0</v>
      </c>
      <c r="M903" s="194" t="s">
        <v>104</v>
      </c>
      <c r="O903" s="200"/>
      <c r="P903" s="288"/>
      <c r="Q903" s="200"/>
      <c r="R903" s="288"/>
      <c r="S903" s="200"/>
      <c r="T903" s="288"/>
      <c r="U903" s="200"/>
      <c r="V903" s="288"/>
      <c r="W903" s="200"/>
      <c r="X903" s="288"/>
      <c r="Y903" s="200"/>
      <c r="Z903" s="288"/>
      <c r="AA903" s="303"/>
      <c r="AB903" s="304"/>
    </row>
    <row r="904" spans="1:28" ht="20.100000000000001" customHeight="1" outlineLevel="1">
      <c r="A904" s="406"/>
      <c r="B904" s="209" t="str">
        <f t="shared" si="27"/>
        <v>3.10</v>
      </c>
      <c r="C904" s="408"/>
      <c r="D904" s="411"/>
      <c r="E904" s="411"/>
      <c r="F904" s="417"/>
      <c r="G904" s="420"/>
      <c r="I904" s="423"/>
      <c r="J904" s="426"/>
      <c r="K904" s="414"/>
      <c r="M904" s="195" t="s">
        <v>105</v>
      </c>
      <c r="O904" s="202">
        <v>0</v>
      </c>
      <c r="P904" s="289">
        <f>IFERROR(O904/$K903,0)</f>
        <v>0</v>
      </c>
      <c r="Q904" s="202">
        <f>10*J903</f>
        <v>0</v>
      </c>
      <c r="R904" s="289">
        <f>IFERROR(Q904/$K903,0)</f>
        <v>0</v>
      </c>
      <c r="S904" s="202">
        <f>12*J903</f>
        <v>0</v>
      </c>
      <c r="T904" s="289">
        <f>IFERROR(S904/$K903,0)</f>
        <v>0</v>
      </c>
      <c r="U904" s="202">
        <v>0</v>
      </c>
      <c r="V904" s="289">
        <f>IFERROR(U904/$K903,0)</f>
        <v>0</v>
      </c>
      <c r="W904" s="202">
        <v>0</v>
      </c>
      <c r="X904" s="289">
        <f>IFERROR(W904/$K903,0)</f>
        <v>0</v>
      </c>
      <c r="Y904" s="202">
        <v>0</v>
      </c>
      <c r="Z904" s="289">
        <f>IFERROR(Y904/$K903,0)</f>
        <v>0</v>
      </c>
      <c r="AA904" s="305">
        <f>SUMIF($O$9:$Z$9,$AA$9,$O904:$Z904)</f>
        <v>0</v>
      </c>
      <c r="AB904" s="306">
        <f>IFERROR(AA904/$K903,0)</f>
        <v>0</v>
      </c>
    </row>
    <row r="905" spans="1:28" ht="20.100000000000001" customHeight="1" outlineLevel="1">
      <c r="A905" s="406"/>
      <c r="B905" s="209" t="str">
        <f t="shared" si="27"/>
        <v>3.10</v>
      </c>
      <c r="C905" s="409"/>
      <c r="D905" s="412"/>
      <c r="E905" s="412"/>
      <c r="F905" s="418"/>
      <c r="G905" s="421"/>
      <c r="I905" s="424"/>
      <c r="J905" s="427"/>
      <c r="K905" s="415"/>
      <c r="M905" s="196" t="s">
        <v>106</v>
      </c>
      <c r="O905" s="204">
        <f>O904</f>
        <v>0</v>
      </c>
      <c r="P905" s="290">
        <f>IFERROR(O905/$K903,0)</f>
        <v>0</v>
      </c>
      <c r="Q905" s="204">
        <f>O905+Q904</f>
        <v>0</v>
      </c>
      <c r="R905" s="290">
        <f>IFERROR(Q905/$K903,0)</f>
        <v>0</v>
      </c>
      <c r="S905" s="204">
        <f>Q905+S904</f>
        <v>0</v>
      </c>
      <c r="T905" s="290">
        <f>IFERROR(S905/$K903,0)</f>
        <v>0</v>
      </c>
      <c r="U905" s="204">
        <f>S905+U904</f>
        <v>0</v>
      </c>
      <c r="V905" s="290">
        <f>IFERROR(U905/$K903,0)</f>
        <v>0</v>
      </c>
      <c r="W905" s="204">
        <f>U905+W904</f>
        <v>0</v>
      </c>
      <c r="X905" s="290">
        <f>IFERROR(W905/$K903,0)</f>
        <v>0</v>
      </c>
      <c r="Y905" s="204">
        <f>W905+Y904</f>
        <v>0</v>
      </c>
      <c r="Z905" s="290">
        <f>IFERROR(Y905/$K903,0)</f>
        <v>0</v>
      </c>
      <c r="AA905" s="307"/>
      <c r="AB905" s="308"/>
    </row>
    <row r="906" spans="1:28" ht="20.100000000000001" hidden="1" customHeight="1" outlineLevel="1">
      <c r="A906" s="406">
        <f>A903+1</f>
        <v>323</v>
      </c>
      <c r="B906" s="209" t="str">
        <f t="shared" si="27"/>
        <v>3.10</v>
      </c>
      <c r="C906" s="407" t="str">
        <f>VLOOKUP($A906,'VII - Planilha Orçamentária'!$A$9:$K$463,3)</f>
        <v>3.10.2</v>
      </c>
      <c r="D906" s="410" t="str">
        <f>VLOOKUP($A906,'VII - Planilha Orçamentária'!$A$9:$K$463,4)</f>
        <v>CPOS - B.164</v>
      </c>
      <c r="E906" s="410" t="str">
        <f>VLOOKUP(A906,'VII - Planilha Orçamentária'!$A$9:$K$463,5)</f>
        <v>420104</v>
      </c>
      <c r="F906" s="416" t="str">
        <f>VLOOKUP($A906,'VII - Planilha Orçamentária'!$A$9:$K$463,6)</f>
        <v>CAPTOR TIPO FRANKLIN, H= 300 MM, 4 PONTOS, 2 DESCIDAS, ACABAMENTO CROMADO</v>
      </c>
      <c r="G906" s="419" t="str">
        <f>VLOOKUP($A906,'VII - Planilha Orçamentária'!$A$9:$K$463,7)</f>
        <v>m</v>
      </c>
      <c r="H906" s="5" t="s">
        <v>135</v>
      </c>
      <c r="I906" s="422">
        <f>VLOOKUP($A906,'VII - Planilha Orçamentária'!$A$9:$K$463,9)</f>
        <v>0</v>
      </c>
      <c r="J906" s="425">
        <f>VLOOKUP($A906,'VII - Planilha Orçamentária'!$A$9:$K$463,10)</f>
        <v>46.56</v>
      </c>
      <c r="K906" s="413">
        <f>ROUND(J906*I906,2)</f>
        <v>0</v>
      </c>
      <c r="M906" s="194" t="s">
        <v>104</v>
      </c>
      <c r="O906" s="200"/>
      <c r="P906" s="201"/>
      <c r="Q906" s="200"/>
      <c r="R906" s="288"/>
      <c r="S906" s="200"/>
      <c r="T906" s="288"/>
      <c r="U906" s="200"/>
      <c r="V906" s="288"/>
      <c r="W906" s="200"/>
      <c r="X906" s="288"/>
      <c r="Y906" s="200"/>
      <c r="Z906" s="201"/>
      <c r="AA906" s="200"/>
      <c r="AB906" s="201"/>
    </row>
    <row r="907" spans="1:28" ht="20.100000000000001" hidden="1" customHeight="1" outlineLevel="1">
      <c r="A907" s="406"/>
      <c r="B907" s="209" t="str">
        <f t="shared" si="27"/>
        <v>3.10</v>
      </c>
      <c r="C907" s="408"/>
      <c r="D907" s="411"/>
      <c r="E907" s="411"/>
      <c r="F907" s="417"/>
      <c r="G907" s="420"/>
      <c r="H907" s="5" t="s">
        <v>135</v>
      </c>
      <c r="I907" s="423"/>
      <c r="J907" s="426"/>
      <c r="K907" s="414"/>
      <c r="M907" s="195" t="s">
        <v>105</v>
      </c>
      <c r="O907" s="202">
        <v>0</v>
      </c>
      <c r="P907" s="203">
        <f>IFERROR(O907/$K906,0)</f>
        <v>0</v>
      </c>
      <c r="Q907" s="202">
        <v>0</v>
      </c>
      <c r="R907" s="289">
        <f>IFERROR(Q907/$K906,0)</f>
        <v>0</v>
      </c>
      <c r="S907" s="202">
        <f>K906</f>
        <v>0</v>
      </c>
      <c r="T907" s="289">
        <f>IFERROR(S907/$K906,0)</f>
        <v>0</v>
      </c>
      <c r="U907" s="202">
        <v>0</v>
      </c>
      <c r="V907" s="289">
        <f>IFERROR(U907/$K906,0)</f>
        <v>0</v>
      </c>
      <c r="W907" s="202">
        <v>0</v>
      </c>
      <c r="X907" s="289">
        <f>IFERROR(W907/$K906,0)</f>
        <v>0</v>
      </c>
      <c r="Y907" s="202">
        <v>0</v>
      </c>
      <c r="Z907" s="203">
        <f>IFERROR(Y907/$K906,0)</f>
        <v>0</v>
      </c>
      <c r="AA907" s="202">
        <f>SUMIF($O$9:$Z$9,$AA$9,$O907:$Z907)</f>
        <v>0</v>
      </c>
      <c r="AB907" s="203">
        <f>IFERROR(AA907/$K906,0)</f>
        <v>0</v>
      </c>
    </row>
    <row r="908" spans="1:28" ht="20.100000000000001" hidden="1" customHeight="1" outlineLevel="1">
      <c r="A908" s="406"/>
      <c r="B908" s="209" t="str">
        <f t="shared" si="27"/>
        <v>3.10</v>
      </c>
      <c r="C908" s="409"/>
      <c r="D908" s="412"/>
      <c r="E908" s="412"/>
      <c r="F908" s="418"/>
      <c r="G908" s="421"/>
      <c r="H908" s="5" t="s">
        <v>135</v>
      </c>
      <c r="I908" s="424"/>
      <c r="J908" s="427"/>
      <c r="K908" s="415"/>
      <c r="M908" s="196" t="s">
        <v>106</v>
      </c>
      <c r="O908" s="204">
        <f>O907</f>
        <v>0</v>
      </c>
      <c r="P908" s="205">
        <f>IFERROR(O908/$K906,0)</f>
        <v>0</v>
      </c>
      <c r="Q908" s="204">
        <f>O908+Q907</f>
        <v>0</v>
      </c>
      <c r="R908" s="290">
        <f>IFERROR(Q908/$K906,0)</f>
        <v>0</v>
      </c>
      <c r="S908" s="204">
        <f>Q908+S907</f>
        <v>0</v>
      </c>
      <c r="T908" s="290">
        <f>IFERROR(S908/$K906,0)</f>
        <v>0</v>
      </c>
      <c r="U908" s="204">
        <f>S908+U907</f>
        <v>0</v>
      </c>
      <c r="V908" s="290">
        <f>IFERROR(U908/$K906,0)</f>
        <v>0</v>
      </c>
      <c r="W908" s="204">
        <f>U908+W907</f>
        <v>0</v>
      </c>
      <c r="X908" s="290">
        <f>IFERROR(W908/$K906,0)</f>
        <v>0</v>
      </c>
      <c r="Y908" s="204">
        <f>W908+Y907</f>
        <v>0</v>
      </c>
      <c r="Z908" s="205">
        <f>IFERROR(Y908/$K906,0)</f>
        <v>0</v>
      </c>
      <c r="AA908" s="204"/>
      <c r="AB908" s="205"/>
    </row>
    <row r="909" spans="1:28" ht="20.100000000000001" hidden="1" customHeight="1" outlineLevel="1">
      <c r="A909" s="406">
        <f>A906+1</f>
        <v>324</v>
      </c>
      <c r="B909" s="209" t="str">
        <f t="shared" si="27"/>
        <v>3.10</v>
      </c>
      <c r="C909" s="407" t="str">
        <f>VLOOKUP($A909,'VII - Planilha Orçamentária'!$A$9:$K$463,3)</f>
        <v>3.10.3</v>
      </c>
      <c r="D909" s="410" t="str">
        <f>VLOOKUP($A909,'VII - Planilha Orçamentária'!$A$9:$K$463,4)</f>
        <v>SINAPI - 05/2015</v>
      </c>
      <c r="E909" s="410" t="str">
        <f>VLOOKUP(A909,'VII - Planilha Orçamentária'!$A$9:$K$463,5)</f>
        <v>72929</v>
      </c>
      <c r="F909" s="416" t="str">
        <f>VLOOKUP($A909,'VII - Planilha Orçamentária'!$A$9:$K$463,6)</f>
        <v>CORDOALHA DE COBRE NU, INCLUSIVE ISOLADORES - 35,00 MM2 - FORNECIMENTO E INSTALACAO</v>
      </c>
      <c r="G909" s="419" t="str">
        <f>VLOOKUP($A909,'VII - Planilha Orçamentária'!$A$9:$K$463,7)</f>
        <v>m</v>
      </c>
      <c r="H909" s="5" t="s">
        <v>135</v>
      </c>
      <c r="I909" s="422">
        <f>VLOOKUP($A909,'VII - Planilha Orçamentária'!$A$9:$K$463,9)</f>
        <v>0</v>
      </c>
      <c r="J909" s="425">
        <f>VLOOKUP($A909,'VII - Planilha Orçamentária'!$A$9:$K$463,10)</f>
        <v>37.14</v>
      </c>
      <c r="K909" s="413">
        <f>ROUND(J909*I909,2)</f>
        <v>0</v>
      </c>
      <c r="M909" s="194" t="s">
        <v>104</v>
      </c>
      <c r="O909" s="200"/>
      <c r="P909" s="201"/>
      <c r="Q909" s="200"/>
      <c r="R909" s="288"/>
      <c r="S909" s="200"/>
      <c r="T909" s="288"/>
      <c r="U909" s="200"/>
      <c r="V909" s="288"/>
      <c r="W909" s="200"/>
      <c r="X909" s="288"/>
      <c r="Y909" s="200"/>
      <c r="Z909" s="201"/>
      <c r="AA909" s="200"/>
      <c r="AB909" s="201"/>
    </row>
    <row r="910" spans="1:28" ht="20.100000000000001" hidden="1" customHeight="1" outlineLevel="1">
      <c r="A910" s="406"/>
      <c r="B910" s="209" t="str">
        <f t="shared" si="27"/>
        <v>3.10</v>
      </c>
      <c r="C910" s="408"/>
      <c r="D910" s="411"/>
      <c r="E910" s="411"/>
      <c r="F910" s="417"/>
      <c r="G910" s="420"/>
      <c r="H910" s="5" t="s">
        <v>135</v>
      </c>
      <c r="I910" s="423"/>
      <c r="J910" s="426"/>
      <c r="K910" s="414"/>
      <c r="M910" s="195" t="s">
        <v>105</v>
      </c>
      <c r="O910" s="202">
        <v>0</v>
      </c>
      <c r="P910" s="203">
        <f>IFERROR(O910/$K909,0)</f>
        <v>0</v>
      </c>
      <c r="Q910" s="202">
        <v>0</v>
      </c>
      <c r="R910" s="289">
        <f>IFERROR(Q910/$K909,0)</f>
        <v>0</v>
      </c>
      <c r="S910" s="202">
        <v>0</v>
      </c>
      <c r="T910" s="289">
        <f>IFERROR(S910/$K909,0)</f>
        <v>0</v>
      </c>
      <c r="U910" s="202">
        <v>0</v>
      </c>
      <c r="V910" s="289">
        <f>IFERROR(U910/$K909,0)</f>
        <v>0</v>
      </c>
      <c r="W910" s="202">
        <v>0</v>
      </c>
      <c r="X910" s="289">
        <f>IFERROR(W910/$K909,0)</f>
        <v>0</v>
      </c>
      <c r="Y910" s="202">
        <v>0</v>
      </c>
      <c r="Z910" s="203">
        <f>IFERROR(Y910/$K909,0)</f>
        <v>0</v>
      </c>
      <c r="AA910" s="202">
        <f>SUMIF($O$9:$Z$9,$AA$9,$O910:$Z910)</f>
        <v>0</v>
      </c>
      <c r="AB910" s="203">
        <f>IFERROR(AA910/$K909,0)</f>
        <v>0</v>
      </c>
    </row>
    <row r="911" spans="1:28" ht="20.100000000000001" hidden="1" customHeight="1" outlineLevel="1">
      <c r="A911" s="406"/>
      <c r="B911" s="209" t="str">
        <f t="shared" si="27"/>
        <v>3.10</v>
      </c>
      <c r="C911" s="409"/>
      <c r="D911" s="412"/>
      <c r="E911" s="412"/>
      <c r="F911" s="418"/>
      <c r="G911" s="421"/>
      <c r="H911" s="5" t="s">
        <v>135</v>
      </c>
      <c r="I911" s="424"/>
      <c r="J911" s="427"/>
      <c r="K911" s="415"/>
      <c r="M911" s="196" t="s">
        <v>106</v>
      </c>
      <c r="O911" s="204">
        <f>O910</f>
        <v>0</v>
      </c>
      <c r="P911" s="205">
        <f>IFERROR(O911/$K909,0)</f>
        <v>0</v>
      </c>
      <c r="Q911" s="204">
        <f>O911+Q910</f>
        <v>0</v>
      </c>
      <c r="R911" s="290">
        <f>IFERROR(Q911/$K909,0)</f>
        <v>0</v>
      </c>
      <c r="S911" s="204">
        <f>Q911+S910</f>
        <v>0</v>
      </c>
      <c r="T911" s="290">
        <f>IFERROR(S911/$K909,0)</f>
        <v>0</v>
      </c>
      <c r="U911" s="204">
        <f>S911+U910</f>
        <v>0</v>
      </c>
      <c r="V911" s="290">
        <f>IFERROR(U911/$K909,0)</f>
        <v>0</v>
      </c>
      <c r="W911" s="204">
        <f>U911+W910</f>
        <v>0</v>
      </c>
      <c r="X911" s="290">
        <f>IFERROR(W911/$K909,0)</f>
        <v>0</v>
      </c>
      <c r="Y911" s="204">
        <f>W911+Y910</f>
        <v>0</v>
      </c>
      <c r="Z911" s="205">
        <f>IFERROR(Y911/$K909,0)</f>
        <v>0</v>
      </c>
      <c r="AA911" s="204"/>
      <c r="AB911" s="205"/>
    </row>
    <row r="912" spans="1:28" ht="20.100000000000001" customHeight="1" outlineLevel="1">
      <c r="A912" s="406">
        <f>A909+1</f>
        <v>325</v>
      </c>
      <c r="B912" s="209" t="str">
        <f t="shared" si="27"/>
        <v>3.10</v>
      </c>
      <c r="C912" s="407" t="str">
        <f>VLOOKUP($A912,'VII - Planilha Orçamentária'!$A$9:$K$463,3)</f>
        <v>3.10.4</v>
      </c>
      <c r="D912" s="410" t="str">
        <f>VLOOKUP($A912,'VII - Planilha Orçamentária'!$A$9:$K$463,4)</f>
        <v>SINAPI - 01/2016</v>
      </c>
      <c r="E912" s="410" t="str">
        <f>VLOOKUP(A912,'VII - Planilha Orçamentária'!$A$9:$K$463,5)</f>
        <v>72930</v>
      </c>
      <c r="F912" s="416" t="str">
        <f>VLOOKUP($A912,'VII - Planilha Orçamentária'!$A$9:$K$463,6)</f>
        <v>CORDOALHA DE COBRE NU, INCLUSIVE ISOLADORES - 50,00 MM2 - FORNECIMENTO E INSTALACAO</v>
      </c>
      <c r="G912" s="419" t="str">
        <f>VLOOKUP($A912,'VII - Planilha Orçamentária'!$A$9:$K$463,7)</f>
        <v>m</v>
      </c>
      <c r="I912" s="422">
        <f>VLOOKUP($A912,'VII - Planilha Orçamentária'!$A$9:$K$463,9)</f>
        <v>270</v>
      </c>
      <c r="J912" s="425">
        <f>VLOOKUP($A912,'VII - Planilha Orçamentária'!$A$9:$K$463,10)</f>
        <v>0</v>
      </c>
      <c r="K912" s="413">
        <f>ROUND(J912*I912,2)</f>
        <v>0</v>
      </c>
      <c r="M912" s="194" t="s">
        <v>104</v>
      </c>
      <c r="O912" s="200"/>
      <c r="P912" s="288"/>
      <c r="Q912" s="200"/>
      <c r="R912" s="288"/>
      <c r="S912" s="200"/>
      <c r="T912" s="288"/>
      <c r="U912" s="200"/>
      <c r="V912" s="288"/>
      <c r="W912" s="200"/>
      <c r="X912" s="288"/>
      <c r="Y912" s="200"/>
      <c r="Z912" s="288"/>
      <c r="AA912" s="303"/>
      <c r="AB912" s="304"/>
    </row>
    <row r="913" spans="1:28" ht="20.100000000000001" customHeight="1" outlineLevel="1">
      <c r="A913" s="406"/>
      <c r="B913" s="209" t="str">
        <f t="shared" si="27"/>
        <v>3.10</v>
      </c>
      <c r="C913" s="408"/>
      <c r="D913" s="411"/>
      <c r="E913" s="411"/>
      <c r="F913" s="417"/>
      <c r="G913" s="420"/>
      <c r="I913" s="423"/>
      <c r="J913" s="426"/>
      <c r="K913" s="414"/>
      <c r="M913" s="195" t="s">
        <v>105</v>
      </c>
      <c r="O913" s="202">
        <v>0</v>
      </c>
      <c r="P913" s="289">
        <f>IFERROR(O913/$K912,0)</f>
        <v>0</v>
      </c>
      <c r="Q913" s="202">
        <f>0.8*K912</f>
        <v>0</v>
      </c>
      <c r="R913" s="289">
        <f>IFERROR(Q913/$K912,0)</f>
        <v>0</v>
      </c>
      <c r="S913" s="202">
        <f>0.2*K912</f>
        <v>0</v>
      </c>
      <c r="T913" s="289">
        <f>IFERROR(S913/$K912,0)</f>
        <v>0</v>
      </c>
      <c r="U913" s="202">
        <v>0</v>
      </c>
      <c r="V913" s="289">
        <f>IFERROR(U913/$K912,0)</f>
        <v>0</v>
      </c>
      <c r="W913" s="202">
        <v>0</v>
      </c>
      <c r="X913" s="289">
        <f>IFERROR(W913/$K912,0)</f>
        <v>0</v>
      </c>
      <c r="Y913" s="202">
        <v>0</v>
      </c>
      <c r="Z913" s="289">
        <f>IFERROR(Y913/$K912,0)</f>
        <v>0</v>
      </c>
      <c r="AA913" s="305">
        <f>SUMIF($O$9:$Z$9,$AA$9,$O913:$Z913)</f>
        <v>0</v>
      </c>
      <c r="AB913" s="306">
        <f>IFERROR(AA913/$K912,0)</f>
        <v>0</v>
      </c>
    </row>
    <row r="914" spans="1:28" ht="20.100000000000001" customHeight="1" outlineLevel="1">
      <c r="A914" s="406"/>
      <c r="B914" s="209" t="str">
        <f t="shared" si="27"/>
        <v>3.10</v>
      </c>
      <c r="C914" s="409"/>
      <c r="D914" s="412"/>
      <c r="E914" s="412"/>
      <c r="F914" s="418"/>
      <c r="G914" s="421"/>
      <c r="I914" s="424"/>
      <c r="J914" s="427"/>
      <c r="K914" s="415"/>
      <c r="M914" s="196" t="s">
        <v>106</v>
      </c>
      <c r="O914" s="204">
        <f>O913</f>
        <v>0</v>
      </c>
      <c r="P914" s="290">
        <f>IFERROR(O914/$K912,0)</f>
        <v>0</v>
      </c>
      <c r="Q914" s="204">
        <f>O914+Q913</f>
        <v>0</v>
      </c>
      <c r="R914" s="290">
        <f>IFERROR(Q914/$K912,0)</f>
        <v>0</v>
      </c>
      <c r="S914" s="204">
        <f>Q914+S913</f>
        <v>0</v>
      </c>
      <c r="T914" s="290">
        <f>IFERROR(S914/$K912,0)</f>
        <v>0</v>
      </c>
      <c r="U914" s="204">
        <f>S914+U913</f>
        <v>0</v>
      </c>
      <c r="V914" s="290">
        <f>IFERROR(U914/$K912,0)</f>
        <v>0</v>
      </c>
      <c r="W914" s="204">
        <f>U914+W913</f>
        <v>0</v>
      </c>
      <c r="X914" s="290">
        <f>IFERROR(W914/$K912,0)</f>
        <v>0</v>
      </c>
      <c r="Y914" s="204">
        <f>W914+Y913</f>
        <v>0</v>
      </c>
      <c r="Z914" s="290">
        <f>IFERROR(Y914/$K912,0)</f>
        <v>0</v>
      </c>
      <c r="AA914" s="307"/>
      <c r="AB914" s="308"/>
    </row>
    <row r="915" spans="1:28" ht="20.100000000000001" hidden="1" customHeight="1" outlineLevel="1">
      <c r="A915" s="406">
        <f>A912+1</f>
        <v>326</v>
      </c>
      <c r="B915" s="209" t="str">
        <f t="shared" si="27"/>
        <v>3.10</v>
      </c>
      <c r="C915" s="407" t="str">
        <f>VLOOKUP($A915,'VII - Planilha Orçamentária'!$A$9:$K$463,3)</f>
        <v>3.10.5</v>
      </c>
      <c r="D915" s="410" t="str">
        <f>VLOOKUP($A915,'VII - Planilha Orçamentária'!$A$9:$K$463,4)</f>
        <v>SINAPI - 05/2015</v>
      </c>
      <c r="E915" s="410" t="str">
        <f>VLOOKUP(A915,'VII - Planilha Orçamentária'!$A$9:$K$463,5)</f>
        <v>72931</v>
      </c>
      <c r="F915" s="416" t="str">
        <f>VLOOKUP($A915,'VII - Planilha Orçamentária'!$A$9:$K$463,6)</f>
        <v>CORDOALHA DE COBRE NU, INCLUSIVE ISOLADORES - 70,00 MM2 - FORNECIMENTO E INSTALACAO</v>
      </c>
      <c r="G915" s="419" t="str">
        <f>VLOOKUP($A915,'VII - Planilha Orçamentária'!$A$9:$K$463,7)</f>
        <v>m</v>
      </c>
      <c r="H915" s="5" t="s">
        <v>135</v>
      </c>
      <c r="I915" s="422">
        <f>VLOOKUP($A915,'VII - Planilha Orçamentária'!$A$9:$K$463,9)</f>
        <v>0</v>
      </c>
      <c r="J915" s="425">
        <f>VLOOKUP($A915,'VII - Planilha Orçamentária'!$A$9:$K$463,10)</f>
        <v>53.37</v>
      </c>
      <c r="K915" s="413">
        <f>ROUND(J915*I915,2)</f>
        <v>0</v>
      </c>
      <c r="M915" s="194" t="s">
        <v>104</v>
      </c>
      <c r="O915" s="200"/>
      <c r="P915" s="201"/>
      <c r="Q915" s="200"/>
      <c r="R915" s="288"/>
      <c r="S915" s="200"/>
      <c r="T915" s="288"/>
      <c r="U915" s="200"/>
      <c r="V915" s="288"/>
      <c r="W915" s="200"/>
      <c r="X915" s="288"/>
      <c r="Y915" s="200"/>
      <c r="Z915" s="201"/>
      <c r="AA915" s="200"/>
      <c r="AB915" s="201"/>
    </row>
    <row r="916" spans="1:28" ht="20.100000000000001" hidden="1" customHeight="1" outlineLevel="1">
      <c r="A916" s="406"/>
      <c r="B916" s="209" t="str">
        <f t="shared" si="27"/>
        <v>3.10</v>
      </c>
      <c r="C916" s="408"/>
      <c r="D916" s="411"/>
      <c r="E916" s="411"/>
      <c r="F916" s="417"/>
      <c r="G916" s="420"/>
      <c r="H916" s="5" t="s">
        <v>135</v>
      </c>
      <c r="I916" s="423"/>
      <c r="J916" s="426"/>
      <c r="K916" s="414"/>
      <c r="M916" s="195" t="s">
        <v>105</v>
      </c>
      <c r="O916" s="202">
        <v>0</v>
      </c>
      <c r="P916" s="203">
        <f>IFERROR(O916/$K915,0)</f>
        <v>0</v>
      </c>
      <c r="Q916" s="202">
        <v>0</v>
      </c>
      <c r="R916" s="289">
        <f>IFERROR(Q916/$K915,0)</f>
        <v>0</v>
      </c>
      <c r="S916" s="202">
        <v>0</v>
      </c>
      <c r="T916" s="289">
        <f>IFERROR(S916/$K915,0)</f>
        <v>0</v>
      </c>
      <c r="U916" s="202">
        <v>0</v>
      </c>
      <c r="V916" s="289">
        <f>IFERROR(U916/$K915,0)</f>
        <v>0</v>
      </c>
      <c r="W916" s="202">
        <v>0</v>
      </c>
      <c r="X916" s="289">
        <f>IFERROR(W916/$K915,0)</f>
        <v>0</v>
      </c>
      <c r="Y916" s="202">
        <v>0</v>
      </c>
      <c r="Z916" s="203">
        <f>IFERROR(Y916/$K915,0)</f>
        <v>0</v>
      </c>
      <c r="AA916" s="202">
        <f>SUMIF($O$9:$Z$9,$AA$9,$O916:$Z916)</f>
        <v>0</v>
      </c>
      <c r="AB916" s="203">
        <f>IFERROR(AA916/$K915,0)</f>
        <v>0</v>
      </c>
    </row>
    <row r="917" spans="1:28" ht="20.100000000000001" hidden="1" customHeight="1" outlineLevel="1">
      <c r="A917" s="406"/>
      <c r="B917" s="209" t="str">
        <f t="shared" si="27"/>
        <v>3.10</v>
      </c>
      <c r="C917" s="409"/>
      <c r="D917" s="412"/>
      <c r="E917" s="412"/>
      <c r="F917" s="418"/>
      <c r="G917" s="421"/>
      <c r="H917" s="5" t="s">
        <v>135</v>
      </c>
      <c r="I917" s="424"/>
      <c r="J917" s="427"/>
      <c r="K917" s="415"/>
      <c r="M917" s="196" t="s">
        <v>106</v>
      </c>
      <c r="O917" s="204">
        <f>O916</f>
        <v>0</v>
      </c>
      <c r="P917" s="205">
        <f>IFERROR(O917/$K915,0)</f>
        <v>0</v>
      </c>
      <c r="Q917" s="204">
        <f>O917+Q916</f>
        <v>0</v>
      </c>
      <c r="R917" s="290">
        <f>IFERROR(Q917/$K915,0)</f>
        <v>0</v>
      </c>
      <c r="S917" s="204">
        <f>Q917+S916</f>
        <v>0</v>
      </c>
      <c r="T917" s="290">
        <f>IFERROR(S917/$K915,0)</f>
        <v>0</v>
      </c>
      <c r="U917" s="204">
        <f>S917+U916</f>
        <v>0</v>
      </c>
      <c r="V917" s="290">
        <f>IFERROR(U917/$K915,0)</f>
        <v>0</v>
      </c>
      <c r="W917" s="204">
        <f>U917+W916</f>
        <v>0</v>
      </c>
      <c r="X917" s="290">
        <f>IFERROR(W917/$K915,0)</f>
        <v>0</v>
      </c>
      <c r="Y917" s="204">
        <f>W917+Y916</f>
        <v>0</v>
      </c>
      <c r="Z917" s="205">
        <f>IFERROR(Y917/$K915,0)</f>
        <v>0</v>
      </c>
      <c r="AA917" s="204"/>
      <c r="AB917" s="205"/>
    </row>
    <row r="918" spans="1:28" ht="20.100000000000001" hidden="1" customHeight="1" outlineLevel="1">
      <c r="A918" s="406">
        <f>A915+1</f>
        <v>327</v>
      </c>
      <c r="B918" s="209" t="str">
        <f t="shared" si="27"/>
        <v>3.10</v>
      </c>
      <c r="C918" s="407" t="str">
        <f>VLOOKUP($A918,'VII - Planilha Orçamentária'!$A$9:$K$463,3)</f>
        <v>3.10.6</v>
      </c>
      <c r="D918" s="410" t="str">
        <f>VLOOKUP($A918,'VII - Planilha Orçamentária'!$A$9:$K$463,4)</f>
        <v>SINAPI - 05/2015</v>
      </c>
      <c r="E918" s="410" t="str">
        <f>VLOOKUP(A918,'VII - Planilha Orçamentária'!$A$9:$K$463,5)</f>
        <v>72932</v>
      </c>
      <c r="F918" s="416" t="str">
        <f>VLOOKUP($A918,'VII - Planilha Orçamentária'!$A$9:$K$463,6)</f>
        <v>CORDOALHA DE COBRE NU, INCLUSIVE ISOLADORES - 95,00 MM2 - FORNECIMENTO E INSTALACAO</v>
      </c>
      <c r="G918" s="419" t="str">
        <f>VLOOKUP($A918,'VII - Planilha Orçamentária'!$A$9:$K$463,7)</f>
        <v>m</v>
      </c>
      <c r="H918" s="5" t="s">
        <v>135</v>
      </c>
      <c r="I918" s="422">
        <f>VLOOKUP($A918,'VII - Planilha Orçamentária'!$A$9:$K$463,9)</f>
        <v>0</v>
      </c>
      <c r="J918" s="425">
        <f>VLOOKUP($A918,'VII - Planilha Orçamentária'!$A$9:$K$463,10)</f>
        <v>64.069999999999993</v>
      </c>
      <c r="K918" s="413">
        <f>ROUND(J918*I918,2)</f>
        <v>0</v>
      </c>
      <c r="M918" s="194" t="s">
        <v>104</v>
      </c>
      <c r="O918" s="200"/>
      <c r="P918" s="201"/>
      <c r="Q918" s="200"/>
      <c r="R918" s="288"/>
      <c r="S918" s="200"/>
      <c r="T918" s="288"/>
      <c r="U918" s="200"/>
      <c r="V918" s="288"/>
      <c r="W918" s="200"/>
      <c r="X918" s="288"/>
      <c r="Y918" s="200"/>
      <c r="Z918" s="201"/>
      <c r="AA918" s="200"/>
      <c r="AB918" s="201"/>
    </row>
    <row r="919" spans="1:28" ht="20.100000000000001" hidden="1" customHeight="1" outlineLevel="1">
      <c r="A919" s="406"/>
      <c r="B919" s="209" t="str">
        <f t="shared" si="27"/>
        <v>3.10</v>
      </c>
      <c r="C919" s="408"/>
      <c r="D919" s="411"/>
      <c r="E919" s="411"/>
      <c r="F919" s="417"/>
      <c r="G919" s="420"/>
      <c r="H919" s="5" t="s">
        <v>135</v>
      </c>
      <c r="I919" s="423"/>
      <c r="J919" s="426"/>
      <c r="K919" s="414"/>
      <c r="M919" s="195" t="s">
        <v>105</v>
      </c>
      <c r="O919" s="202">
        <v>0</v>
      </c>
      <c r="P919" s="203">
        <f>IFERROR(O919/$K918,0)</f>
        <v>0</v>
      </c>
      <c r="Q919" s="202">
        <v>0</v>
      </c>
      <c r="R919" s="289">
        <f>IFERROR(Q919/$K918,0)</f>
        <v>0</v>
      </c>
      <c r="S919" s="202">
        <v>0</v>
      </c>
      <c r="T919" s="289">
        <f>IFERROR(S919/$K918,0)</f>
        <v>0</v>
      </c>
      <c r="U919" s="202">
        <v>0</v>
      </c>
      <c r="V919" s="289">
        <f>IFERROR(U919/$K918,0)</f>
        <v>0</v>
      </c>
      <c r="W919" s="202">
        <v>0</v>
      </c>
      <c r="X919" s="289">
        <f>IFERROR(W919/$K918,0)</f>
        <v>0</v>
      </c>
      <c r="Y919" s="202">
        <v>0</v>
      </c>
      <c r="Z919" s="203">
        <f>IFERROR(Y919/$K918,0)</f>
        <v>0</v>
      </c>
      <c r="AA919" s="202">
        <f>SUMIF($O$9:$Z$9,$AA$9,$O919:$Z919)</f>
        <v>0</v>
      </c>
      <c r="AB919" s="203">
        <f>IFERROR(AA919/$K918,0)</f>
        <v>0</v>
      </c>
    </row>
    <row r="920" spans="1:28" ht="20.100000000000001" hidden="1" customHeight="1" outlineLevel="1">
      <c r="A920" s="406"/>
      <c r="B920" s="209" t="str">
        <f t="shared" si="27"/>
        <v>3.10</v>
      </c>
      <c r="C920" s="409"/>
      <c r="D920" s="412"/>
      <c r="E920" s="412"/>
      <c r="F920" s="418"/>
      <c r="G920" s="421"/>
      <c r="H920" s="5" t="s">
        <v>135</v>
      </c>
      <c r="I920" s="424"/>
      <c r="J920" s="427"/>
      <c r="K920" s="415"/>
      <c r="M920" s="196" t="s">
        <v>106</v>
      </c>
      <c r="O920" s="204">
        <f>O919</f>
        <v>0</v>
      </c>
      <c r="P920" s="205">
        <f>IFERROR(O920/$K918,0)</f>
        <v>0</v>
      </c>
      <c r="Q920" s="204">
        <f>O920+Q919</f>
        <v>0</v>
      </c>
      <c r="R920" s="290">
        <f>IFERROR(Q920/$K918,0)</f>
        <v>0</v>
      </c>
      <c r="S920" s="204">
        <f>Q920+S919</f>
        <v>0</v>
      </c>
      <c r="T920" s="290">
        <f>IFERROR(S920/$K918,0)</f>
        <v>0</v>
      </c>
      <c r="U920" s="204">
        <f>S920+U919</f>
        <v>0</v>
      </c>
      <c r="V920" s="290">
        <f>IFERROR(U920/$K918,0)</f>
        <v>0</v>
      </c>
      <c r="W920" s="204">
        <f>U920+W919</f>
        <v>0</v>
      </c>
      <c r="X920" s="290">
        <f>IFERROR(W920/$K918,0)</f>
        <v>0</v>
      </c>
      <c r="Y920" s="204">
        <f>W920+Y919</f>
        <v>0</v>
      </c>
      <c r="Z920" s="205">
        <f>IFERROR(Y920/$K918,0)</f>
        <v>0</v>
      </c>
      <c r="AA920" s="204"/>
      <c r="AB920" s="205"/>
    </row>
    <row r="921" spans="1:28" ht="20.100000000000001" hidden="1" customHeight="1" outlineLevel="1">
      <c r="A921" s="406">
        <f>A918+1</f>
        <v>328</v>
      </c>
      <c r="B921" s="209" t="str">
        <f t="shared" si="27"/>
        <v>3.10</v>
      </c>
      <c r="C921" s="407" t="str">
        <f>VLOOKUP($A921,'VII - Planilha Orçamentária'!$A$9:$K$463,3)</f>
        <v>3.10.7</v>
      </c>
      <c r="D921" s="410" t="str">
        <f>VLOOKUP($A921,'VII - Planilha Orçamentária'!$A$9:$K$463,4)</f>
        <v>SINAPI - 05/2015</v>
      </c>
      <c r="E921" s="410" t="str">
        <f>VLOOKUP(A921,'VII - Planilha Orçamentária'!$A$9:$K$463,5)</f>
        <v>83484</v>
      </c>
      <c r="F921" s="416" t="str">
        <f>VLOOKUP($A921,'VII - Planilha Orçamentária'!$A$9:$K$463,6)</f>
        <v>HASTE COPERWELD 3/4" X 3,00M COM CONECTOR</v>
      </c>
      <c r="G921" s="419" t="str">
        <f>VLOOKUP($A921,'VII - Planilha Orçamentária'!$A$9:$K$463,7)</f>
        <v xml:space="preserve">un </v>
      </c>
      <c r="H921" s="5" t="s">
        <v>135</v>
      </c>
      <c r="I921" s="422">
        <f>VLOOKUP($A921,'VII - Planilha Orçamentária'!$A$9:$K$463,9)</f>
        <v>0</v>
      </c>
      <c r="J921" s="425">
        <f>VLOOKUP($A921,'VII - Planilha Orçamentária'!$A$9:$K$463,10)</f>
        <v>51.81</v>
      </c>
      <c r="K921" s="413">
        <f>ROUND(J921*I921,2)</f>
        <v>0</v>
      </c>
      <c r="M921" s="194" t="s">
        <v>104</v>
      </c>
      <c r="O921" s="200"/>
      <c r="P921" s="201"/>
      <c r="Q921" s="200"/>
      <c r="R921" s="288"/>
      <c r="S921" s="200"/>
      <c r="T921" s="288"/>
      <c r="U921" s="200"/>
      <c r="V921" s="288"/>
      <c r="W921" s="200"/>
      <c r="X921" s="288"/>
      <c r="Y921" s="200"/>
      <c r="Z921" s="201"/>
      <c r="AA921" s="200"/>
      <c r="AB921" s="201"/>
    </row>
    <row r="922" spans="1:28" ht="20.100000000000001" hidden="1" customHeight="1" outlineLevel="1">
      <c r="A922" s="406"/>
      <c r="B922" s="209" t="str">
        <f t="shared" si="27"/>
        <v>3.10</v>
      </c>
      <c r="C922" s="408"/>
      <c r="D922" s="411"/>
      <c r="E922" s="411"/>
      <c r="F922" s="417"/>
      <c r="G922" s="420"/>
      <c r="H922" s="5" t="s">
        <v>135</v>
      </c>
      <c r="I922" s="423"/>
      <c r="J922" s="426"/>
      <c r="K922" s="414"/>
      <c r="M922" s="195" t="s">
        <v>105</v>
      </c>
      <c r="O922" s="202">
        <v>0</v>
      </c>
      <c r="P922" s="203">
        <f>IFERROR(O922/$K921,0)</f>
        <v>0</v>
      </c>
      <c r="Q922" s="202">
        <v>0</v>
      </c>
      <c r="R922" s="289">
        <f>IFERROR(Q922/$K921,0)</f>
        <v>0</v>
      </c>
      <c r="S922" s="202">
        <v>0</v>
      </c>
      <c r="T922" s="289">
        <f>IFERROR(S922/$K921,0)</f>
        <v>0</v>
      </c>
      <c r="U922" s="202">
        <v>0</v>
      </c>
      <c r="V922" s="289">
        <f>IFERROR(U922/$K921,0)</f>
        <v>0</v>
      </c>
      <c r="W922" s="202">
        <v>0</v>
      </c>
      <c r="X922" s="289">
        <f>IFERROR(W922/$K921,0)</f>
        <v>0</v>
      </c>
      <c r="Y922" s="202">
        <v>0</v>
      </c>
      <c r="Z922" s="203">
        <f>IFERROR(Y922/$K921,0)</f>
        <v>0</v>
      </c>
      <c r="AA922" s="202">
        <f>SUMIF($O$9:$Z$9,$AA$9,$O922:$Z922)</f>
        <v>0</v>
      </c>
      <c r="AB922" s="203">
        <f>IFERROR(AA922/$K921,0)</f>
        <v>0</v>
      </c>
    </row>
    <row r="923" spans="1:28" ht="20.100000000000001" hidden="1" customHeight="1" outlineLevel="1">
      <c r="A923" s="406"/>
      <c r="B923" s="209" t="str">
        <f t="shared" si="27"/>
        <v>3.10</v>
      </c>
      <c r="C923" s="409"/>
      <c r="D923" s="412"/>
      <c r="E923" s="412"/>
      <c r="F923" s="418"/>
      <c r="G923" s="421"/>
      <c r="H923" s="5" t="s">
        <v>135</v>
      </c>
      <c r="I923" s="424"/>
      <c r="J923" s="427"/>
      <c r="K923" s="415"/>
      <c r="M923" s="196" t="s">
        <v>106</v>
      </c>
      <c r="O923" s="204">
        <f>O922</f>
        <v>0</v>
      </c>
      <c r="P923" s="205">
        <f>IFERROR(O923/$K921,0)</f>
        <v>0</v>
      </c>
      <c r="Q923" s="204">
        <f>O923+Q922</f>
        <v>0</v>
      </c>
      <c r="R923" s="290">
        <f>IFERROR(Q923/$K921,0)</f>
        <v>0</v>
      </c>
      <c r="S923" s="204">
        <f>Q923+S922</f>
        <v>0</v>
      </c>
      <c r="T923" s="290">
        <f>IFERROR(S923/$K921,0)</f>
        <v>0</v>
      </c>
      <c r="U923" s="204">
        <f>S923+U922</f>
        <v>0</v>
      </c>
      <c r="V923" s="290">
        <f>IFERROR(U923/$K921,0)</f>
        <v>0</v>
      </c>
      <c r="W923" s="204">
        <f>U923+W922</f>
        <v>0</v>
      </c>
      <c r="X923" s="290">
        <f>IFERROR(W923/$K921,0)</f>
        <v>0</v>
      </c>
      <c r="Y923" s="204">
        <f>W923+Y922</f>
        <v>0</v>
      </c>
      <c r="Z923" s="205">
        <f>IFERROR(Y923/$K921,0)</f>
        <v>0</v>
      </c>
      <c r="AA923" s="204"/>
      <c r="AB923" s="205"/>
    </row>
    <row r="924" spans="1:28" ht="20.100000000000001" hidden="1" customHeight="1" outlineLevel="1">
      <c r="A924" s="406">
        <f>A921+1</f>
        <v>329</v>
      </c>
      <c r="B924" s="209" t="str">
        <f t="shared" si="27"/>
        <v>3.10</v>
      </c>
      <c r="C924" s="407" t="str">
        <f>VLOOKUP($A924,'VII - Planilha Orçamentária'!$A$9:$K$463,3)</f>
        <v>3.10.8</v>
      </c>
      <c r="D924" s="410" t="str">
        <f>VLOOKUP($A924,'VII - Planilha Orçamentária'!$A$9:$K$463,4)</f>
        <v>SINAPI - 05/2015</v>
      </c>
      <c r="E924" s="410" t="str">
        <f>VLOOKUP(A924,'VII - Planilha Orçamentária'!$A$9:$K$463,5)</f>
        <v>83485</v>
      </c>
      <c r="F924" s="416" t="str">
        <f>VLOOKUP($A924,'VII - Planilha Orçamentária'!$A$9:$K$463,6)</f>
        <v>HASTE COPERWELD 3/8" X 3,00M COM CONECTOR</v>
      </c>
      <c r="G924" s="419" t="str">
        <f>VLOOKUP($A924,'VII - Planilha Orçamentária'!$A$9:$K$463,7)</f>
        <v xml:space="preserve">un </v>
      </c>
      <c r="H924" s="5" t="s">
        <v>135</v>
      </c>
      <c r="I924" s="422">
        <f>VLOOKUP($A924,'VII - Planilha Orçamentária'!$A$9:$K$463,9)</f>
        <v>0</v>
      </c>
      <c r="J924" s="425">
        <f>VLOOKUP($A924,'VII - Planilha Orçamentária'!$A$9:$K$463,10)</f>
        <v>35.020000000000003</v>
      </c>
      <c r="K924" s="413">
        <f>ROUND(J924*I924,2)</f>
        <v>0</v>
      </c>
      <c r="M924" s="194" t="s">
        <v>104</v>
      </c>
      <c r="O924" s="200"/>
      <c r="P924" s="201"/>
      <c r="Q924" s="200"/>
      <c r="R924" s="288"/>
      <c r="S924" s="200"/>
      <c r="T924" s="288"/>
      <c r="U924" s="200"/>
      <c r="V924" s="288"/>
      <c r="W924" s="200"/>
      <c r="X924" s="288"/>
      <c r="Y924" s="200"/>
      <c r="Z924" s="201"/>
      <c r="AA924" s="200"/>
      <c r="AB924" s="201"/>
    </row>
    <row r="925" spans="1:28" ht="20.100000000000001" hidden="1" customHeight="1" outlineLevel="1">
      <c r="A925" s="406"/>
      <c r="B925" s="209" t="str">
        <f t="shared" si="27"/>
        <v>3.10</v>
      </c>
      <c r="C925" s="408"/>
      <c r="D925" s="411"/>
      <c r="E925" s="411"/>
      <c r="F925" s="417"/>
      <c r="G925" s="420"/>
      <c r="H925" s="5" t="s">
        <v>135</v>
      </c>
      <c r="I925" s="423"/>
      <c r="J925" s="426"/>
      <c r="K925" s="414"/>
      <c r="M925" s="195" t="s">
        <v>105</v>
      </c>
      <c r="O925" s="202">
        <v>0</v>
      </c>
      <c r="P925" s="203">
        <f>IFERROR(O925/$K924,0)</f>
        <v>0</v>
      </c>
      <c r="Q925" s="202">
        <v>0</v>
      </c>
      <c r="R925" s="289">
        <f>IFERROR(Q925/$K924,0)</f>
        <v>0</v>
      </c>
      <c r="S925" s="202">
        <v>0</v>
      </c>
      <c r="T925" s="289">
        <f>IFERROR(S925/$K924,0)</f>
        <v>0</v>
      </c>
      <c r="U925" s="202">
        <v>0</v>
      </c>
      <c r="V925" s="289">
        <f>IFERROR(U925/$K924,0)</f>
        <v>0</v>
      </c>
      <c r="W925" s="202">
        <v>0</v>
      </c>
      <c r="X925" s="289">
        <f>IFERROR(W925/$K924,0)</f>
        <v>0</v>
      </c>
      <c r="Y925" s="202">
        <v>0</v>
      </c>
      <c r="Z925" s="203">
        <f>IFERROR(Y925/$K924,0)</f>
        <v>0</v>
      </c>
      <c r="AA925" s="202">
        <f>SUMIF($O$9:$Z$9,$AA$9,$O925:$Z925)</f>
        <v>0</v>
      </c>
      <c r="AB925" s="203">
        <f>IFERROR(AA925/$K924,0)</f>
        <v>0</v>
      </c>
    </row>
    <row r="926" spans="1:28" ht="20.100000000000001" hidden="1" customHeight="1" outlineLevel="1">
      <c r="A926" s="406"/>
      <c r="B926" s="209" t="str">
        <f t="shared" si="27"/>
        <v>3.10</v>
      </c>
      <c r="C926" s="409"/>
      <c r="D926" s="412"/>
      <c r="E926" s="412"/>
      <c r="F926" s="418"/>
      <c r="G926" s="421"/>
      <c r="H926" s="5" t="s">
        <v>135</v>
      </c>
      <c r="I926" s="424"/>
      <c r="J926" s="427"/>
      <c r="K926" s="415"/>
      <c r="M926" s="196" t="s">
        <v>106</v>
      </c>
      <c r="O926" s="204">
        <f>O925</f>
        <v>0</v>
      </c>
      <c r="P926" s="205">
        <f>IFERROR(O926/$K924,0)</f>
        <v>0</v>
      </c>
      <c r="Q926" s="204">
        <f>O926+Q925</f>
        <v>0</v>
      </c>
      <c r="R926" s="290">
        <f>IFERROR(Q926/$K924,0)</f>
        <v>0</v>
      </c>
      <c r="S926" s="204">
        <f>Q926+S925</f>
        <v>0</v>
      </c>
      <c r="T926" s="290">
        <f>IFERROR(S926/$K924,0)</f>
        <v>0</v>
      </c>
      <c r="U926" s="204">
        <f>S926+U925</f>
        <v>0</v>
      </c>
      <c r="V926" s="290">
        <f>IFERROR(U926/$K924,0)</f>
        <v>0</v>
      </c>
      <c r="W926" s="204">
        <f>U926+W925</f>
        <v>0</v>
      </c>
      <c r="X926" s="290">
        <f>IFERROR(W926/$K924,0)</f>
        <v>0</v>
      </c>
      <c r="Y926" s="204">
        <f>W926+Y925</f>
        <v>0</v>
      </c>
      <c r="Z926" s="205">
        <f>IFERROR(Y926/$K924,0)</f>
        <v>0</v>
      </c>
      <c r="AA926" s="204"/>
      <c r="AB926" s="205"/>
    </row>
    <row r="927" spans="1:28" ht="20.100000000000001" hidden="1" customHeight="1" outlineLevel="1">
      <c r="A927" s="406">
        <f>A924+1</f>
        <v>330</v>
      </c>
      <c r="B927" s="209" t="str">
        <f t="shared" si="27"/>
        <v>3.10</v>
      </c>
      <c r="C927" s="407" t="str">
        <f>VLOOKUP($A927,'VII - Planilha Orçamentária'!$A$9:$K$463,3)</f>
        <v>3.10.9</v>
      </c>
      <c r="D927" s="410" t="str">
        <f>VLOOKUP($A927,'VII - Planilha Orçamentária'!$A$9:$K$463,4)</f>
        <v>SINAPI - 05/2015</v>
      </c>
      <c r="E927" s="410" t="str">
        <f>VLOOKUP(A927,'VII - Planilha Orçamentária'!$A$9:$K$463,5)</f>
        <v>83638</v>
      </c>
      <c r="F927" s="416" t="str">
        <f>VLOOKUP($A927,'VII - Planilha Orçamentária'!$A$9:$K$463,6)</f>
        <v>MASTRO SIMPLES DE FERRO GALVANIZADO P/ PARA-RAIOS H=3,00M INCLUINDO BA SE - FORNECIMENTO E INSTALACAO</v>
      </c>
      <c r="G927" s="419" t="str">
        <f>VLOOKUP($A927,'VII - Planilha Orçamentária'!$A$9:$K$463,7)</f>
        <v xml:space="preserve">un </v>
      </c>
      <c r="H927" s="5" t="s">
        <v>135</v>
      </c>
      <c r="I927" s="422">
        <f>VLOOKUP($A927,'VII - Planilha Orçamentária'!$A$9:$K$463,9)</f>
        <v>0</v>
      </c>
      <c r="J927" s="425">
        <f>VLOOKUP($A927,'VII - Planilha Orçamentária'!$A$9:$K$463,10)</f>
        <v>325.38</v>
      </c>
      <c r="K927" s="413">
        <f>ROUND(J927*I927,2)</f>
        <v>0</v>
      </c>
      <c r="M927" s="194" t="s">
        <v>104</v>
      </c>
      <c r="O927" s="200"/>
      <c r="P927" s="201"/>
      <c r="Q927" s="200"/>
      <c r="R927" s="288"/>
      <c r="S927" s="200"/>
      <c r="T927" s="288"/>
      <c r="U927" s="200"/>
      <c r="V927" s="288"/>
      <c r="W927" s="200"/>
      <c r="X927" s="288"/>
      <c r="Y927" s="200"/>
      <c r="Z927" s="201"/>
      <c r="AA927" s="200"/>
      <c r="AB927" s="201"/>
    </row>
    <row r="928" spans="1:28" ht="20.100000000000001" hidden="1" customHeight="1" outlineLevel="1">
      <c r="A928" s="406"/>
      <c r="B928" s="209" t="str">
        <f t="shared" si="27"/>
        <v>3.10</v>
      </c>
      <c r="C928" s="408"/>
      <c r="D928" s="411"/>
      <c r="E928" s="411"/>
      <c r="F928" s="417"/>
      <c r="G928" s="420"/>
      <c r="H928" s="5" t="s">
        <v>135</v>
      </c>
      <c r="I928" s="423"/>
      <c r="J928" s="426"/>
      <c r="K928" s="414"/>
      <c r="M928" s="195" t="s">
        <v>105</v>
      </c>
      <c r="O928" s="202">
        <v>0</v>
      </c>
      <c r="P928" s="203">
        <f>IFERROR(O928/$K927,0)</f>
        <v>0</v>
      </c>
      <c r="Q928" s="202">
        <v>0</v>
      </c>
      <c r="R928" s="289">
        <f>IFERROR(Q928/$K927,0)</f>
        <v>0</v>
      </c>
      <c r="S928" s="202">
        <f>K927</f>
        <v>0</v>
      </c>
      <c r="T928" s="289">
        <f>IFERROR(S928/$K927,0)</f>
        <v>0</v>
      </c>
      <c r="U928" s="202">
        <v>0</v>
      </c>
      <c r="V928" s="289">
        <f>IFERROR(U928/$K927,0)</f>
        <v>0</v>
      </c>
      <c r="W928" s="202">
        <v>0</v>
      </c>
      <c r="X928" s="289">
        <f>IFERROR(W928/$K927,0)</f>
        <v>0</v>
      </c>
      <c r="Y928" s="202">
        <v>0</v>
      </c>
      <c r="Z928" s="203">
        <f>IFERROR(Y928/$K927,0)</f>
        <v>0</v>
      </c>
      <c r="AA928" s="202">
        <f>SUMIF($O$9:$Z$9,$AA$9,$O928:$Z928)</f>
        <v>0</v>
      </c>
      <c r="AB928" s="203">
        <f>IFERROR(AA928/$K927,0)</f>
        <v>0</v>
      </c>
    </row>
    <row r="929" spans="1:28" ht="20.100000000000001" hidden="1" customHeight="1" outlineLevel="1">
      <c r="A929" s="406"/>
      <c r="B929" s="209" t="str">
        <f t="shared" si="27"/>
        <v>3.10</v>
      </c>
      <c r="C929" s="409"/>
      <c r="D929" s="412"/>
      <c r="E929" s="412"/>
      <c r="F929" s="418"/>
      <c r="G929" s="421"/>
      <c r="H929" s="5" t="s">
        <v>135</v>
      </c>
      <c r="I929" s="424"/>
      <c r="J929" s="427"/>
      <c r="K929" s="415"/>
      <c r="M929" s="196" t="s">
        <v>106</v>
      </c>
      <c r="O929" s="204">
        <f>O928</f>
        <v>0</v>
      </c>
      <c r="P929" s="205">
        <f>IFERROR(O929/$K927,0)</f>
        <v>0</v>
      </c>
      <c r="Q929" s="204">
        <f>O929+Q928</f>
        <v>0</v>
      </c>
      <c r="R929" s="290">
        <f>IFERROR(Q929/$K927,0)</f>
        <v>0</v>
      </c>
      <c r="S929" s="204">
        <f>Q929+S928</f>
        <v>0</v>
      </c>
      <c r="T929" s="290">
        <f>IFERROR(S929/$K927,0)</f>
        <v>0</v>
      </c>
      <c r="U929" s="204">
        <f>S929+U928</f>
        <v>0</v>
      </c>
      <c r="V929" s="290">
        <f>IFERROR(U929/$K927,0)</f>
        <v>0</v>
      </c>
      <c r="W929" s="204">
        <f>U929+W928</f>
        <v>0</v>
      </c>
      <c r="X929" s="290">
        <f>IFERROR(W929/$K927,0)</f>
        <v>0</v>
      </c>
      <c r="Y929" s="204">
        <f>W929+Y928</f>
        <v>0</v>
      </c>
      <c r="Z929" s="205">
        <f>IFERROR(Y929/$K927,0)</f>
        <v>0</v>
      </c>
      <c r="AA929" s="204"/>
      <c r="AB929" s="205"/>
    </row>
    <row r="930" spans="1:28" ht="20.100000000000001" hidden="1" customHeight="1" outlineLevel="1">
      <c r="A930" s="406">
        <f>A927+1</f>
        <v>331</v>
      </c>
      <c r="B930" s="209" t="str">
        <f t="shared" si="27"/>
        <v>3.10</v>
      </c>
      <c r="C930" s="407" t="str">
        <f>VLOOKUP($A930,'VII - Planilha Orçamentária'!$A$9:$K$463,3)</f>
        <v>3.10.10</v>
      </c>
      <c r="D930" s="410" t="str">
        <f>VLOOKUP($A930,'VII - Planilha Orçamentária'!$A$9:$K$463,4)</f>
        <v>SINAPI - 05/2015</v>
      </c>
      <c r="E930" s="410" t="str">
        <f>VLOOKUP(A930,'VII - Planilha Orçamentária'!$A$9:$K$463,5)</f>
        <v>83641</v>
      </c>
      <c r="F930" s="416" t="str">
        <f>VLOOKUP($A930,'VII - Planilha Orçamentária'!$A$9:$K$463,6)</f>
        <v>PARA-RAIO TP VALVULA 15KV/5KA - FORNECIMENTO E INSTALACAO</v>
      </c>
      <c r="G930" s="419" t="str">
        <f>VLOOKUP($A930,'VII - Planilha Orçamentária'!$A$9:$K$463,7)</f>
        <v xml:space="preserve">un </v>
      </c>
      <c r="H930" s="5" t="s">
        <v>135</v>
      </c>
      <c r="I930" s="422">
        <f>VLOOKUP($A930,'VII - Planilha Orçamentária'!$A$9:$K$463,9)</f>
        <v>0</v>
      </c>
      <c r="J930" s="425">
        <f>VLOOKUP($A930,'VII - Planilha Orçamentária'!$A$9:$K$463,10)</f>
        <v>379.72</v>
      </c>
      <c r="K930" s="413">
        <f>ROUND(J930*I930,2)</f>
        <v>0</v>
      </c>
      <c r="M930" s="194" t="s">
        <v>104</v>
      </c>
      <c r="O930" s="200"/>
      <c r="P930" s="201"/>
      <c r="Q930" s="200"/>
      <c r="R930" s="288"/>
      <c r="S930" s="200"/>
      <c r="T930" s="288"/>
      <c r="U930" s="200"/>
      <c r="V930" s="288"/>
      <c r="W930" s="200"/>
      <c r="X930" s="288"/>
      <c r="Y930" s="200"/>
      <c r="Z930" s="201"/>
      <c r="AA930" s="200"/>
      <c r="AB930" s="201"/>
    </row>
    <row r="931" spans="1:28" ht="20.100000000000001" hidden="1" customHeight="1" outlineLevel="1">
      <c r="A931" s="406"/>
      <c r="B931" s="209" t="str">
        <f t="shared" si="27"/>
        <v>3.10</v>
      </c>
      <c r="C931" s="408"/>
      <c r="D931" s="411"/>
      <c r="E931" s="411"/>
      <c r="F931" s="417"/>
      <c r="G931" s="420"/>
      <c r="H931" s="5" t="s">
        <v>135</v>
      </c>
      <c r="I931" s="423"/>
      <c r="J931" s="426"/>
      <c r="K931" s="414"/>
      <c r="M931" s="195" t="s">
        <v>105</v>
      </c>
      <c r="O931" s="202">
        <v>0</v>
      </c>
      <c r="P931" s="203">
        <f>IFERROR(O931/$K930,0)</f>
        <v>0</v>
      </c>
      <c r="Q931" s="202">
        <v>0</v>
      </c>
      <c r="R931" s="289">
        <f>IFERROR(Q931/$K930,0)</f>
        <v>0</v>
      </c>
      <c r="S931" s="202">
        <v>0</v>
      </c>
      <c r="T931" s="289">
        <f>IFERROR(S931/$K930,0)</f>
        <v>0</v>
      </c>
      <c r="U931" s="202">
        <v>0</v>
      </c>
      <c r="V931" s="289">
        <f>IFERROR(U931/$K930,0)</f>
        <v>0</v>
      </c>
      <c r="W931" s="202">
        <v>0</v>
      </c>
      <c r="X931" s="289">
        <f>IFERROR(W931/$K930,0)</f>
        <v>0</v>
      </c>
      <c r="Y931" s="202">
        <v>0</v>
      </c>
      <c r="Z931" s="203">
        <f>IFERROR(Y931/$K930,0)</f>
        <v>0</v>
      </c>
      <c r="AA931" s="202">
        <f>SUMIF($O$9:$Z$9,$AA$9,$O931:$Z931)</f>
        <v>0</v>
      </c>
      <c r="AB931" s="203">
        <f>IFERROR(AA931/$K930,0)</f>
        <v>0</v>
      </c>
    </row>
    <row r="932" spans="1:28" ht="20.100000000000001" hidden="1" customHeight="1" outlineLevel="1">
      <c r="A932" s="406"/>
      <c r="B932" s="209" t="str">
        <f t="shared" si="27"/>
        <v>3.10</v>
      </c>
      <c r="C932" s="409"/>
      <c r="D932" s="412"/>
      <c r="E932" s="412"/>
      <c r="F932" s="418"/>
      <c r="G932" s="421"/>
      <c r="H932" s="5" t="s">
        <v>135</v>
      </c>
      <c r="I932" s="424"/>
      <c r="J932" s="427"/>
      <c r="K932" s="415"/>
      <c r="M932" s="196" t="s">
        <v>106</v>
      </c>
      <c r="O932" s="204">
        <f>O931</f>
        <v>0</v>
      </c>
      <c r="P932" s="205">
        <f>IFERROR(O932/$K930,0)</f>
        <v>0</v>
      </c>
      <c r="Q932" s="204">
        <f>O932+Q931</f>
        <v>0</v>
      </c>
      <c r="R932" s="290">
        <f>IFERROR(Q932/$K930,0)</f>
        <v>0</v>
      </c>
      <c r="S932" s="204">
        <f>Q932+S931</f>
        <v>0</v>
      </c>
      <c r="T932" s="290">
        <f>IFERROR(S932/$K930,0)</f>
        <v>0</v>
      </c>
      <c r="U932" s="204">
        <f>S932+U931</f>
        <v>0</v>
      </c>
      <c r="V932" s="290">
        <f>IFERROR(U932/$K930,0)</f>
        <v>0</v>
      </c>
      <c r="W932" s="204">
        <f>U932+W931</f>
        <v>0</v>
      </c>
      <c r="X932" s="290">
        <f>IFERROR(W932/$K930,0)</f>
        <v>0</v>
      </c>
      <c r="Y932" s="204">
        <f>W932+Y931</f>
        <v>0</v>
      </c>
      <c r="Z932" s="205">
        <f>IFERROR(Y932/$K930,0)</f>
        <v>0</v>
      </c>
      <c r="AA932" s="204"/>
      <c r="AB932" s="205"/>
    </row>
    <row r="933" spans="1:28" ht="20.100000000000001" hidden="1" customHeight="1" outlineLevel="1">
      <c r="A933" s="406">
        <f>A930+1</f>
        <v>332</v>
      </c>
      <c r="B933" s="209" t="str">
        <f t="shared" si="27"/>
        <v>3.10</v>
      </c>
      <c r="C933" s="407" t="str">
        <f>VLOOKUP($A933,'VII - Planilha Orçamentária'!$A$9:$K$463,3)</f>
        <v>3.10.11</v>
      </c>
      <c r="D933" s="410">
        <f>VLOOKUP($A933,'VII - Planilha Orçamentária'!$A$9:$K$463,4)</f>
        <v>0</v>
      </c>
      <c r="E933" s="410">
        <f>VLOOKUP(A933,'VII - Planilha Orçamentária'!$A$9:$K$463,5)</f>
        <v>0</v>
      </c>
      <c r="F933" s="416" t="str">
        <f>VLOOKUP($A933,'VII - Planilha Orçamentária'!$A$9:$K$463,6)</f>
        <v>PARA-RAIO DE BAIXA TENSÃO 280V - 10kA</v>
      </c>
      <c r="G933" s="419" t="str">
        <f>VLOOKUP($A933,'VII - Planilha Orçamentária'!$A$9:$K$463,7)</f>
        <v xml:space="preserve">un </v>
      </c>
      <c r="H933" s="5" t="s">
        <v>135</v>
      </c>
      <c r="I933" s="422">
        <f>VLOOKUP($A933,'VII - Planilha Orçamentária'!$A$9:$K$463,9)</f>
        <v>0</v>
      </c>
      <c r="J933" s="425">
        <f>VLOOKUP($A933,'VII - Planilha Orçamentária'!$A$9:$K$463,10)</f>
        <v>0</v>
      </c>
      <c r="K933" s="413">
        <f>ROUND(J933*I933,2)</f>
        <v>0</v>
      </c>
      <c r="M933" s="194" t="s">
        <v>104</v>
      </c>
      <c r="O933" s="200"/>
      <c r="P933" s="201"/>
      <c r="Q933" s="200"/>
      <c r="R933" s="288"/>
      <c r="S933" s="200"/>
      <c r="T933" s="288"/>
      <c r="U933" s="200"/>
      <c r="V933" s="288"/>
      <c r="W933" s="200"/>
      <c r="X933" s="288"/>
      <c r="Y933" s="200"/>
      <c r="Z933" s="201"/>
      <c r="AA933" s="200"/>
      <c r="AB933" s="201"/>
    </row>
    <row r="934" spans="1:28" ht="20.100000000000001" hidden="1" customHeight="1" outlineLevel="1">
      <c r="A934" s="406"/>
      <c r="B934" s="209" t="str">
        <f t="shared" si="27"/>
        <v>3.10</v>
      </c>
      <c r="C934" s="408"/>
      <c r="D934" s="411"/>
      <c r="E934" s="411"/>
      <c r="F934" s="417"/>
      <c r="G934" s="420"/>
      <c r="H934" s="5" t="s">
        <v>135</v>
      </c>
      <c r="I934" s="423"/>
      <c r="J934" s="426"/>
      <c r="K934" s="414"/>
      <c r="M934" s="195" t="s">
        <v>105</v>
      </c>
      <c r="O934" s="202">
        <v>0</v>
      </c>
      <c r="P934" s="203">
        <f>IFERROR(O934/$K933,0)</f>
        <v>0</v>
      </c>
      <c r="Q934" s="202">
        <v>0</v>
      </c>
      <c r="R934" s="289">
        <f>IFERROR(Q934/$K933,0)</f>
        <v>0</v>
      </c>
      <c r="S934" s="202">
        <v>0</v>
      </c>
      <c r="T934" s="289">
        <f>IFERROR(S934/$K933,0)</f>
        <v>0</v>
      </c>
      <c r="U934" s="202">
        <v>0</v>
      </c>
      <c r="V934" s="289">
        <f>IFERROR(U934/$K933,0)</f>
        <v>0</v>
      </c>
      <c r="W934" s="202">
        <v>0</v>
      </c>
      <c r="X934" s="289">
        <f>IFERROR(W934/$K933,0)</f>
        <v>0</v>
      </c>
      <c r="Y934" s="202">
        <v>0</v>
      </c>
      <c r="Z934" s="203">
        <f>IFERROR(Y934/$K933,0)</f>
        <v>0</v>
      </c>
      <c r="AA934" s="202">
        <f>SUMIF($O$9:$Z$9,$AA$9,$O934:$Z934)</f>
        <v>0</v>
      </c>
      <c r="AB934" s="203">
        <f>IFERROR(AA934/$K933,0)</f>
        <v>0</v>
      </c>
    </row>
    <row r="935" spans="1:28" ht="20.100000000000001" hidden="1" customHeight="1" outlineLevel="1">
      <c r="A935" s="406"/>
      <c r="B935" s="209" t="str">
        <f t="shared" si="27"/>
        <v>3.10</v>
      </c>
      <c r="C935" s="409"/>
      <c r="D935" s="412"/>
      <c r="E935" s="412"/>
      <c r="F935" s="418"/>
      <c r="G935" s="421"/>
      <c r="H935" s="5" t="s">
        <v>135</v>
      </c>
      <c r="I935" s="424"/>
      <c r="J935" s="427"/>
      <c r="K935" s="415"/>
      <c r="M935" s="196" t="s">
        <v>106</v>
      </c>
      <c r="O935" s="204">
        <f>O934</f>
        <v>0</v>
      </c>
      <c r="P935" s="205">
        <f>IFERROR(O935/$K933,0)</f>
        <v>0</v>
      </c>
      <c r="Q935" s="204">
        <f>O935+Q934</f>
        <v>0</v>
      </c>
      <c r="R935" s="290">
        <f>IFERROR(Q935/$K933,0)</f>
        <v>0</v>
      </c>
      <c r="S935" s="204">
        <f>Q935+S934</f>
        <v>0</v>
      </c>
      <c r="T935" s="290">
        <f>IFERROR(S935/$K933,0)</f>
        <v>0</v>
      </c>
      <c r="U935" s="204">
        <f>S935+U934</f>
        <v>0</v>
      </c>
      <c r="V935" s="290">
        <f>IFERROR(U935/$K933,0)</f>
        <v>0</v>
      </c>
      <c r="W935" s="204">
        <f>U935+W934</f>
        <v>0</v>
      </c>
      <c r="X935" s="290">
        <f>IFERROR(W935/$K933,0)</f>
        <v>0</v>
      </c>
      <c r="Y935" s="204">
        <f>W935+Y934</f>
        <v>0</v>
      </c>
      <c r="Z935" s="205">
        <f>IFERROR(Y935/$K933,0)</f>
        <v>0</v>
      </c>
      <c r="AA935" s="204"/>
      <c r="AB935" s="205"/>
    </row>
    <row r="936" spans="1:28" ht="20.100000000000001" hidden="1" customHeight="1" outlineLevel="1">
      <c r="A936" s="406">
        <f>A933+1</f>
        <v>333</v>
      </c>
      <c r="B936" s="209" t="str">
        <f t="shared" si="27"/>
        <v>3.10</v>
      </c>
      <c r="C936" s="407" t="str">
        <f>VLOOKUP($A936,'VII - Planilha Orçamentária'!$A$9:$K$463,3)</f>
        <v>3.10.12</v>
      </c>
      <c r="D936" s="410">
        <f>VLOOKUP($A936,'VII - Planilha Orçamentária'!$A$9:$K$463,4)</f>
        <v>0</v>
      </c>
      <c r="E936" s="410">
        <f>VLOOKUP(A936,'VII - Planilha Orçamentária'!$A$9:$K$463,5)</f>
        <v>0</v>
      </c>
      <c r="F936" s="416" t="str">
        <f>VLOOKUP($A936,'VII - Planilha Orçamentária'!$A$9:$K$463,6)</f>
        <v>PARA-RAIO DE BAIXA TENSÃO 280V - 40kA</v>
      </c>
      <c r="G936" s="419" t="str">
        <f>VLOOKUP($A936,'VII - Planilha Orçamentária'!$A$9:$K$463,7)</f>
        <v xml:space="preserve">un </v>
      </c>
      <c r="H936" s="5" t="s">
        <v>135</v>
      </c>
      <c r="I936" s="422">
        <f>VLOOKUP($A936,'VII - Planilha Orçamentária'!$A$9:$K$463,9)</f>
        <v>0</v>
      </c>
      <c r="J936" s="425">
        <f>VLOOKUP($A936,'VII - Planilha Orçamentária'!$A$9:$K$463,10)</f>
        <v>0</v>
      </c>
      <c r="K936" s="413">
        <f>ROUND(J936*I936,2)</f>
        <v>0</v>
      </c>
      <c r="M936" s="194" t="s">
        <v>104</v>
      </c>
      <c r="O936" s="200"/>
      <c r="P936" s="201"/>
      <c r="Q936" s="200"/>
      <c r="R936" s="288"/>
      <c r="S936" s="200"/>
      <c r="T936" s="288"/>
      <c r="U936" s="200"/>
      <c r="V936" s="288"/>
      <c r="W936" s="200"/>
      <c r="X936" s="288"/>
      <c r="Y936" s="200"/>
      <c r="Z936" s="201"/>
      <c r="AA936" s="200"/>
      <c r="AB936" s="201"/>
    </row>
    <row r="937" spans="1:28" ht="20.100000000000001" hidden="1" customHeight="1" outlineLevel="1">
      <c r="A937" s="406"/>
      <c r="B937" s="209" t="str">
        <f t="shared" si="27"/>
        <v>3.10</v>
      </c>
      <c r="C937" s="408"/>
      <c r="D937" s="411"/>
      <c r="E937" s="411"/>
      <c r="F937" s="417"/>
      <c r="G937" s="420"/>
      <c r="H937" s="5" t="s">
        <v>135</v>
      </c>
      <c r="I937" s="423"/>
      <c r="J937" s="426"/>
      <c r="K937" s="414"/>
      <c r="M937" s="195" t="s">
        <v>105</v>
      </c>
      <c r="O937" s="202">
        <v>0</v>
      </c>
      <c r="P937" s="203">
        <f>IFERROR(O937/$K936,0)</f>
        <v>0</v>
      </c>
      <c r="Q937" s="202">
        <v>0</v>
      </c>
      <c r="R937" s="289">
        <f>IFERROR(Q937/$K936,0)</f>
        <v>0</v>
      </c>
      <c r="S937" s="202">
        <v>0</v>
      </c>
      <c r="T937" s="289">
        <f>IFERROR(S937/$K936,0)</f>
        <v>0</v>
      </c>
      <c r="U937" s="202">
        <v>0</v>
      </c>
      <c r="V937" s="289">
        <f>IFERROR(U937/$K936,0)</f>
        <v>0</v>
      </c>
      <c r="W937" s="202">
        <v>0</v>
      </c>
      <c r="X937" s="289">
        <f>IFERROR(W937/$K936,0)</f>
        <v>0</v>
      </c>
      <c r="Y937" s="202">
        <v>0</v>
      </c>
      <c r="Z937" s="203">
        <f>IFERROR(Y937/$K936,0)</f>
        <v>0</v>
      </c>
      <c r="AA937" s="202">
        <f>SUMIF($O$9:$Z$9,$AA$9,$O937:$Z937)</f>
        <v>0</v>
      </c>
      <c r="AB937" s="203">
        <f>IFERROR(AA937/$K936,0)</f>
        <v>0</v>
      </c>
    </row>
    <row r="938" spans="1:28" ht="20.100000000000001" hidden="1" customHeight="1" outlineLevel="1">
      <c r="A938" s="406"/>
      <c r="B938" s="209" t="str">
        <f t="shared" si="27"/>
        <v>3.10</v>
      </c>
      <c r="C938" s="409"/>
      <c r="D938" s="412"/>
      <c r="E938" s="412"/>
      <c r="F938" s="418"/>
      <c r="G938" s="421"/>
      <c r="H938" s="5" t="s">
        <v>135</v>
      </c>
      <c r="I938" s="424"/>
      <c r="J938" s="427"/>
      <c r="K938" s="415"/>
      <c r="M938" s="196" t="s">
        <v>106</v>
      </c>
      <c r="O938" s="204">
        <f>O937</f>
        <v>0</v>
      </c>
      <c r="P938" s="205">
        <f>IFERROR(O938/$K936,0)</f>
        <v>0</v>
      </c>
      <c r="Q938" s="204">
        <f>O938+Q937</f>
        <v>0</v>
      </c>
      <c r="R938" s="290">
        <f>IFERROR(Q938/$K936,0)</f>
        <v>0</v>
      </c>
      <c r="S938" s="204">
        <f>Q938+S937</f>
        <v>0</v>
      </c>
      <c r="T938" s="290">
        <f>IFERROR(S938/$K936,0)</f>
        <v>0</v>
      </c>
      <c r="U938" s="204">
        <f>S938+U937</f>
        <v>0</v>
      </c>
      <c r="V938" s="290">
        <f>IFERROR(U938/$K936,0)</f>
        <v>0</v>
      </c>
      <c r="W938" s="204">
        <f>U938+W937</f>
        <v>0</v>
      </c>
      <c r="X938" s="290">
        <f>IFERROR(W938/$K936,0)</f>
        <v>0</v>
      </c>
      <c r="Y938" s="204">
        <f>W938+Y937</f>
        <v>0</v>
      </c>
      <c r="Z938" s="205">
        <f>IFERROR(Y938/$K936,0)</f>
        <v>0</v>
      </c>
      <c r="AA938" s="204"/>
      <c r="AB938" s="205"/>
    </row>
    <row r="939" spans="1:28" ht="20.100000000000001" customHeight="1" outlineLevel="1">
      <c r="A939" s="406">
        <f>A936+1</f>
        <v>334</v>
      </c>
      <c r="B939" s="209" t="str">
        <f t="shared" si="27"/>
        <v>3.10</v>
      </c>
      <c r="C939" s="407" t="str">
        <f>VLOOKUP($A939,'VII - Planilha Orçamentária'!$A$9:$K$463,3)</f>
        <v>3.10.13</v>
      </c>
      <c r="D939" s="410" t="str">
        <f>VLOOKUP($A939,'VII - Planilha Orçamentária'!$A$9:$K$463,4)</f>
        <v>CPOS - B.166</v>
      </c>
      <c r="E939" s="410" t="str">
        <f>VLOOKUP(A939,'VII - Planilha Orçamentária'!$A$9:$K$463,5)</f>
        <v>420525</v>
      </c>
      <c r="F939" s="416" t="str">
        <f>VLOOKUP($A939,'VII - Planilha Orçamentária'!$A$9:$K$463,6)</f>
        <v>BARRA CONDUTORA CHATA DE ALUMÍNIO, 3/4´ X 1/4´ - INCLUSIVE ACESSÓRIOS DE FIXAÇÃO</v>
      </c>
      <c r="G939" s="419" t="str">
        <f>VLOOKUP($A939,'VII - Planilha Orçamentária'!$A$9:$K$463,7)</f>
        <v>m</v>
      </c>
      <c r="I939" s="422">
        <f>VLOOKUP($A939,'VII - Planilha Orçamentária'!$A$9:$K$463,9)</f>
        <v>480</v>
      </c>
      <c r="J939" s="425">
        <f>VLOOKUP($A939,'VII - Planilha Orçamentária'!$A$9:$K$463,10)</f>
        <v>0</v>
      </c>
      <c r="K939" s="413">
        <f>ROUND(J939*I939,2)</f>
        <v>0</v>
      </c>
      <c r="M939" s="194" t="s">
        <v>104</v>
      </c>
      <c r="O939" s="200"/>
      <c r="P939" s="288"/>
      <c r="Q939" s="200"/>
      <c r="R939" s="288"/>
      <c r="S939" s="200"/>
      <c r="T939" s="288"/>
      <c r="U939" s="200"/>
      <c r="V939" s="288"/>
      <c r="W939" s="200"/>
      <c r="X939" s="288"/>
      <c r="Y939" s="200"/>
      <c r="Z939" s="288"/>
      <c r="AA939" s="303"/>
      <c r="AB939" s="304"/>
    </row>
    <row r="940" spans="1:28" ht="20.100000000000001" customHeight="1" outlineLevel="1">
      <c r="A940" s="406"/>
      <c r="B940" s="209" t="str">
        <f t="shared" si="27"/>
        <v>3.10</v>
      </c>
      <c r="C940" s="408"/>
      <c r="D940" s="411"/>
      <c r="E940" s="411"/>
      <c r="F940" s="417"/>
      <c r="G940" s="420"/>
      <c r="I940" s="423"/>
      <c r="J940" s="426"/>
      <c r="K940" s="414"/>
      <c r="M940" s="195" t="s">
        <v>105</v>
      </c>
      <c r="O940" s="202">
        <v>0</v>
      </c>
      <c r="P940" s="289">
        <f>IFERROR(O940/$K939,0)</f>
        <v>0</v>
      </c>
      <c r="Q940" s="202">
        <f>0.5*K939</f>
        <v>0</v>
      </c>
      <c r="R940" s="289">
        <f>IFERROR(Q940/$K939,0)</f>
        <v>0</v>
      </c>
      <c r="S940" s="202">
        <f>0.5*K939</f>
        <v>0</v>
      </c>
      <c r="T940" s="289">
        <f>IFERROR(S940/$K939,0)</f>
        <v>0</v>
      </c>
      <c r="U940" s="202">
        <v>0</v>
      </c>
      <c r="V940" s="289">
        <f>IFERROR(U940/$K939,0)</f>
        <v>0</v>
      </c>
      <c r="W940" s="202">
        <v>0</v>
      </c>
      <c r="X940" s="289">
        <f>IFERROR(W940/$K939,0)</f>
        <v>0</v>
      </c>
      <c r="Y940" s="202">
        <v>0</v>
      </c>
      <c r="Z940" s="289">
        <f>IFERROR(Y940/$K939,0)</f>
        <v>0</v>
      </c>
      <c r="AA940" s="305">
        <f>SUMIF($O$9:$Z$9,$AA$9,$O940:$Z940)</f>
        <v>0</v>
      </c>
      <c r="AB940" s="306">
        <f>IFERROR(AA940/$K939,0)</f>
        <v>0</v>
      </c>
    </row>
    <row r="941" spans="1:28" ht="20.100000000000001" customHeight="1" outlineLevel="1">
      <c r="A941" s="406"/>
      <c r="B941" s="209" t="str">
        <f t="shared" si="27"/>
        <v>3.10</v>
      </c>
      <c r="C941" s="409"/>
      <c r="D941" s="412"/>
      <c r="E941" s="412"/>
      <c r="F941" s="418"/>
      <c r="G941" s="421"/>
      <c r="I941" s="424"/>
      <c r="J941" s="427"/>
      <c r="K941" s="415"/>
      <c r="M941" s="196" t="s">
        <v>106</v>
      </c>
      <c r="O941" s="204">
        <f>O940</f>
        <v>0</v>
      </c>
      <c r="P941" s="290">
        <f>IFERROR(O941/$K939,0)</f>
        <v>0</v>
      </c>
      <c r="Q941" s="204">
        <f>O941+Q940</f>
        <v>0</v>
      </c>
      <c r="R941" s="290">
        <f>IFERROR(Q941/$K939,0)</f>
        <v>0</v>
      </c>
      <c r="S941" s="204">
        <f>Q941+S940</f>
        <v>0</v>
      </c>
      <c r="T941" s="290">
        <f>IFERROR(S941/$K939,0)</f>
        <v>0</v>
      </c>
      <c r="U941" s="204">
        <f>S941+U940</f>
        <v>0</v>
      </c>
      <c r="V941" s="290">
        <f>IFERROR(U941/$K939,0)</f>
        <v>0</v>
      </c>
      <c r="W941" s="204">
        <f>U941+W940</f>
        <v>0</v>
      </c>
      <c r="X941" s="290">
        <f>IFERROR(W941/$K939,0)</f>
        <v>0</v>
      </c>
      <c r="Y941" s="204">
        <f>W941+Y940</f>
        <v>0</v>
      </c>
      <c r="Z941" s="290">
        <f>IFERROR(Y941/$K939,0)</f>
        <v>0</v>
      </c>
      <c r="AA941" s="307"/>
      <c r="AB941" s="308"/>
    </row>
    <row r="942" spans="1:28" ht="20.100000000000001" hidden="1" customHeight="1" outlineLevel="1">
      <c r="A942" s="406">
        <f>A939+1</f>
        <v>335</v>
      </c>
      <c r="B942" s="209" t="str">
        <f t="shared" si="27"/>
        <v>3.10</v>
      </c>
      <c r="C942" s="407" t="str">
        <f>VLOOKUP($A942,'VII - Planilha Orçamentária'!$A$9:$K$463,3)</f>
        <v>3.10.14</v>
      </c>
      <c r="D942" s="410" t="str">
        <f>VLOOKUP($A942,'VII - Planilha Orçamentária'!$A$9:$K$463,4)</f>
        <v>SINAPI - 05/2015</v>
      </c>
      <c r="E942" s="410" t="str">
        <f>VLOOKUP(A942,'VII - Planilha Orçamentária'!$A$9:$K$463,5)</f>
        <v>72262</v>
      </c>
      <c r="F942" s="416" t="str">
        <f>VLOOKUP($A942,'VII - Planilha Orçamentária'!$A$9:$K$463,6)</f>
        <v>TERMINAL OU CONECTOR DE PRESSAO - PARA CABO 35MM2 - FORNECIMENTO E INSTALACAO</v>
      </c>
      <c r="G942" s="419" t="str">
        <f>VLOOKUP($A942,'VII - Planilha Orçamentária'!$A$9:$K$463,7)</f>
        <v xml:space="preserve">un </v>
      </c>
      <c r="H942" s="5" t="s">
        <v>135</v>
      </c>
      <c r="I942" s="422">
        <f>VLOOKUP($A942,'VII - Planilha Orçamentária'!$A$9:$K$463,9)</f>
        <v>0</v>
      </c>
      <c r="J942" s="425">
        <f>VLOOKUP($A942,'VII - Planilha Orçamentária'!$A$9:$K$463,10)</f>
        <v>13.43</v>
      </c>
      <c r="K942" s="413">
        <f>ROUND(J942*I942,2)</f>
        <v>0</v>
      </c>
      <c r="M942" s="194" t="s">
        <v>104</v>
      </c>
      <c r="O942" s="200"/>
      <c r="P942" s="201"/>
      <c r="Q942" s="200"/>
      <c r="R942" s="288"/>
      <c r="S942" s="200"/>
      <c r="T942" s="288"/>
      <c r="U942" s="200"/>
      <c r="V942" s="288"/>
      <c r="W942" s="200"/>
      <c r="X942" s="288"/>
      <c r="Y942" s="200"/>
      <c r="Z942" s="201"/>
      <c r="AA942" s="200"/>
      <c r="AB942" s="201"/>
    </row>
    <row r="943" spans="1:28" ht="20.100000000000001" hidden="1" customHeight="1" outlineLevel="1">
      <c r="A943" s="406"/>
      <c r="B943" s="209" t="str">
        <f t="shared" si="27"/>
        <v>3.10</v>
      </c>
      <c r="C943" s="408"/>
      <c r="D943" s="411"/>
      <c r="E943" s="411"/>
      <c r="F943" s="417"/>
      <c r="G943" s="420"/>
      <c r="H943" s="5" t="s">
        <v>135</v>
      </c>
      <c r="I943" s="423"/>
      <c r="J943" s="426"/>
      <c r="K943" s="414"/>
      <c r="M943" s="195" t="s">
        <v>105</v>
      </c>
      <c r="O943" s="202">
        <v>0</v>
      </c>
      <c r="P943" s="203">
        <f>IFERROR(O943/$K942,0)</f>
        <v>0</v>
      </c>
      <c r="Q943" s="202">
        <v>0</v>
      </c>
      <c r="R943" s="289">
        <f>IFERROR(Q943/$K942,0)</f>
        <v>0</v>
      </c>
      <c r="S943" s="202">
        <v>0</v>
      </c>
      <c r="T943" s="289">
        <f>IFERROR(S943/$K942,0)</f>
        <v>0</v>
      </c>
      <c r="U943" s="202">
        <v>0</v>
      </c>
      <c r="V943" s="289">
        <f>IFERROR(U943/$K942,0)</f>
        <v>0</v>
      </c>
      <c r="W943" s="202">
        <v>0</v>
      </c>
      <c r="X943" s="289">
        <f>IFERROR(W943/$K942,0)</f>
        <v>0</v>
      </c>
      <c r="Y943" s="202">
        <v>0</v>
      </c>
      <c r="Z943" s="203">
        <f>IFERROR(Y943/$K942,0)</f>
        <v>0</v>
      </c>
      <c r="AA943" s="202">
        <f>SUMIF($O$9:$Z$9,$AA$9,$O943:$Z943)</f>
        <v>0</v>
      </c>
      <c r="AB943" s="203">
        <f>IFERROR(AA943/$K942,0)</f>
        <v>0</v>
      </c>
    </row>
    <row r="944" spans="1:28" ht="20.100000000000001" hidden="1" customHeight="1" outlineLevel="1">
      <c r="A944" s="406"/>
      <c r="B944" s="209" t="str">
        <f t="shared" si="27"/>
        <v>3.10</v>
      </c>
      <c r="C944" s="409"/>
      <c r="D944" s="412"/>
      <c r="E944" s="412"/>
      <c r="F944" s="418"/>
      <c r="G944" s="421"/>
      <c r="H944" s="5" t="s">
        <v>135</v>
      </c>
      <c r="I944" s="424"/>
      <c r="J944" s="427"/>
      <c r="K944" s="415"/>
      <c r="M944" s="196" t="s">
        <v>106</v>
      </c>
      <c r="O944" s="204">
        <f>O943</f>
        <v>0</v>
      </c>
      <c r="P944" s="205">
        <f>IFERROR(O944/$K942,0)</f>
        <v>0</v>
      </c>
      <c r="Q944" s="204">
        <f>O944+Q943</f>
        <v>0</v>
      </c>
      <c r="R944" s="290">
        <f>IFERROR(Q944/$K942,0)</f>
        <v>0</v>
      </c>
      <c r="S944" s="204">
        <f>Q944+S943</f>
        <v>0</v>
      </c>
      <c r="T944" s="290">
        <f>IFERROR(S944/$K942,0)</f>
        <v>0</v>
      </c>
      <c r="U944" s="204">
        <f>S944+U943</f>
        <v>0</v>
      </c>
      <c r="V944" s="290">
        <f>IFERROR(U944/$K942,0)</f>
        <v>0</v>
      </c>
      <c r="W944" s="204">
        <f>U944+W943</f>
        <v>0</v>
      </c>
      <c r="X944" s="290">
        <f>IFERROR(W944/$K942,0)</f>
        <v>0</v>
      </c>
      <c r="Y944" s="204">
        <f>W944+Y943</f>
        <v>0</v>
      </c>
      <c r="Z944" s="205">
        <f>IFERROR(Y944/$K942,0)</f>
        <v>0</v>
      </c>
      <c r="AA944" s="204"/>
      <c r="AB944" s="205"/>
    </row>
    <row r="945" spans="1:28" ht="20.100000000000001" customHeight="1" outlineLevel="1">
      <c r="A945" s="406">
        <f>A942+1</f>
        <v>336</v>
      </c>
      <c r="B945" s="209" t="str">
        <f t="shared" si="27"/>
        <v>3.10</v>
      </c>
      <c r="C945" s="407" t="str">
        <f>VLOOKUP($A945,'VII - Planilha Orçamentária'!$A$9:$K$463,3)</f>
        <v>3.10.15</v>
      </c>
      <c r="D945" s="410" t="str">
        <f>VLOOKUP($A945,'VII - Planilha Orçamentária'!$A$9:$K$463,4)</f>
        <v>SINAPI - 01/2016</v>
      </c>
      <c r="E945" s="410" t="str">
        <f>VLOOKUP(A945,'VII - Planilha Orçamentária'!$A$9:$K$463,5)</f>
        <v>72263</v>
      </c>
      <c r="F945" s="416" t="str">
        <f>VLOOKUP($A945,'VII - Planilha Orçamentária'!$A$9:$K$463,6)</f>
        <v>TERMINAL OU CONECTOR DE PRESSAO - PARA CABO 50MM2 - FORNECIMENTO E INSTALACAO</v>
      </c>
      <c r="G945" s="419" t="str">
        <f>VLOOKUP($A945,'VII - Planilha Orçamentária'!$A$9:$K$463,7)</f>
        <v xml:space="preserve">un </v>
      </c>
      <c r="I945" s="422">
        <f>VLOOKUP($A945,'VII - Planilha Orçamentária'!$A$9:$K$463,9)</f>
        <v>70</v>
      </c>
      <c r="J945" s="425">
        <f>VLOOKUP($A945,'VII - Planilha Orçamentária'!$A$9:$K$463,10)</f>
        <v>0</v>
      </c>
      <c r="K945" s="413">
        <f>ROUND(J945*I945,2)</f>
        <v>0</v>
      </c>
      <c r="M945" s="194" t="s">
        <v>104</v>
      </c>
      <c r="O945" s="200"/>
      <c r="P945" s="288"/>
      <c r="Q945" s="200"/>
      <c r="R945" s="288"/>
      <c r="S945" s="200"/>
      <c r="T945" s="288"/>
      <c r="U945" s="200"/>
      <c r="V945" s="288"/>
      <c r="W945" s="200"/>
      <c r="X945" s="288"/>
      <c r="Y945" s="200"/>
      <c r="Z945" s="288"/>
      <c r="AA945" s="303"/>
      <c r="AB945" s="304"/>
    </row>
    <row r="946" spans="1:28" ht="20.100000000000001" customHeight="1" outlineLevel="1">
      <c r="A946" s="406"/>
      <c r="B946" s="209" t="str">
        <f t="shared" si="27"/>
        <v>3.10</v>
      </c>
      <c r="C946" s="408"/>
      <c r="D946" s="411"/>
      <c r="E946" s="411"/>
      <c r="F946" s="417"/>
      <c r="G946" s="420"/>
      <c r="I946" s="423"/>
      <c r="J946" s="426"/>
      <c r="K946" s="414"/>
      <c r="M946" s="195" t="s">
        <v>105</v>
      </c>
      <c r="O946" s="202">
        <v>0</v>
      </c>
      <c r="P946" s="289">
        <f>IFERROR(O946/$K945,0)</f>
        <v>0</v>
      </c>
      <c r="Q946" s="202">
        <v>0</v>
      </c>
      <c r="R946" s="289">
        <f>IFERROR(Q946/$K945,0)</f>
        <v>0</v>
      </c>
      <c r="S946" s="202">
        <f>K945</f>
        <v>0</v>
      </c>
      <c r="T946" s="289">
        <f>IFERROR(S946/$K945,0)</f>
        <v>0</v>
      </c>
      <c r="U946" s="202">
        <v>0</v>
      </c>
      <c r="V946" s="289">
        <f>IFERROR(U946/$K945,0)</f>
        <v>0</v>
      </c>
      <c r="W946" s="202">
        <v>0</v>
      </c>
      <c r="X946" s="289">
        <f>IFERROR(W946/$K945,0)</f>
        <v>0</v>
      </c>
      <c r="Y946" s="202">
        <v>0</v>
      </c>
      <c r="Z946" s="289">
        <f>IFERROR(Y946/$K945,0)</f>
        <v>0</v>
      </c>
      <c r="AA946" s="305">
        <f>SUMIF($O$9:$Z$9,$AA$9,$O946:$Z946)</f>
        <v>0</v>
      </c>
      <c r="AB946" s="306">
        <f>IFERROR(AA946/$K945,0)</f>
        <v>0</v>
      </c>
    </row>
    <row r="947" spans="1:28" ht="20.100000000000001" customHeight="1" outlineLevel="1">
      <c r="A947" s="406"/>
      <c r="B947" s="209" t="str">
        <f t="shared" si="27"/>
        <v>3.10</v>
      </c>
      <c r="C947" s="409"/>
      <c r="D947" s="412"/>
      <c r="E947" s="412"/>
      <c r="F947" s="418"/>
      <c r="G947" s="421"/>
      <c r="I947" s="424"/>
      <c r="J947" s="427"/>
      <c r="K947" s="415"/>
      <c r="M947" s="196" t="s">
        <v>106</v>
      </c>
      <c r="O947" s="204">
        <f>O946</f>
        <v>0</v>
      </c>
      <c r="P947" s="290">
        <f>IFERROR(O947/$K945,0)</f>
        <v>0</v>
      </c>
      <c r="Q947" s="204">
        <f>O947+Q946</f>
        <v>0</v>
      </c>
      <c r="R947" s="290">
        <f>IFERROR(Q947/$K945,0)</f>
        <v>0</v>
      </c>
      <c r="S947" s="204">
        <f>Q947+S946</f>
        <v>0</v>
      </c>
      <c r="T947" s="290">
        <f>IFERROR(S947/$K945,0)</f>
        <v>0</v>
      </c>
      <c r="U947" s="204">
        <f>S947+U946</f>
        <v>0</v>
      </c>
      <c r="V947" s="290">
        <f>IFERROR(U947/$K945,0)</f>
        <v>0</v>
      </c>
      <c r="W947" s="204">
        <f>U947+W946</f>
        <v>0</v>
      </c>
      <c r="X947" s="290">
        <f>IFERROR(W947/$K945,0)</f>
        <v>0</v>
      </c>
      <c r="Y947" s="204">
        <f>W947+Y946</f>
        <v>0</v>
      </c>
      <c r="Z947" s="290">
        <f>IFERROR(Y947/$K945,0)</f>
        <v>0</v>
      </c>
      <c r="AA947" s="307"/>
      <c r="AB947" s="308"/>
    </row>
    <row r="948" spans="1:28" ht="20.100000000000001" hidden="1" customHeight="1" outlineLevel="1">
      <c r="A948" s="406">
        <f>A945+1</f>
        <v>337</v>
      </c>
      <c r="B948" s="209" t="str">
        <f t="shared" si="27"/>
        <v>3.10</v>
      </c>
      <c r="C948" s="407" t="str">
        <f>VLOOKUP($A948,'VII - Planilha Orçamentária'!$A$9:$K$463,3)</f>
        <v>3.10.16</v>
      </c>
      <c r="D948" s="410" t="str">
        <f>VLOOKUP($A948,'VII - Planilha Orçamentária'!$A$9:$K$463,4)</f>
        <v>SINAPI - 05/2015</v>
      </c>
      <c r="E948" s="410" t="str">
        <f>VLOOKUP(A948,'VII - Planilha Orçamentária'!$A$9:$K$463,5)</f>
        <v>72264</v>
      </c>
      <c r="F948" s="416" t="str">
        <f>VLOOKUP($A948,'VII - Planilha Orçamentária'!$A$9:$K$463,6)</f>
        <v>TERMINAL OU CONECTOR DE PRESSAO - PARA CABO 70MM2 - FORNECIMENTO E INSTALACAO</v>
      </c>
      <c r="G948" s="419" t="str">
        <f>VLOOKUP($A948,'VII - Planilha Orçamentária'!$A$9:$K$463,7)</f>
        <v xml:space="preserve">un </v>
      </c>
      <c r="H948" s="5" t="s">
        <v>135</v>
      </c>
      <c r="I948" s="422">
        <f>VLOOKUP($A948,'VII - Planilha Orçamentária'!$A$9:$K$463,9)</f>
        <v>0</v>
      </c>
      <c r="J948" s="425">
        <f>VLOOKUP($A948,'VII - Planilha Orçamentária'!$A$9:$K$463,10)</f>
        <v>17.78</v>
      </c>
      <c r="K948" s="413">
        <f>ROUND(J948*I948,2)</f>
        <v>0</v>
      </c>
      <c r="M948" s="194" t="s">
        <v>104</v>
      </c>
      <c r="O948" s="200"/>
      <c r="P948" s="201"/>
      <c r="Q948" s="200"/>
      <c r="R948" s="288"/>
      <c r="S948" s="200"/>
      <c r="T948" s="288"/>
      <c r="U948" s="200"/>
      <c r="V948" s="288"/>
      <c r="W948" s="200"/>
      <c r="X948" s="288"/>
      <c r="Y948" s="200"/>
      <c r="Z948" s="201"/>
      <c r="AA948" s="200"/>
      <c r="AB948" s="201"/>
    </row>
    <row r="949" spans="1:28" ht="20.100000000000001" hidden="1" customHeight="1" outlineLevel="1">
      <c r="A949" s="406"/>
      <c r="B949" s="209" t="str">
        <f t="shared" si="27"/>
        <v>3.10</v>
      </c>
      <c r="C949" s="408"/>
      <c r="D949" s="411"/>
      <c r="E949" s="411"/>
      <c r="F949" s="417"/>
      <c r="G949" s="420"/>
      <c r="H949" s="5" t="s">
        <v>135</v>
      </c>
      <c r="I949" s="423"/>
      <c r="J949" s="426"/>
      <c r="K949" s="414"/>
      <c r="M949" s="195" t="s">
        <v>105</v>
      </c>
      <c r="O949" s="202">
        <v>0</v>
      </c>
      <c r="P949" s="203">
        <f>IFERROR(O949/$K948,0)</f>
        <v>0</v>
      </c>
      <c r="Q949" s="202">
        <v>0</v>
      </c>
      <c r="R949" s="289">
        <f>IFERROR(Q949/$K948,0)</f>
        <v>0</v>
      </c>
      <c r="S949" s="202">
        <v>0</v>
      </c>
      <c r="T949" s="289">
        <f>IFERROR(S949/$K948,0)</f>
        <v>0</v>
      </c>
      <c r="U949" s="202">
        <v>0</v>
      </c>
      <c r="V949" s="289">
        <f>IFERROR(U949/$K948,0)</f>
        <v>0</v>
      </c>
      <c r="W949" s="202">
        <v>0</v>
      </c>
      <c r="X949" s="289">
        <f>IFERROR(W949/$K948,0)</f>
        <v>0</v>
      </c>
      <c r="Y949" s="202">
        <v>0</v>
      </c>
      <c r="Z949" s="203">
        <f>IFERROR(Y949/$K948,0)</f>
        <v>0</v>
      </c>
      <c r="AA949" s="202">
        <f>SUMIF($O$9:$Z$9,$AA$9,$O949:$Z949)</f>
        <v>0</v>
      </c>
      <c r="AB949" s="203">
        <f>IFERROR(AA949/$K948,0)</f>
        <v>0</v>
      </c>
    </row>
    <row r="950" spans="1:28" ht="20.100000000000001" hidden="1" customHeight="1" outlineLevel="1">
      <c r="A950" s="406"/>
      <c r="B950" s="209" t="str">
        <f t="shared" si="27"/>
        <v>3.10</v>
      </c>
      <c r="C950" s="409"/>
      <c r="D950" s="412"/>
      <c r="E950" s="412"/>
      <c r="F950" s="418"/>
      <c r="G950" s="421"/>
      <c r="H950" s="5" t="s">
        <v>135</v>
      </c>
      <c r="I950" s="424"/>
      <c r="J950" s="427"/>
      <c r="K950" s="415"/>
      <c r="M950" s="196" t="s">
        <v>106</v>
      </c>
      <c r="O950" s="204">
        <f>O949</f>
        <v>0</v>
      </c>
      <c r="P950" s="205">
        <f>IFERROR(O950/$K948,0)</f>
        <v>0</v>
      </c>
      <c r="Q950" s="204">
        <f>O950+Q949</f>
        <v>0</v>
      </c>
      <c r="R950" s="290">
        <f>IFERROR(Q950/$K948,0)</f>
        <v>0</v>
      </c>
      <c r="S950" s="204">
        <f>Q950+S949</f>
        <v>0</v>
      </c>
      <c r="T950" s="290">
        <f>IFERROR(S950/$K948,0)</f>
        <v>0</v>
      </c>
      <c r="U950" s="204">
        <f>S950+U949</f>
        <v>0</v>
      </c>
      <c r="V950" s="290">
        <f>IFERROR(U950/$K948,0)</f>
        <v>0</v>
      </c>
      <c r="W950" s="204">
        <f>U950+W949</f>
        <v>0</v>
      </c>
      <c r="X950" s="290">
        <f>IFERROR(W950/$K948,0)</f>
        <v>0</v>
      </c>
      <c r="Y950" s="204">
        <f>W950+Y949</f>
        <v>0</v>
      </c>
      <c r="Z950" s="205">
        <f>IFERROR(Y950/$K948,0)</f>
        <v>0</v>
      </c>
      <c r="AA950" s="204"/>
      <c r="AB950" s="205"/>
    </row>
    <row r="951" spans="1:28" ht="20.100000000000001" hidden="1" customHeight="1" outlineLevel="1">
      <c r="A951" s="406">
        <f>A948+1</f>
        <v>338</v>
      </c>
      <c r="B951" s="209" t="str">
        <f t="shared" si="27"/>
        <v>3.10</v>
      </c>
      <c r="C951" s="407" t="str">
        <f>VLOOKUP($A951,'VII - Planilha Orçamentária'!$A$9:$K$463,3)</f>
        <v>3.10.17</v>
      </c>
      <c r="D951" s="410" t="str">
        <f>VLOOKUP($A951,'VII - Planilha Orçamentária'!$A$9:$K$463,4)</f>
        <v>SINAPI - 05/2015</v>
      </c>
      <c r="E951" s="410" t="str">
        <f>VLOOKUP(A951,'VII - Planilha Orçamentária'!$A$9:$K$463,5)</f>
        <v>72265</v>
      </c>
      <c r="F951" s="416" t="str">
        <f>VLOOKUP($A951,'VII - Planilha Orçamentária'!$A$9:$K$463,6)</f>
        <v>TERMINAL OU CONECTOR DE PRESSAO - PARA CABO 95MM2 - FORNECIMENTO E INSTALACAO</v>
      </c>
      <c r="G951" s="419" t="str">
        <f>VLOOKUP($A951,'VII - Planilha Orçamentária'!$A$9:$K$463,7)</f>
        <v xml:space="preserve">un </v>
      </c>
      <c r="H951" s="5" t="s">
        <v>135</v>
      </c>
      <c r="I951" s="422">
        <f>VLOOKUP($A951,'VII - Planilha Orçamentária'!$A$9:$K$463,9)</f>
        <v>0</v>
      </c>
      <c r="J951" s="425">
        <f>VLOOKUP($A951,'VII - Planilha Orçamentária'!$A$9:$K$463,10)</f>
        <v>19.7</v>
      </c>
      <c r="K951" s="413">
        <f>ROUND(J951*I951,2)</f>
        <v>0</v>
      </c>
      <c r="M951" s="194" t="s">
        <v>104</v>
      </c>
      <c r="O951" s="200"/>
      <c r="P951" s="201"/>
      <c r="Q951" s="200"/>
      <c r="R951" s="288"/>
      <c r="S951" s="200"/>
      <c r="T951" s="288"/>
      <c r="U951" s="200"/>
      <c r="V951" s="288"/>
      <c r="W951" s="200"/>
      <c r="X951" s="288"/>
      <c r="Y951" s="200"/>
      <c r="Z951" s="201"/>
      <c r="AA951" s="200"/>
      <c r="AB951" s="201"/>
    </row>
    <row r="952" spans="1:28" ht="20.100000000000001" hidden="1" customHeight="1" outlineLevel="1">
      <c r="A952" s="406"/>
      <c r="B952" s="209" t="str">
        <f t="shared" si="27"/>
        <v>3.10</v>
      </c>
      <c r="C952" s="408"/>
      <c r="D952" s="411"/>
      <c r="E952" s="411"/>
      <c r="F952" s="417"/>
      <c r="G952" s="420"/>
      <c r="H952" s="5" t="s">
        <v>135</v>
      </c>
      <c r="I952" s="423"/>
      <c r="J952" s="426"/>
      <c r="K952" s="414"/>
      <c r="M952" s="195" t="s">
        <v>105</v>
      </c>
      <c r="O952" s="202">
        <v>0</v>
      </c>
      <c r="P952" s="203">
        <f>IFERROR(O952/$K951,0)</f>
        <v>0</v>
      </c>
      <c r="Q952" s="202">
        <v>0</v>
      </c>
      <c r="R952" s="289">
        <f>IFERROR(Q952/$K951,0)</f>
        <v>0</v>
      </c>
      <c r="S952" s="202">
        <v>0</v>
      </c>
      <c r="T952" s="289">
        <f>IFERROR(S952/$K951,0)</f>
        <v>0</v>
      </c>
      <c r="U952" s="202">
        <v>0</v>
      </c>
      <c r="V952" s="289">
        <f>IFERROR(U952/$K951,0)</f>
        <v>0</v>
      </c>
      <c r="W952" s="202">
        <v>0</v>
      </c>
      <c r="X952" s="289">
        <f>IFERROR(W952/$K951,0)</f>
        <v>0</v>
      </c>
      <c r="Y952" s="202">
        <v>0</v>
      </c>
      <c r="Z952" s="203">
        <f>IFERROR(Y952/$K951,0)</f>
        <v>0</v>
      </c>
      <c r="AA952" s="202">
        <f>SUMIF($O$9:$Z$9,$AA$9,$O952:$Z952)</f>
        <v>0</v>
      </c>
      <c r="AB952" s="203">
        <f>IFERROR(AA952/$K951,0)</f>
        <v>0</v>
      </c>
    </row>
    <row r="953" spans="1:28" ht="20.100000000000001" hidden="1" customHeight="1" outlineLevel="1">
      <c r="A953" s="406"/>
      <c r="B953" s="209" t="str">
        <f t="shared" si="27"/>
        <v>3.10</v>
      </c>
      <c r="C953" s="409"/>
      <c r="D953" s="412"/>
      <c r="E953" s="412"/>
      <c r="F953" s="418"/>
      <c r="G953" s="421"/>
      <c r="H953" s="5" t="s">
        <v>135</v>
      </c>
      <c r="I953" s="424"/>
      <c r="J953" s="427"/>
      <c r="K953" s="415"/>
      <c r="M953" s="196" t="s">
        <v>106</v>
      </c>
      <c r="O953" s="204">
        <f>O952</f>
        <v>0</v>
      </c>
      <c r="P953" s="205">
        <f>IFERROR(O953/$K951,0)</f>
        <v>0</v>
      </c>
      <c r="Q953" s="204">
        <f>O953+Q952</f>
        <v>0</v>
      </c>
      <c r="R953" s="290">
        <f>IFERROR(Q953/$K951,0)</f>
        <v>0</v>
      </c>
      <c r="S953" s="204">
        <f>Q953+S952</f>
        <v>0</v>
      </c>
      <c r="T953" s="290">
        <f>IFERROR(S953/$K951,0)</f>
        <v>0</v>
      </c>
      <c r="U953" s="204">
        <f>S953+U952</f>
        <v>0</v>
      </c>
      <c r="V953" s="290">
        <f>IFERROR(U953/$K951,0)</f>
        <v>0</v>
      </c>
      <c r="W953" s="204">
        <f>U953+W952</f>
        <v>0</v>
      </c>
      <c r="X953" s="290">
        <f>IFERROR(W953/$K951,0)</f>
        <v>0</v>
      </c>
      <c r="Y953" s="204">
        <f>W953+Y952</f>
        <v>0</v>
      </c>
      <c r="Z953" s="205">
        <f>IFERROR(Y953/$K951,0)</f>
        <v>0</v>
      </c>
      <c r="AA953" s="204"/>
      <c r="AB953" s="205"/>
    </row>
    <row r="954" spans="1:28" ht="20.100000000000001" customHeight="1" outlineLevel="1">
      <c r="A954" s="406">
        <f>A951+1</f>
        <v>339</v>
      </c>
      <c r="B954" s="209" t="str">
        <f t="shared" si="27"/>
        <v>3.10</v>
      </c>
      <c r="C954" s="407" t="str">
        <f>VLOOKUP($A954,'VII - Planilha Orçamentária'!$A$9:$K$463,3)</f>
        <v>3.10.18</v>
      </c>
      <c r="D954" s="410" t="str">
        <f>VLOOKUP($A954,'VII - Planilha Orçamentária'!$A$9:$K$463,4)</f>
        <v>CPOS - B.166</v>
      </c>
      <c r="E954" s="410" t="str">
        <f>VLOOKUP(A954,'VII - Planilha Orçamentária'!$A$9:$K$463,5)</f>
        <v>420531</v>
      </c>
      <c r="F954" s="416" t="str">
        <f>VLOOKUP($A954,'VII - Planilha Orçamentária'!$A$9:$K$463,6)</f>
        <v>CAIXA DE INSPEÇÃO DO TERRA CILÍNDRICA EM PVC RÍGIDO, DIÂMETRO DE 300 
MM - H= 250 MM</v>
      </c>
      <c r="G954" s="419" t="str">
        <f>VLOOKUP($A954,'VII - Planilha Orçamentária'!$A$9:$K$463,7)</f>
        <v xml:space="preserve">un </v>
      </c>
      <c r="I954" s="422">
        <f>VLOOKUP($A954,'VII - Planilha Orçamentária'!$A$9:$K$463,9)</f>
        <v>22</v>
      </c>
      <c r="J954" s="425">
        <f>VLOOKUP($A954,'VII - Planilha Orçamentária'!$A$9:$K$463,10)</f>
        <v>0</v>
      </c>
      <c r="K954" s="413">
        <f>ROUND(J954*I954,2)</f>
        <v>0</v>
      </c>
      <c r="M954" s="194" t="s">
        <v>104</v>
      </c>
      <c r="O954" s="200"/>
      <c r="P954" s="288"/>
      <c r="Q954" s="200"/>
      <c r="R954" s="288"/>
      <c r="S954" s="200"/>
      <c r="T954" s="288"/>
      <c r="U954" s="200"/>
      <c r="V954" s="288"/>
      <c r="W954" s="200"/>
      <c r="X954" s="288"/>
      <c r="Y954" s="200"/>
      <c r="Z954" s="288"/>
      <c r="AA954" s="303"/>
      <c r="AB954" s="304"/>
    </row>
    <row r="955" spans="1:28" ht="20.100000000000001" customHeight="1" outlineLevel="1">
      <c r="A955" s="406"/>
      <c r="B955" s="209" t="str">
        <f t="shared" si="27"/>
        <v>3.10</v>
      </c>
      <c r="C955" s="408"/>
      <c r="D955" s="411"/>
      <c r="E955" s="411"/>
      <c r="F955" s="417"/>
      <c r="G955" s="420"/>
      <c r="I955" s="423"/>
      <c r="J955" s="426"/>
      <c r="K955" s="414"/>
      <c r="M955" s="195" t="s">
        <v>105</v>
      </c>
      <c r="O955" s="202">
        <v>0</v>
      </c>
      <c r="P955" s="289">
        <f>IFERROR(O955/$K954,0)</f>
        <v>0</v>
      </c>
      <c r="Q955" s="202">
        <f>5*J954</f>
        <v>0</v>
      </c>
      <c r="R955" s="289">
        <f>IFERROR(Q955/$K954,0)</f>
        <v>0</v>
      </c>
      <c r="S955" s="202">
        <f>10*J954</f>
        <v>0</v>
      </c>
      <c r="T955" s="289">
        <f>IFERROR(S955/$K954,0)</f>
        <v>0</v>
      </c>
      <c r="U955" s="202">
        <f>7*J954</f>
        <v>0</v>
      </c>
      <c r="V955" s="289">
        <f>IFERROR(U955/$K954,0)</f>
        <v>0</v>
      </c>
      <c r="W955" s="202">
        <v>0</v>
      </c>
      <c r="X955" s="289">
        <f>IFERROR(W955/$K954,0)</f>
        <v>0</v>
      </c>
      <c r="Y955" s="202">
        <v>0</v>
      </c>
      <c r="Z955" s="289">
        <f>IFERROR(Y955/$K954,0)</f>
        <v>0</v>
      </c>
      <c r="AA955" s="305">
        <f>SUMIF($O$9:$Z$9,$AA$9,$O955:$Z955)</f>
        <v>0</v>
      </c>
      <c r="AB955" s="306">
        <f>IFERROR(AA955/$K954,0)</f>
        <v>0</v>
      </c>
    </row>
    <row r="956" spans="1:28" ht="20.100000000000001" customHeight="1" outlineLevel="1">
      <c r="A956" s="406"/>
      <c r="B956" s="209" t="str">
        <f t="shared" si="27"/>
        <v>3.10</v>
      </c>
      <c r="C956" s="409"/>
      <c r="D956" s="412"/>
      <c r="E956" s="412"/>
      <c r="F956" s="418"/>
      <c r="G956" s="421"/>
      <c r="I956" s="424"/>
      <c r="J956" s="427"/>
      <c r="K956" s="415"/>
      <c r="M956" s="196" t="s">
        <v>106</v>
      </c>
      <c r="O956" s="204">
        <f>O955</f>
        <v>0</v>
      </c>
      <c r="P956" s="290">
        <f>IFERROR(O956/$K954,0)</f>
        <v>0</v>
      </c>
      <c r="Q956" s="204">
        <f>O956+Q955</f>
        <v>0</v>
      </c>
      <c r="R956" s="290">
        <f>IFERROR(Q956/$K954,0)</f>
        <v>0</v>
      </c>
      <c r="S956" s="204">
        <f>Q956+S955</f>
        <v>0</v>
      </c>
      <c r="T956" s="290">
        <f>IFERROR(S956/$K954,0)</f>
        <v>0</v>
      </c>
      <c r="U956" s="204">
        <f>S956+U955</f>
        <v>0</v>
      </c>
      <c r="V956" s="290">
        <f>IFERROR(U956/$K954,0)</f>
        <v>0</v>
      </c>
      <c r="W956" s="204">
        <f>U956+W955</f>
        <v>0</v>
      </c>
      <c r="X956" s="290">
        <f>IFERROR(W956/$K954,0)</f>
        <v>0</v>
      </c>
      <c r="Y956" s="204">
        <f>W956+Y955</f>
        <v>0</v>
      </c>
      <c r="Z956" s="290">
        <f>IFERROR(Y956/$K954,0)</f>
        <v>0</v>
      </c>
      <c r="AA956" s="307"/>
      <c r="AB956" s="308"/>
    </row>
    <row r="957" spans="1:28" ht="20.100000000000001" customHeight="1" outlineLevel="1">
      <c r="A957" s="406">
        <f>A954+1</f>
        <v>340</v>
      </c>
      <c r="B957" s="209" t="str">
        <f t="shared" si="27"/>
        <v>3.10</v>
      </c>
      <c r="C957" s="407" t="str">
        <f>VLOOKUP($A957,'VII - Planilha Orçamentária'!$A$9:$K$463,3)</f>
        <v>3.10.19</v>
      </c>
      <c r="D957" s="410" t="str">
        <f>VLOOKUP($A957,'VII - Planilha Orçamentária'!$A$9:$K$463,4)</f>
        <v>CPOS - B.166</v>
      </c>
      <c r="E957" s="410" t="str">
        <f>VLOOKUP(A957,'VII - Planilha Orçamentária'!$A$9:$K$463,5)</f>
        <v>422013</v>
      </c>
      <c r="F957" s="416" t="str">
        <f>VLOOKUP($A957,'VII - Planilha Orçamentária'!$A$9:$K$463,6)</f>
        <v>SOLDA EXOTÉRMICA CONEXÃO CABO-CABO HORIZONTAL EM X SOBREPOSTO,BITOLA DO CABO DE 50-50MM² A 95-50MM²</v>
      </c>
      <c r="G957" s="419" t="str">
        <f>VLOOKUP($A957,'VII - Planilha Orçamentária'!$A$9:$K$463,7)</f>
        <v xml:space="preserve">un </v>
      </c>
      <c r="I957" s="422">
        <f>VLOOKUP($A957,'VII - Planilha Orçamentária'!$A$9:$K$463,9)</f>
        <v>17</v>
      </c>
      <c r="J957" s="425">
        <f>VLOOKUP($A957,'VII - Planilha Orçamentária'!$A$9:$K$463,10)</f>
        <v>0</v>
      </c>
      <c r="K957" s="413">
        <f>ROUND(J957*I957,2)</f>
        <v>0</v>
      </c>
      <c r="M957" s="194" t="s">
        <v>104</v>
      </c>
      <c r="O957" s="200"/>
      <c r="P957" s="288"/>
      <c r="Q957" s="200"/>
      <c r="R957" s="288"/>
      <c r="S957" s="200"/>
      <c r="T957" s="288"/>
      <c r="U957" s="200"/>
      <c r="V957" s="288"/>
      <c r="W957" s="200"/>
      <c r="X957" s="288"/>
      <c r="Y957" s="200"/>
      <c r="Z957" s="288"/>
      <c r="AA957" s="303"/>
      <c r="AB957" s="304"/>
    </row>
    <row r="958" spans="1:28" ht="20.100000000000001" customHeight="1" outlineLevel="1">
      <c r="A958" s="406"/>
      <c r="B958" s="209" t="str">
        <f t="shared" si="27"/>
        <v>3.10</v>
      </c>
      <c r="C958" s="408"/>
      <c r="D958" s="411"/>
      <c r="E958" s="411"/>
      <c r="F958" s="417"/>
      <c r="G958" s="420"/>
      <c r="I958" s="423"/>
      <c r="J958" s="426"/>
      <c r="K958" s="414"/>
      <c r="M958" s="195" t="s">
        <v>105</v>
      </c>
      <c r="O958" s="202">
        <v>0</v>
      </c>
      <c r="P958" s="289">
        <f>IFERROR(O958/$K957,0)</f>
        <v>0</v>
      </c>
      <c r="Q958" s="202">
        <f>2*J957</f>
        <v>0</v>
      </c>
      <c r="R958" s="289">
        <f>IFERROR(Q958/$K957,0)</f>
        <v>0</v>
      </c>
      <c r="S958" s="202">
        <f>7*J957</f>
        <v>0</v>
      </c>
      <c r="T958" s="289">
        <f>IFERROR(S958/$K957,0)</f>
        <v>0</v>
      </c>
      <c r="U958" s="202">
        <f>8*J957</f>
        <v>0</v>
      </c>
      <c r="V958" s="289">
        <f>IFERROR(U958/$K957,0)</f>
        <v>0</v>
      </c>
      <c r="W958" s="202">
        <v>0</v>
      </c>
      <c r="X958" s="289">
        <f>IFERROR(W958/$K957,0)</f>
        <v>0</v>
      </c>
      <c r="Y958" s="202">
        <v>0</v>
      </c>
      <c r="Z958" s="289">
        <f>IFERROR(Y958/$K957,0)</f>
        <v>0</v>
      </c>
      <c r="AA958" s="305">
        <f>SUMIF($O$9:$Z$9,$AA$9,$O958:$Z958)</f>
        <v>0</v>
      </c>
      <c r="AB958" s="306">
        <f>IFERROR(AA958/$K957,0)</f>
        <v>0</v>
      </c>
    </row>
    <row r="959" spans="1:28" ht="20.100000000000001" customHeight="1" outlineLevel="1">
      <c r="A959" s="406"/>
      <c r="B959" s="209" t="str">
        <f t="shared" si="27"/>
        <v>3.10</v>
      </c>
      <c r="C959" s="409"/>
      <c r="D959" s="412"/>
      <c r="E959" s="412"/>
      <c r="F959" s="418"/>
      <c r="G959" s="421"/>
      <c r="I959" s="424"/>
      <c r="J959" s="427"/>
      <c r="K959" s="415"/>
      <c r="M959" s="196" t="s">
        <v>106</v>
      </c>
      <c r="O959" s="204">
        <f>O958</f>
        <v>0</v>
      </c>
      <c r="P959" s="290">
        <f>IFERROR(O959/$K957,0)</f>
        <v>0</v>
      </c>
      <c r="Q959" s="204">
        <f>O959+Q958</f>
        <v>0</v>
      </c>
      <c r="R959" s="290">
        <f>IFERROR(Q959/$K957,0)</f>
        <v>0</v>
      </c>
      <c r="S959" s="204">
        <f>Q959+S958</f>
        <v>0</v>
      </c>
      <c r="T959" s="290">
        <f>IFERROR(S959/$K957,0)</f>
        <v>0</v>
      </c>
      <c r="U959" s="204">
        <f>S959+U958</f>
        <v>0</v>
      </c>
      <c r="V959" s="290">
        <f>IFERROR(U959/$K957,0)</f>
        <v>0</v>
      </c>
      <c r="W959" s="204">
        <f>U959+W958</f>
        <v>0</v>
      </c>
      <c r="X959" s="290">
        <f>IFERROR(W959/$K957,0)</f>
        <v>0</v>
      </c>
      <c r="Y959" s="204">
        <f>W959+Y958</f>
        <v>0</v>
      </c>
      <c r="Z959" s="290">
        <f>IFERROR(Y959/$K957,0)</f>
        <v>0</v>
      </c>
      <c r="AA959" s="307"/>
      <c r="AB959" s="308"/>
    </row>
    <row r="960" spans="1:28" ht="20.100000000000001" customHeight="1" outlineLevel="1">
      <c r="A960" s="406">
        <f>A957+1</f>
        <v>341</v>
      </c>
      <c r="B960" s="209" t="str">
        <f t="shared" si="27"/>
        <v>3.10</v>
      </c>
      <c r="C960" s="407" t="str">
        <f>VLOOKUP($A960,'VII - Planilha Orçamentária'!$A$9:$K$463,3)</f>
        <v>3.10.20</v>
      </c>
      <c r="D960" s="410" t="str">
        <f>VLOOKUP($A960,'VII - Planilha Orçamentária'!$A$9:$K$463,4)</f>
        <v>CPOS - B.166</v>
      </c>
      <c r="E960" s="410" t="str">
        <f>VLOOKUP(A960,'VII - Planilha Orçamentária'!$A$9:$K$463,5)</f>
        <v>422016</v>
      </c>
      <c r="F960" s="416" t="str">
        <f>VLOOKUP($A960,'VII - Planilha Orçamentária'!$A$9:$K$463,6)</f>
        <v>SOLDA EXOTÉRMICA CONEXÃO CABO-CABO HORIZONTAL EM T, BITOLA DO CABO
DE 50-50MM² A 95-50MM²</v>
      </c>
      <c r="G960" s="419" t="str">
        <f>VLOOKUP($A960,'VII - Planilha Orçamentária'!$A$9:$K$463,7)</f>
        <v xml:space="preserve">un </v>
      </c>
      <c r="I960" s="422">
        <f>VLOOKUP($A960,'VII - Planilha Orçamentária'!$A$9:$K$463,9)</f>
        <v>25</v>
      </c>
      <c r="J960" s="425">
        <f>VLOOKUP($A960,'VII - Planilha Orçamentária'!$A$9:$K$463,10)</f>
        <v>0</v>
      </c>
      <c r="K960" s="413">
        <f>ROUND(J960*I960,2)</f>
        <v>0</v>
      </c>
      <c r="M960" s="194" t="s">
        <v>104</v>
      </c>
      <c r="O960" s="200"/>
      <c r="P960" s="288"/>
      <c r="Q960" s="200"/>
      <c r="R960" s="288"/>
      <c r="S960" s="200"/>
      <c r="T960" s="288"/>
      <c r="U960" s="200"/>
      <c r="V960" s="288"/>
      <c r="W960" s="200"/>
      <c r="X960" s="288"/>
      <c r="Y960" s="200"/>
      <c r="Z960" s="288"/>
      <c r="AA960" s="303"/>
      <c r="AB960" s="304"/>
    </row>
    <row r="961" spans="1:28" ht="20.100000000000001" customHeight="1" outlineLevel="1">
      <c r="A961" s="406"/>
      <c r="B961" s="209" t="str">
        <f t="shared" si="27"/>
        <v>3.10</v>
      </c>
      <c r="C961" s="408"/>
      <c r="D961" s="411"/>
      <c r="E961" s="411"/>
      <c r="F961" s="417"/>
      <c r="G961" s="420"/>
      <c r="I961" s="423"/>
      <c r="J961" s="426"/>
      <c r="K961" s="414"/>
      <c r="M961" s="195" t="s">
        <v>105</v>
      </c>
      <c r="O961" s="202">
        <v>0</v>
      </c>
      <c r="P961" s="289">
        <f>IFERROR(O961/$K960,0)</f>
        <v>0</v>
      </c>
      <c r="Q961" s="202">
        <f>2*J960</f>
        <v>0</v>
      </c>
      <c r="R961" s="289">
        <f>IFERROR(Q961/$K960,0)</f>
        <v>0</v>
      </c>
      <c r="S961" s="202">
        <f>8*J960</f>
        <v>0</v>
      </c>
      <c r="T961" s="289">
        <f>IFERROR(S961/$K960,0)</f>
        <v>0</v>
      </c>
      <c r="U961" s="202">
        <f>15*J960</f>
        <v>0</v>
      </c>
      <c r="V961" s="289">
        <f>IFERROR(U961/$K960,0)</f>
        <v>0</v>
      </c>
      <c r="W961" s="202">
        <v>0</v>
      </c>
      <c r="X961" s="289">
        <f>IFERROR(W961/$K960,0)</f>
        <v>0</v>
      </c>
      <c r="Y961" s="202">
        <v>0</v>
      </c>
      <c r="Z961" s="289">
        <f>IFERROR(Y961/$K960,0)</f>
        <v>0</v>
      </c>
      <c r="AA961" s="305">
        <f>SUMIF($O$9:$Z$9,$AA$9,$O961:$Z961)</f>
        <v>0</v>
      </c>
      <c r="AB961" s="306">
        <f>IFERROR(AA961/$K960,0)</f>
        <v>0</v>
      </c>
    </row>
    <row r="962" spans="1:28" ht="20.100000000000001" customHeight="1" outlineLevel="1">
      <c r="A962" s="406"/>
      <c r="B962" s="209" t="str">
        <f t="shared" si="27"/>
        <v>3.10</v>
      </c>
      <c r="C962" s="409"/>
      <c r="D962" s="412"/>
      <c r="E962" s="412"/>
      <c r="F962" s="418"/>
      <c r="G962" s="421"/>
      <c r="I962" s="424"/>
      <c r="J962" s="427"/>
      <c r="K962" s="415"/>
      <c r="M962" s="196" t="s">
        <v>106</v>
      </c>
      <c r="O962" s="204">
        <f>O961</f>
        <v>0</v>
      </c>
      <c r="P962" s="290">
        <f>IFERROR(O962/$K960,0)</f>
        <v>0</v>
      </c>
      <c r="Q962" s="204">
        <f>O962+Q961</f>
        <v>0</v>
      </c>
      <c r="R962" s="290">
        <f>IFERROR(Q962/$K960,0)</f>
        <v>0</v>
      </c>
      <c r="S962" s="204">
        <f>Q962+S961</f>
        <v>0</v>
      </c>
      <c r="T962" s="290">
        <f>IFERROR(S962/$K960,0)</f>
        <v>0</v>
      </c>
      <c r="U962" s="204">
        <f>S962+U961</f>
        <v>0</v>
      </c>
      <c r="V962" s="290">
        <f>IFERROR(U962/$K960,0)</f>
        <v>0</v>
      </c>
      <c r="W962" s="204">
        <f>U962+W961</f>
        <v>0</v>
      </c>
      <c r="X962" s="290">
        <f>IFERROR(W962/$K960,0)</f>
        <v>0</v>
      </c>
      <c r="Y962" s="204">
        <f>W962+Y961</f>
        <v>0</v>
      </c>
      <c r="Z962" s="290">
        <f>IFERROR(Y962/$K960,0)</f>
        <v>0</v>
      </c>
      <c r="AA962" s="307"/>
      <c r="AB962" s="308"/>
    </row>
    <row r="963" spans="1:28" ht="20.100000000000001" customHeight="1" outlineLevel="1">
      <c r="A963" s="406">
        <f>A960+1</f>
        <v>342</v>
      </c>
      <c r="B963" s="209" t="str">
        <f t="shared" si="27"/>
        <v>3.10</v>
      </c>
      <c r="C963" s="407" t="str">
        <f>VLOOKUP($A963,'VII - Planilha Orçamentária'!$A$9:$K$463,3)</f>
        <v>3.10.21</v>
      </c>
      <c r="D963" s="410" t="str">
        <f>VLOOKUP($A963,'VII - Planilha Orçamentária'!$A$9:$K$463,4)</f>
        <v>CPOS - B.166</v>
      </c>
      <c r="E963" s="410" t="str">
        <f>VLOOKUP(A963,'VII - Planilha Orçamentária'!$A$9:$K$463,5)</f>
        <v>422017</v>
      </c>
      <c r="F963" s="416" t="str">
        <f>VLOOKUP($A963,'VII - Planilha Orçamentária'!$A$9:$K$463,6)</f>
        <v>SOLDA EXOTÉRMICA CONEXÃO CABO-CABO HORIZONTAL RETO, BITOLA DO CABO DE
16MM² A 70MM²</v>
      </c>
      <c r="G963" s="419" t="str">
        <f>VLOOKUP($A963,'VII - Planilha Orçamentária'!$A$9:$K$463,7)</f>
        <v xml:space="preserve">un </v>
      </c>
      <c r="I963" s="422">
        <f>VLOOKUP($A963,'VII - Planilha Orçamentária'!$A$9:$K$463,9)</f>
        <v>30</v>
      </c>
      <c r="J963" s="425">
        <f>VLOOKUP($A963,'VII - Planilha Orçamentária'!$A$9:$K$463,10)</f>
        <v>0</v>
      </c>
      <c r="K963" s="413">
        <f>ROUND(J963*I963,2)</f>
        <v>0</v>
      </c>
      <c r="M963" s="194" t="s">
        <v>104</v>
      </c>
      <c r="O963" s="200"/>
      <c r="P963" s="288"/>
      <c r="Q963" s="200"/>
      <c r="R963" s="288"/>
      <c r="S963" s="200"/>
      <c r="T963" s="288"/>
      <c r="U963" s="200"/>
      <c r="V963" s="288"/>
      <c r="W963" s="200"/>
      <c r="X963" s="288"/>
      <c r="Y963" s="200"/>
      <c r="Z963" s="288"/>
      <c r="AA963" s="303"/>
      <c r="AB963" s="304"/>
    </row>
    <row r="964" spans="1:28" ht="20.100000000000001" customHeight="1" outlineLevel="1">
      <c r="A964" s="406"/>
      <c r="B964" s="209" t="str">
        <f t="shared" si="27"/>
        <v>3.10</v>
      </c>
      <c r="C964" s="408"/>
      <c r="D964" s="411"/>
      <c r="E964" s="411"/>
      <c r="F964" s="417"/>
      <c r="G964" s="420"/>
      <c r="I964" s="423"/>
      <c r="J964" s="426"/>
      <c r="K964" s="414"/>
      <c r="M964" s="195" t="s">
        <v>105</v>
      </c>
      <c r="O964" s="202">
        <v>0</v>
      </c>
      <c r="P964" s="289">
        <f>IFERROR(O964/$K963,0)</f>
        <v>0</v>
      </c>
      <c r="Q964" s="202">
        <f>8*J963</f>
        <v>0</v>
      </c>
      <c r="R964" s="289">
        <f>IFERROR(Q964/$K963,0)</f>
        <v>0</v>
      </c>
      <c r="S964" s="202">
        <f>10*J963</f>
        <v>0</v>
      </c>
      <c r="T964" s="289">
        <f>IFERROR(S964/$K963,0)</f>
        <v>0</v>
      </c>
      <c r="U964" s="202">
        <f>12*J963</f>
        <v>0</v>
      </c>
      <c r="V964" s="289">
        <f>IFERROR(U964/$K963,0)</f>
        <v>0</v>
      </c>
      <c r="W964" s="202">
        <v>0</v>
      </c>
      <c r="X964" s="289">
        <f>IFERROR(W964/$K963,0)</f>
        <v>0</v>
      </c>
      <c r="Y964" s="202">
        <v>0</v>
      </c>
      <c r="Z964" s="289">
        <f>IFERROR(Y964/$K963,0)</f>
        <v>0</v>
      </c>
      <c r="AA964" s="305">
        <f>SUMIF($O$9:$Z$9,$AA$9,$O964:$Z964)</f>
        <v>0</v>
      </c>
      <c r="AB964" s="306">
        <f>IFERROR(AA964/$K963,0)</f>
        <v>0</v>
      </c>
    </row>
    <row r="965" spans="1:28" ht="20.100000000000001" customHeight="1" outlineLevel="1">
      <c r="A965" s="406"/>
      <c r="B965" s="209" t="str">
        <f t="shared" si="27"/>
        <v>3.10</v>
      </c>
      <c r="C965" s="409"/>
      <c r="D965" s="412"/>
      <c r="E965" s="412"/>
      <c r="F965" s="418"/>
      <c r="G965" s="421"/>
      <c r="I965" s="424"/>
      <c r="J965" s="427"/>
      <c r="K965" s="415"/>
      <c r="M965" s="196" t="s">
        <v>106</v>
      </c>
      <c r="O965" s="204">
        <f>O964</f>
        <v>0</v>
      </c>
      <c r="P965" s="290">
        <f>IFERROR(O965/$K963,0)</f>
        <v>0</v>
      </c>
      <c r="Q965" s="204">
        <f>O965+Q964</f>
        <v>0</v>
      </c>
      <c r="R965" s="290">
        <f>IFERROR(Q965/$K963,0)</f>
        <v>0</v>
      </c>
      <c r="S965" s="204">
        <f>Q965+S964</f>
        <v>0</v>
      </c>
      <c r="T965" s="290">
        <f>IFERROR(S965/$K963,0)</f>
        <v>0</v>
      </c>
      <c r="U965" s="204">
        <f>S965+U964</f>
        <v>0</v>
      </c>
      <c r="V965" s="290">
        <f>IFERROR(U965/$K963,0)</f>
        <v>0</v>
      </c>
      <c r="W965" s="204">
        <f>U965+W964</f>
        <v>0</v>
      </c>
      <c r="X965" s="290">
        <f>IFERROR(W965/$K963,0)</f>
        <v>0</v>
      </c>
      <c r="Y965" s="204">
        <f>W965+Y964</f>
        <v>0</v>
      </c>
      <c r="Z965" s="290">
        <f>IFERROR(Y965/$K963,0)</f>
        <v>0</v>
      </c>
      <c r="AA965" s="307"/>
      <c r="AB965" s="308"/>
    </row>
    <row r="966" spans="1:28" ht="20.100000000000001" customHeight="1" outlineLevel="1">
      <c r="A966" s="406">
        <f>A963+1</f>
        <v>343</v>
      </c>
      <c r="B966" s="209" t="str">
        <f t="shared" si="27"/>
        <v>3.10</v>
      </c>
      <c r="C966" s="407" t="str">
        <f>VLOOKUP($A966,'VII - Planilha Orçamentária'!$A$9:$K$463,3)</f>
        <v>3.10.22</v>
      </c>
      <c r="D966" s="410" t="str">
        <f>VLOOKUP($A966,'VII - Planilha Orçamentária'!$A$9:$K$463,4)</f>
        <v>CPOS - B.166</v>
      </c>
      <c r="E966" s="410" t="str">
        <f>VLOOKUP(A966,'VII - Planilha Orçamentária'!$A$9:$K$463,5)</f>
        <v>420512</v>
      </c>
      <c r="F966" s="416" t="str">
        <f>VLOOKUP($A966,'VII - Planilha Orçamentária'!$A$9:$K$463,6)</f>
        <v>CONECTOR DE EMENDA EM LATÃO PARA CABO DE ATÉ 50 MM² COM 4 PARAFUSOS</v>
      </c>
      <c r="G966" s="419" t="str">
        <f>VLOOKUP($A966,'VII - Planilha Orçamentária'!$A$9:$K$463,7)</f>
        <v xml:space="preserve">un </v>
      </c>
      <c r="I966" s="422">
        <f>VLOOKUP($A966,'VII - Planilha Orçamentária'!$A$9:$K$463,9)</f>
        <v>22</v>
      </c>
      <c r="J966" s="425">
        <f>VLOOKUP($A966,'VII - Planilha Orçamentária'!$A$9:$K$463,10)</f>
        <v>0</v>
      </c>
      <c r="K966" s="413">
        <f>ROUND(J966*I966,2)</f>
        <v>0</v>
      </c>
      <c r="M966" s="194" t="s">
        <v>104</v>
      </c>
      <c r="O966" s="200"/>
      <c r="P966" s="288"/>
      <c r="Q966" s="200"/>
      <c r="R966" s="288"/>
      <c r="S966" s="200"/>
      <c r="T966" s="288"/>
      <c r="U966" s="200"/>
      <c r="V966" s="288"/>
      <c r="W966" s="200"/>
      <c r="X966" s="288"/>
      <c r="Y966" s="200"/>
      <c r="Z966" s="288"/>
      <c r="AA966" s="303"/>
      <c r="AB966" s="304"/>
    </row>
    <row r="967" spans="1:28" ht="20.100000000000001" customHeight="1" outlineLevel="1">
      <c r="A967" s="406"/>
      <c r="B967" s="209" t="str">
        <f t="shared" ref="B967:B980" si="28">B966</f>
        <v>3.10</v>
      </c>
      <c r="C967" s="408"/>
      <c r="D967" s="411"/>
      <c r="E967" s="411"/>
      <c r="F967" s="417"/>
      <c r="G967" s="420"/>
      <c r="I967" s="423"/>
      <c r="J967" s="426"/>
      <c r="K967" s="414"/>
      <c r="M967" s="195" t="s">
        <v>105</v>
      </c>
      <c r="O967" s="202">
        <v>0</v>
      </c>
      <c r="P967" s="289">
        <f>IFERROR(O967/$K966,0)</f>
        <v>0</v>
      </c>
      <c r="Q967" s="202">
        <v>0</v>
      </c>
      <c r="R967" s="289">
        <f>IFERROR(Q967/$K966,0)</f>
        <v>0</v>
      </c>
      <c r="S967" s="202">
        <v>0</v>
      </c>
      <c r="T967" s="289">
        <f>IFERROR(S967/$K966,0)</f>
        <v>0</v>
      </c>
      <c r="U967" s="202">
        <f>K966</f>
        <v>0</v>
      </c>
      <c r="V967" s="289">
        <f>IFERROR(U967/$K966,0)</f>
        <v>0</v>
      </c>
      <c r="W967" s="202">
        <v>0</v>
      </c>
      <c r="X967" s="289">
        <f>IFERROR(W967/$K966,0)</f>
        <v>0</v>
      </c>
      <c r="Y967" s="202">
        <v>0</v>
      </c>
      <c r="Z967" s="289">
        <f>IFERROR(Y967/$K966,0)</f>
        <v>0</v>
      </c>
      <c r="AA967" s="305">
        <f>SUMIF($O$9:$Z$9,$AA$9,$O967:$Z967)</f>
        <v>0</v>
      </c>
      <c r="AB967" s="306">
        <f>IFERROR(AA967/$K966,0)</f>
        <v>0</v>
      </c>
    </row>
    <row r="968" spans="1:28" ht="20.100000000000001" customHeight="1" outlineLevel="1">
      <c r="A968" s="406"/>
      <c r="B968" s="209" t="str">
        <f t="shared" si="28"/>
        <v>3.10</v>
      </c>
      <c r="C968" s="409"/>
      <c r="D968" s="412"/>
      <c r="E968" s="412"/>
      <c r="F968" s="418"/>
      <c r="G968" s="421"/>
      <c r="I968" s="424"/>
      <c r="J968" s="427"/>
      <c r="K968" s="415"/>
      <c r="M968" s="196" t="s">
        <v>106</v>
      </c>
      <c r="O968" s="204">
        <f>O967</f>
        <v>0</v>
      </c>
      <c r="P968" s="290">
        <f>IFERROR(O968/$K966,0)</f>
        <v>0</v>
      </c>
      <c r="Q968" s="204">
        <f>O968+Q967</f>
        <v>0</v>
      </c>
      <c r="R968" s="290">
        <f>IFERROR(Q968/$K966,0)</f>
        <v>0</v>
      </c>
      <c r="S968" s="204">
        <f>Q968+S967</f>
        <v>0</v>
      </c>
      <c r="T968" s="290">
        <f>IFERROR(S968/$K966,0)</f>
        <v>0</v>
      </c>
      <c r="U968" s="204">
        <f>S968+U967</f>
        <v>0</v>
      </c>
      <c r="V968" s="290">
        <f>IFERROR(U968/$K966,0)</f>
        <v>0</v>
      </c>
      <c r="W968" s="204">
        <f>U968+W967</f>
        <v>0</v>
      </c>
      <c r="X968" s="290">
        <f>IFERROR(W968/$K966,0)</f>
        <v>0</v>
      </c>
      <c r="Y968" s="204">
        <f>W968+Y967</f>
        <v>0</v>
      </c>
      <c r="Z968" s="290">
        <f>IFERROR(Y968/$K966,0)</f>
        <v>0</v>
      </c>
      <c r="AA968" s="307"/>
      <c r="AB968" s="308"/>
    </row>
    <row r="969" spans="1:28" ht="20.100000000000001" customHeight="1" outlineLevel="1">
      <c r="A969" s="406">
        <f>A966+1</f>
        <v>344</v>
      </c>
      <c r="B969" s="209" t="str">
        <f t="shared" si="28"/>
        <v>3.10</v>
      </c>
      <c r="C969" s="407" t="str">
        <f>VLOOKUP($A969,'VII - Planilha Orçamentária'!$A$9:$K$463,3)</f>
        <v>3.10.23</v>
      </c>
      <c r="D969" s="410" t="str">
        <f>VLOOKUP($A969,'VII - Planilha Orçamentária'!$A$9:$K$463,4)</f>
        <v>CPOS - B.166</v>
      </c>
      <c r="E969" s="410" t="str">
        <f>VLOOKUP(A969,'VII - Planilha Orçamentária'!$A$9:$K$463,5)</f>
        <v>420510</v>
      </c>
      <c r="F969" s="416" t="str">
        <f>VLOOKUP($A969,'VII - Planilha Orçamentária'!$A$9:$K$463,6)</f>
        <v>CAIXA DE INSPEÇÃO SUSPENSA</v>
      </c>
      <c r="G969" s="419" t="str">
        <f>VLOOKUP($A969,'VII - Planilha Orçamentária'!$A$9:$K$463,7)</f>
        <v xml:space="preserve">un </v>
      </c>
      <c r="I969" s="422">
        <f>VLOOKUP($A969,'VII - Planilha Orçamentária'!$A$9:$K$463,9)</f>
        <v>22</v>
      </c>
      <c r="J969" s="425">
        <f>VLOOKUP($A969,'VII - Planilha Orçamentária'!$A$9:$K$463,10)</f>
        <v>0</v>
      </c>
      <c r="K969" s="413">
        <f>ROUND(J969*I969,2)</f>
        <v>0</v>
      </c>
      <c r="M969" s="194" t="s">
        <v>104</v>
      </c>
      <c r="O969" s="200"/>
      <c r="P969" s="288"/>
      <c r="Q969" s="200"/>
      <c r="R969" s="288"/>
      <c r="S969" s="200"/>
      <c r="T969" s="288"/>
      <c r="U969" s="200"/>
      <c r="V969" s="288"/>
      <c r="W969" s="200"/>
      <c r="X969" s="288"/>
      <c r="Y969" s="200"/>
      <c r="Z969" s="288"/>
      <c r="AA969" s="303"/>
      <c r="AB969" s="304"/>
    </row>
    <row r="970" spans="1:28" ht="20.100000000000001" customHeight="1" outlineLevel="1">
      <c r="A970" s="406"/>
      <c r="B970" s="209" t="str">
        <f t="shared" si="28"/>
        <v>3.10</v>
      </c>
      <c r="C970" s="408"/>
      <c r="D970" s="411"/>
      <c r="E970" s="411"/>
      <c r="F970" s="417"/>
      <c r="G970" s="420"/>
      <c r="I970" s="423"/>
      <c r="J970" s="426"/>
      <c r="K970" s="414"/>
      <c r="M970" s="195" t="s">
        <v>105</v>
      </c>
      <c r="O970" s="202">
        <v>0</v>
      </c>
      <c r="P970" s="289">
        <f>IFERROR(O970/$K969,0)</f>
        <v>0</v>
      </c>
      <c r="Q970" s="202">
        <v>0</v>
      </c>
      <c r="R970" s="289">
        <f>IFERROR(Q970/$K969,0)</f>
        <v>0</v>
      </c>
      <c r="S970" s="202">
        <v>0</v>
      </c>
      <c r="T970" s="289">
        <f>IFERROR(S970/$K969,0)</f>
        <v>0</v>
      </c>
      <c r="U970" s="202">
        <f>K969</f>
        <v>0</v>
      </c>
      <c r="V970" s="289">
        <f>IFERROR(U970/$K969,0)</f>
        <v>0</v>
      </c>
      <c r="W970" s="202">
        <v>0</v>
      </c>
      <c r="X970" s="289">
        <f>IFERROR(W970/$K969,0)</f>
        <v>0</v>
      </c>
      <c r="Y970" s="202">
        <v>0</v>
      </c>
      <c r="Z970" s="289">
        <f>IFERROR(Y970/$K969,0)</f>
        <v>0</v>
      </c>
      <c r="AA970" s="305">
        <f>SUMIF($O$9:$Z$9,$AA$9,$O970:$Z970)</f>
        <v>0</v>
      </c>
      <c r="AB970" s="306">
        <f>IFERROR(AA970/$K969,0)</f>
        <v>0</v>
      </c>
    </row>
    <row r="971" spans="1:28" ht="20.100000000000001" customHeight="1" outlineLevel="1">
      <c r="A971" s="406"/>
      <c r="B971" s="209" t="str">
        <f t="shared" si="28"/>
        <v>3.10</v>
      </c>
      <c r="C971" s="409"/>
      <c r="D971" s="412"/>
      <c r="E971" s="412"/>
      <c r="F971" s="418"/>
      <c r="G971" s="421"/>
      <c r="I971" s="424"/>
      <c r="J971" s="427"/>
      <c r="K971" s="415"/>
      <c r="M971" s="196" t="s">
        <v>106</v>
      </c>
      <c r="O971" s="204">
        <f>O970</f>
        <v>0</v>
      </c>
      <c r="P971" s="290">
        <f>IFERROR(O971/$K969,0)</f>
        <v>0</v>
      </c>
      <c r="Q971" s="204">
        <f>O971+Q970</f>
        <v>0</v>
      </c>
      <c r="R971" s="290">
        <f>IFERROR(Q971/$K969,0)</f>
        <v>0</v>
      </c>
      <c r="S971" s="204">
        <f>Q971+S970</f>
        <v>0</v>
      </c>
      <c r="T971" s="290">
        <f>IFERROR(S971/$K969,0)</f>
        <v>0</v>
      </c>
      <c r="U971" s="204">
        <f>S971+U970</f>
        <v>0</v>
      </c>
      <c r="V971" s="290">
        <f>IFERROR(U971/$K969,0)</f>
        <v>0</v>
      </c>
      <c r="W971" s="204">
        <f>U971+W970</f>
        <v>0</v>
      </c>
      <c r="X971" s="290">
        <f>IFERROR(W971/$K969,0)</f>
        <v>0</v>
      </c>
      <c r="Y971" s="204">
        <f>W971+Y970</f>
        <v>0</v>
      </c>
      <c r="Z971" s="290">
        <f>IFERROR(Y971/$K969,0)</f>
        <v>0</v>
      </c>
      <c r="AA971" s="307"/>
      <c r="AB971" s="308"/>
    </row>
    <row r="972" spans="1:28" ht="20.100000000000001" hidden="1" customHeight="1" outlineLevel="1">
      <c r="A972" s="406">
        <f>A969+1</f>
        <v>345</v>
      </c>
      <c r="B972" s="209" t="str">
        <f t="shared" si="28"/>
        <v>3.10</v>
      </c>
      <c r="C972" s="407" t="str">
        <f>VLOOKUP($A972,'VII - Planilha Orçamentária'!$A$9:$K$463,3)</f>
        <v>3.10.24</v>
      </c>
      <c r="D972" s="410" t="str">
        <f>VLOOKUP($A972,'VII - Planilha Orçamentária'!$A$9:$K$463,4)</f>
        <v>CPOS - B.166</v>
      </c>
      <c r="E972" s="410" t="str">
        <f>VLOOKUP(A972,'VII - Planilha Orçamentária'!$A$9:$K$463,5)</f>
        <v>420531</v>
      </c>
      <c r="F972" s="416" t="str">
        <f>VLOOKUP($A972,'VII - Planilha Orçamentária'!$A$9:$K$463,6)</f>
        <v>CAIXA DE INSPEÇÃO DO TERRA CILÍNDRICA EM PVC RÍGIDO, DIÂMETRO DE 300
MM - H= 250 MM</v>
      </c>
      <c r="G972" s="419" t="str">
        <f>VLOOKUP($A972,'VII - Planilha Orçamentária'!$A$9:$K$463,7)</f>
        <v xml:space="preserve">un </v>
      </c>
      <c r="H972" s="5" t="s">
        <v>135</v>
      </c>
      <c r="I972" s="422">
        <f>VLOOKUP($A972,'VII - Planilha Orçamentária'!$A$9:$K$463,9)</f>
        <v>0</v>
      </c>
      <c r="J972" s="425">
        <f>VLOOKUP($A972,'VII - Planilha Orçamentária'!$A$9:$K$463,10)</f>
        <v>0</v>
      </c>
      <c r="K972" s="413">
        <f>ROUND(J972*I972,2)</f>
        <v>0</v>
      </c>
      <c r="M972" s="194" t="s">
        <v>104</v>
      </c>
      <c r="O972" s="200"/>
      <c r="P972" s="288"/>
      <c r="Q972" s="200"/>
      <c r="R972" s="288"/>
      <c r="S972" s="200"/>
      <c r="T972" s="288"/>
      <c r="U972" s="200"/>
      <c r="V972" s="288"/>
      <c r="W972" s="200"/>
      <c r="X972" s="288"/>
      <c r="Y972" s="200"/>
      <c r="Z972" s="288"/>
      <c r="AA972" s="303"/>
      <c r="AB972" s="304"/>
    </row>
    <row r="973" spans="1:28" ht="20.100000000000001" hidden="1" customHeight="1" outlineLevel="1">
      <c r="A973" s="406"/>
      <c r="B973" s="209" t="str">
        <f t="shared" si="28"/>
        <v>3.10</v>
      </c>
      <c r="C973" s="408"/>
      <c r="D973" s="411"/>
      <c r="E973" s="411"/>
      <c r="F973" s="417"/>
      <c r="G973" s="420"/>
      <c r="H973" s="5" t="s">
        <v>135</v>
      </c>
      <c r="I973" s="423"/>
      <c r="J973" s="426"/>
      <c r="K973" s="414"/>
      <c r="M973" s="195" t="s">
        <v>105</v>
      </c>
      <c r="O973" s="202">
        <v>0</v>
      </c>
      <c r="P973" s="289">
        <f>IFERROR(O973/$K972,0)</f>
        <v>0</v>
      </c>
      <c r="Q973" s="202">
        <v>0</v>
      </c>
      <c r="R973" s="289">
        <f>IFERROR(Q973/$K972,0)</f>
        <v>0</v>
      </c>
      <c r="S973" s="202">
        <v>0</v>
      </c>
      <c r="T973" s="289">
        <f>IFERROR(S973/$K972,0)</f>
        <v>0</v>
      </c>
      <c r="U973" s="202">
        <f>K972</f>
        <v>0</v>
      </c>
      <c r="V973" s="289">
        <f>IFERROR(U973/$K972,0)</f>
        <v>0</v>
      </c>
      <c r="W973" s="202">
        <v>0</v>
      </c>
      <c r="X973" s="289">
        <f>IFERROR(W973/$K972,0)</f>
        <v>0</v>
      </c>
      <c r="Y973" s="202">
        <v>0</v>
      </c>
      <c r="Z973" s="289">
        <f>IFERROR(Y973/$K972,0)</f>
        <v>0</v>
      </c>
      <c r="AA973" s="305">
        <f>SUMIF($O$9:$Z$9,$AA$9,$O973:$Z973)</f>
        <v>0</v>
      </c>
      <c r="AB973" s="306">
        <f>IFERROR(AA973/$K972,0)</f>
        <v>0</v>
      </c>
    </row>
    <row r="974" spans="1:28" ht="20.100000000000001" hidden="1" customHeight="1" outlineLevel="1">
      <c r="A974" s="406"/>
      <c r="B974" s="209" t="str">
        <f t="shared" si="28"/>
        <v>3.10</v>
      </c>
      <c r="C974" s="409"/>
      <c r="D974" s="412"/>
      <c r="E974" s="412"/>
      <c r="F974" s="418"/>
      <c r="G974" s="421"/>
      <c r="H974" s="5" t="s">
        <v>135</v>
      </c>
      <c r="I974" s="424"/>
      <c r="J974" s="427"/>
      <c r="K974" s="415"/>
      <c r="M974" s="196" t="s">
        <v>106</v>
      </c>
      <c r="O974" s="204">
        <f>O973</f>
        <v>0</v>
      </c>
      <c r="P974" s="290">
        <f>IFERROR(O974/$K972,0)</f>
        <v>0</v>
      </c>
      <c r="Q974" s="204">
        <f>O974+Q973</f>
        <v>0</v>
      </c>
      <c r="R974" s="290">
        <f>IFERROR(Q974/$K972,0)</f>
        <v>0</v>
      </c>
      <c r="S974" s="204">
        <f>Q974+S973</f>
        <v>0</v>
      </c>
      <c r="T974" s="290">
        <f>IFERROR(S974/$K972,0)</f>
        <v>0</v>
      </c>
      <c r="U974" s="204">
        <f>S974+U973</f>
        <v>0</v>
      </c>
      <c r="V974" s="290">
        <f>IFERROR(U974/$K972,0)</f>
        <v>0</v>
      </c>
      <c r="W974" s="204">
        <f>U974+W973</f>
        <v>0</v>
      </c>
      <c r="X974" s="290">
        <f>IFERROR(W974/$K972,0)</f>
        <v>0</v>
      </c>
      <c r="Y974" s="204">
        <f>W974+Y973</f>
        <v>0</v>
      </c>
      <c r="Z974" s="290">
        <f>IFERROR(Y974/$K972,0)</f>
        <v>0</v>
      </c>
      <c r="AA974" s="307"/>
      <c r="AB974" s="308"/>
    </row>
    <row r="975" spans="1:28" ht="20.100000000000001" customHeight="1" outlineLevel="1">
      <c r="A975" s="406">
        <f>A972+1</f>
        <v>346</v>
      </c>
      <c r="B975" s="209" t="str">
        <f t="shared" si="28"/>
        <v>3.10</v>
      </c>
      <c r="C975" s="407" t="str">
        <f>VLOOKUP($A975,'VII - Planilha Orçamentária'!$A$9:$K$463,3)</f>
        <v>3.10.25</v>
      </c>
      <c r="D975" s="410" t="str">
        <f>VLOOKUP($A975,'VII - Planilha Orçamentária'!$A$9:$K$463,4)</f>
        <v>CPOS - B.166</v>
      </c>
      <c r="E975" s="410" t="str">
        <f>VLOOKUP(A975,'VII - Planilha Orçamentária'!$A$9:$K$463,5)</f>
        <v>420530</v>
      </c>
      <c r="F975" s="416" t="str">
        <f>VLOOKUP($A975,'VII - Planilha Orçamentária'!$A$9:$K$463,6)</f>
        <v>TAMPA PARA CAIXA DE INSPEÇÃO CILÍNDRICA, AÇO GALVANIZADO</v>
      </c>
      <c r="G975" s="419" t="str">
        <f>VLOOKUP($A975,'VII - Planilha Orçamentária'!$A$9:$K$463,7)</f>
        <v xml:space="preserve">un </v>
      </c>
      <c r="I975" s="422">
        <f>VLOOKUP($A975,'VII - Planilha Orçamentária'!$A$9:$K$463,9)</f>
        <v>22</v>
      </c>
      <c r="J975" s="425">
        <f>VLOOKUP($A975,'VII - Planilha Orçamentária'!$A$9:$K$463,10)</f>
        <v>0</v>
      </c>
      <c r="K975" s="413">
        <f>ROUND(J975*I975,2)</f>
        <v>0</v>
      </c>
      <c r="M975" s="194" t="s">
        <v>104</v>
      </c>
      <c r="O975" s="200"/>
      <c r="P975" s="288"/>
      <c r="Q975" s="200"/>
      <c r="R975" s="288"/>
      <c r="S975" s="200"/>
      <c r="T975" s="288"/>
      <c r="U975" s="200"/>
      <c r="V975" s="288"/>
      <c r="W975" s="200"/>
      <c r="X975" s="288"/>
      <c r="Y975" s="200"/>
      <c r="Z975" s="288"/>
      <c r="AA975" s="303"/>
      <c r="AB975" s="304"/>
    </row>
    <row r="976" spans="1:28" ht="20.100000000000001" customHeight="1" outlineLevel="1">
      <c r="A976" s="406"/>
      <c r="B976" s="209" t="str">
        <f t="shared" si="28"/>
        <v>3.10</v>
      </c>
      <c r="C976" s="408"/>
      <c r="D976" s="411"/>
      <c r="E976" s="411"/>
      <c r="F976" s="417"/>
      <c r="G976" s="420"/>
      <c r="I976" s="423"/>
      <c r="J976" s="426"/>
      <c r="K976" s="414"/>
      <c r="M976" s="195" t="s">
        <v>105</v>
      </c>
      <c r="O976" s="202">
        <v>0</v>
      </c>
      <c r="P976" s="289">
        <f>IFERROR(O976/$K975,0)</f>
        <v>0</v>
      </c>
      <c r="Q976" s="202">
        <f>5*J975</f>
        <v>0</v>
      </c>
      <c r="R976" s="289">
        <f>IFERROR(Q976/$K975,0)</f>
        <v>0</v>
      </c>
      <c r="S976" s="202">
        <f>10*J975</f>
        <v>0</v>
      </c>
      <c r="T976" s="289">
        <f>IFERROR(S976/$K975,0)</f>
        <v>0</v>
      </c>
      <c r="U976" s="202">
        <f>7*J975</f>
        <v>0</v>
      </c>
      <c r="V976" s="289">
        <f>IFERROR(U976/$K975,0)</f>
        <v>0</v>
      </c>
      <c r="W976" s="202">
        <v>0</v>
      </c>
      <c r="X976" s="289">
        <f>IFERROR(W976/$K975,0)</f>
        <v>0</v>
      </c>
      <c r="Y976" s="202">
        <v>0</v>
      </c>
      <c r="Z976" s="289">
        <f>IFERROR(Y976/$K975,0)</f>
        <v>0</v>
      </c>
      <c r="AA976" s="305">
        <f>SUMIF($O$9:$Z$9,$AA$9,$O976:$Z976)</f>
        <v>0</v>
      </c>
      <c r="AB976" s="306">
        <f>IFERROR(AA976/$K975,0)</f>
        <v>0</v>
      </c>
    </row>
    <row r="977" spans="1:28" ht="20.100000000000001" customHeight="1" outlineLevel="1">
      <c r="A977" s="406"/>
      <c r="B977" s="209" t="str">
        <f t="shared" si="28"/>
        <v>3.10</v>
      </c>
      <c r="C977" s="409"/>
      <c r="D977" s="412"/>
      <c r="E977" s="412"/>
      <c r="F977" s="418"/>
      <c r="G977" s="421"/>
      <c r="I977" s="424"/>
      <c r="J977" s="427"/>
      <c r="K977" s="415"/>
      <c r="M977" s="196" t="s">
        <v>106</v>
      </c>
      <c r="O977" s="204">
        <f>O976</f>
        <v>0</v>
      </c>
      <c r="P977" s="290">
        <f>IFERROR(O977/$K975,0)</f>
        <v>0</v>
      </c>
      <c r="Q977" s="204">
        <f>O977+Q976</f>
        <v>0</v>
      </c>
      <c r="R977" s="290">
        <f>IFERROR(Q977/$K975,0)</f>
        <v>0</v>
      </c>
      <c r="S977" s="204">
        <f>Q977+S976</f>
        <v>0</v>
      </c>
      <c r="T977" s="290">
        <f>IFERROR(S977/$K975,0)</f>
        <v>0</v>
      </c>
      <c r="U977" s="204">
        <f>S977+U976</f>
        <v>0</v>
      </c>
      <c r="V977" s="290">
        <f>IFERROR(U977/$K975,0)</f>
        <v>0</v>
      </c>
      <c r="W977" s="204">
        <f>U977+W976</f>
        <v>0</v>
      </c>
      <c r="X977" s="290">
        <f>IFERROR(W977/$K975,0)</f>
        <v>0</v>
      </c>
      <c r="Y977" s="204">
        <f>W977+Y976</f>
        <v>0</v>
      </c>
      <c r="Z977" s="290">
        <f>IFERROR(Y977/$K975,0)</f>
        <v>0</v>
      </c>
      <c r="AA977" s="307"/>
      <c r="AB977" s="308"/>
    </row>
    <row r="978" spans="1:28" ht="20.100000000000001" customHeight="1" outlineLevel="1">
      <c r="A978" s="406">
        <f>A975+1</f>
        <v>347</v>
      </c>
      <c r="B978" s="209" t="str">
        <f t="shared" si="28"/>
        <v>3.10</v>
      </c>
      <c r="C978" s="407" t="str">
        <f>VLOOKUP($A978,'VII - Planilha Orçamentária'!$A$9:$K$463,3)</f>
        <v>3.10.26</v>
      </c>
      <c r="D978" s="410" t="str">
        <f>VLOOKUP($A978,'VII - Planilha Orçamentária'!$A$9:$K$463,4)</f>
        <v>CPU</v>
      </c>
      <c r="E978" s="410" t="str">
        <f>VLOOKUP(A978,'VII - Planilha Orçamentária'!$A$9:$K$463,5)</f>
        <v>002</v>
      </c>
      <c r="F978" s="416" t="str">
        <f>VLOOKUP($A978,'VII - Planilha Orçamentária'!$A$9:$K$463,6)</f>
        <v>TESTE DE VERIFICACAO DA MALHA DE TERRA DOS PARA-RAIOS COM MEDICOES E LAUDO TECNICO</v>
      </c>
      <c r="G978" s="419" t="str">
        <f>VLOOKUP($A978,'VII - Planilha Orçamentária'!$A$9:$K$463,7)</f>
        <v>bloco</v>
      </c>
      <c r="I978" s="422">
        <f>VLOOKUP($A978,'VII - Planilha Orçamentária'!$A$9:$K$463,9)</f>
        <v>1</v>
      </c>
      <c r="J978" s="425">
        <f>VLOOKUP($A978,'VII - Planilha Orçamentária'!$A$9:$K$463,10)</f>
        <v>0</v>
      </c>
      <c r="K978" s="413">
        <f>ROUND(J978*I978,2)</f>
        <v>0</v>
      </c>
      <c r="M978" s="194" t="s">
        <v>104</v>
      </c>
      <c r="O978" s="200"/>
      <c r="P978" s="288"/>
      <c r="Q978" s="200"/>
      <c r="R978" s="288"/>
      <c r="S978" s="200"/>
      <c r="T978" s="288"/>
      <c r="U978" s="200"/>
      <c r="V978" s="288"/>
      <c r="W978" s="200"/>
      <c r="X978" s="288"/>
      <c r="Y978" s="200"/>
      <c r="Z978" s="288"/>
      <c r="AA978" s="303"/>
      <c r="AB978" s="304"/>
    </row>
    <row r="979" spans="1:28" ht="20.100000000000001" customHeight="1" outlineLevel="1">
      <c r="A979" s="406"/>
      <c r="B979" s="209" t="str">
        <f t="shared" si="28"/>
        <v>3.10</v>
      </c>
      <c r="C979" s="408"/>
      <c r="D979" s="411"/>
      <c r="E979" s="411"/>
      <c r="F979" s="417"/>
      <c r="G979" s="420"/>
      <c r="I979" s="423"/>
      <c r="J979" s="426"/>
      <c r="K979" s="414"/>
      <c r="M979" s="195" t="s">
        <v>105</v>
      </c>
      <c r="O979" s="202">
        <v>0</v>
      </c>
      <c r="P979" s="289">
        <f>IFERROR(O979/$K978,0)</f>
        <v>0</v>
      </c>
      <c r="Q979" s="202">
        <v>0</v>
      </c>
      <c r="R979" s="289">
        <f>IFERROR(Q979/$K978,0)</f>
        <v>0</v>
      </c>
      <c r="S979" s="202">
        <v>0</v>
      </c>
      <c r="T979" s="289">
        <f>IFERROR(S979/$K978,0)</f>
        <v>0</v>
      </c>
      <c r="U979" s="202">
        <v>0</v>
      </c>
      <c r="V979" s="289">
        <f>IFERROR(U979/$K978,0)</f>
        <v>0</v>
      </c>
      <c r="W979" s="202">
        <f>K978</f>
        <v>0</v>
      </c>
      <c r="X979" s="289">
        <f>IFERROR(W979/$K978,0)</f>
        <v>0</v>
      </c>
      <c r="Y979" s="202">
        <v>0</v>
      </c>
      <c r="Z979" s="289">
        <f>IFERROR(Y979/$K978,0)</f>
        <v>0</v>
      </c>
      <c r="AA979" s="305">
        <f>SUMIF($O$9:$Z$9,$AA$9,$O979:$Z979)</f>
        <v>0</v>
      </c>
      <c r="AB979" s="306">
        <f>IFERROR(AA979/$K978,0)</f>
        <v>0</v>
      </c>
    </row>
    <row r="980" spans="1:28" ht="20.100000000000001" customHeight="1" outlineLevel="1">
      <c r="A980" s="406"/>
      <c r="B980" s="209" t="str">
        <f t="shared" si="28"/>
        <v>3.10</v>
      </c>
      <c r="C980" s="409"/>
      <c r="D980" s="412"/>
      <c r="E980" s="412"/>
      <c r="F980" s="418"/>
      <c r="G980" s="421"/>
      <c r="I980" s="424"/>
      <c r="J980" s="427"/>
      <c r="K980" s="415"/>
      <c r="M980" s="196" t="s">
        <v>106</v>
      </c>
      <c r="O980" s="204">
        <f>O979</f>
        <v>0</v>
      </c>
      <c r="P980" s="290">
        <f>IFERROR(O980/$K978,0)</f>
        <v>0</v>
      </c>
      <c r="Q980" s="204">
        <f>O980+Q979</f>
        <v>0</v>
      </c>
      <c r="R980" s="290">
        <f>IFERROR(Q980/$K978,0)</f>
        <v>0</v>
      </c>
      <c r="S980" s="204">
        <f>Q980+S979</f>
        <v>0</v>
      </c>
      <c r="T980" s="290">
        <f>IFERROR(S980/$K978,0)</f>
        <v>0</v>
      </c>
      <c r="U980" s="204">
        <f>S980+U979</f>
        <v>0</v>
      </c>
      <c r="V980" s="290">
        <f>IFERROR(U980/$K978,0)</f>
        <v>0</v>
      </c>
      <c r="W980" s="204">
        <f>U980+W979</f>
        <v>0</v>
      </c>
      <c r="X980" s="290">
        <f>IFERROR(W980/$K978,0)</f>
        <v>0</v>
      </c>
      <c r="Y980" s="204">
        <f>W980+Y979</f>
        <v>0</v>
      </c>
      <c r="Z980" s="290">
        <f>IFERROR(Y980/$K978,0)</f>
        <v>0</v>
      </c>
      <c r="AA980" s="307"/>
      <c r="AB980" s="308"/>
    </row>
    <row r="981" spans="1:28" ht="30" customHeight="1">
      <c r="B981" s="181" t="str">
        <f>B980</f>
        <v>3.10</v>
      </c>
      <c r="C981" s="348"/>
      <c r="D981" s="349">
        <f>C$181</f>
        <v>3</v>
      </c>
      <c r="E981" s="349" t="s">
        <v>726</v>
      </c>
      <c r="F981" s="346" t="s">
        <v>725</v>
      </c>
      <c r="G981" s="350"/>
      <c r="H981" s="44"/>
      <c r="I981" s="351" t="s">
        <v>74</v>
      </c>
      <c r="J981" s="352"/>
      <c r="K981" s="347">
        <f>SUMIF(B$9:B980,B981,K$9:K980)</f>
        <v>0</v>
      </c>
      <c r="L981" s="42"/>
      <c r="M981" s="353"/>
      <c r="O981" s="206">
        <f>SUMIFS(O$9:O980,$B$9:$B980,$B981,$M$9:$M980,$M979)</f>
        <v>0</v>
      </c>
      <c r="P981" s="291" t="e">
        <f>O981/$K981</f>
        <v>#DIV/0!</v>
      </c>
      <c r="Q981" s="206">
        <f>SUMIFS(Q$9:Q980,$B$9:$B980,$B981,$M$9:$M980,$M979)</f>
        <v>0</v>
      </c>
      <c r="R981" s="291" t="e">
        <f>Q981/$K981</f>
        <v>#DIV/0!</v>
      </c>
      <c r="S981" s="206">
        <f>SUMIFS(S$9:S980,$B$9:$B980,$B981,$M$9:$M980,$M979)</f>
        <v>0</v>
      </c>
      <c r="T981" s="291" t="e">
        <f>S981/$K981</f>
        <v>#DIV/0!</v>
      </c>
      <c r="U981" s="206">
        <f>SUMIFS(U$9:U980,$B$9:$B980,$B981,$M$9:$M980,$M979)</f>
        <v>0</v>
      </c>
      <c r="V981" s="291" t="e">
        <f>U981/$K981</f>
        <v>#DIV/0!</v>
      </c>
      <c r="W981" s="206">
        <f>SUMIFS(W$9:W980,$B$9:$B980,$B981,$M$9:$M980,$M979)</f>
        <v>0</v>
      </c>
      <c r="X981" s="291" t="e">
        <f>W981/$K981</f>
        <v>#DIV/0!</v>
      </c>
      <c r="Y981" s="206">
        <f>SUMIFS(Y$9:Y980,$B$9:$B980,$B981,$M$9:$M980,$M979)</f>
        <v>0</v>
      </c>
      <c r="Z981" s="291" t="e">
        <f>Y981/$K981</f>
        <v>#DIV/0!</v>
      </c>
      <c r="AA981" s="206">
        <f>SUMIFS(AA$9:AA980,$B$9:$B980,$B981,$M$9:$M980,$M979)</f>
        <v>0</v>
      </c>
      <c r="AB981" s="291" t="e">
        <f>AA981/$K981</f>
        <v>#DIV/0!</v>
      </c>
    </row>
    <row r="982" spans="1:28" s="63" customFormat="1" ht="30" customHeight="1">
      <c r="A982" s="1"/>
      <c r="B982" s="183" t="str">
        <f>C982</f>
        <v>3.11</v>
      </c>
      <c r="C982" s="326" t="s">
        <v>212</v>
      </c>
      <c r="D982" s="342" t="s">
        <v>74</v>
      </c>
      <c r="E982" s="342"/>
      <c r="F982" s="343" t="s">
        <v>44</v>
      </c>
      <c r="G982" s="344"/>
      <c r="H982" s="3"/>
      <c r="I982" s="331" t="s">
        <v>74</v>
      </c>
      <c r="J982" s="332"/>
      <c r="K982" s="333"/>
      <c r="L982" s="3"/>
      <c r="M982" s="345"/>
      <c r="O982" s="356"/>
      <c r="P982" s="357"/>
      <c r="Q982" s="356"/>
      <c r="R982" s="357"/>
      <c r="S982" s="356"/>
      <c r="T982" s="357"/>
      <c r="U982" s="356"/>
      <c r="V982" s="357"/>
      <c r="W982" s="356"/>
      <c r="X982" s="357"/>
      <c r="Y982" s="356"/>
      <c r="Z982" s="357"/>
      <c r="AA982" s="356"/>
      <c r="AB982" s="357"/>
    </row>
    <row r="983" spans="1:28" ht="20.100000000000001" customHeight="1" outlineLevel="1">
      <c r="A983" s="406">
        <f>A978+3</f>
        <v>350</v>
      </c>
      <c r="B983" s="209" t="str">
        <f t="shared" ref="B983:B1046" si="29">B982</f>
        <v>3.11</v>
      </c>
      <c r="C983" s="407" t="str">
        <f>VLOOKUP($A983,'VII - Planilha Orçamentária'!$A$9:$K$463,3)</f>
        <v>3.11.1</v>
      </c>
      <c r="D983" s="410" t="str">
        <f>VLOOKUP($A983,'VII - Planilha Orçamentária'!$A$9:$K$463,4)</f>
        <v>SINAPI - 01/2016</v>
      </c>
      <c r="E983" s="410" t="str">
        <f>VLOOKUP(A983,'VII - Planilha Orçamentária'!$A$9:$K$463,5)</f>
        <v>68069</v>
      </c>
      <c r="F983" s="416" t="str">
        <f>VLOOKUP($A983,'VII - Planilha Orçamentária'!$A$9:$K$463,6)</f>
        <v>HASTE COPPERWELD 5/8 X 3,0M COM CONECTOR</v>
      </c>
      <c r="G983" s="419" t="str">
        <f>VLOOKUP($A983,'VII - Planilha Orçamentária'!$A$9:$K$463,7)</f>
        <v xml:space="preserve">un </v>
      </c>
      <c r="I983" s="422">
        <f>VLOOKUP($A983,'VII - Planilha Orçamentária'!$A$9:$K$463,9)</f>
        <v>60</v>
      </c>
      <c r="J983" s="425">
        <f>VLOOKUP($A983,'VII - Planilha Orçamentária'!$A$9:$K$463,10)</f>
        <v>0</v>
      </c>
      <c r="K983" s="413">
        <f>ROUND(J983*I983,2)</f>
        <v>0</v>
      </c>
      <c r="M983" s="194" t="s">
        <v>104</v>
      </c>
      <c r="O983" s="200"/>
      <c r="P983" s="288"/>
      <c r="Q983" s="200"/>
      <c r="R983" s="288"/>
      <c r="S983" s="200"/>
      <c r="T983" s="288"/>
      <c r="U983" s="200"/>
      <c r="V983" s="288"/>
      <c r="W983" s="200"/>
      <c r="X983" s="288"/>
      <c r="Y983" s="200"/>
      <c r="Z983" s="288"/>
      <c r="AA983" s="303"/>
      <c r="AB983" s="304"/>
    </row>
    <row r="984" spans="1:28" ht="20.100000000000001" customHeight="1" outlineLevel="1">
      <c r="A984" s="406"/>
      <c r="B984" s="209" t="str">
        <f t="shared" si="29"/>
        <v>3.11</v>
      </c>
      <c r="C984" s="408"/>
      <c r="D984" s="411"/>
      <c r="E984" s="411"/>
      <c r="F984" s="417"/>
      <c r="G984" s="420"/>
      <c r="I984" s="423"/>
      <c r="J984" s="426"/>
      <c r="K984" s="414"/>
      <c r="M984" s="195" t="s">
        <v>105</v>
      </c>
      <c r="O984" s="202">
        <v>0</v>
      </c>
      <c r="P984" s="289">
        <f>IFERROR(O984/$K983,0)</f>
        <v>0</v>
      </c>
      <c r="Q984" s="202">
        <f>0.6*K983</f>
        <v>0</v>
      </c>
      <c r="R984" s="289">
        <f>IFERROR(Q984/$K983,0)</f>
        <v>0</v>
      </c>
      <c r="S984" s="202">
        <f>0.4*K983</f>
        <v>0</v>
      </c>
      <c r="T984" s="289">
        <f>IFERROR(S984/$K983,0)</f>
        <v>0</v>
      </c>
      <c r="U984" s="202">
        <v>0</v>
      </c>
      <c r="V984" s="289">
        <f>IFERROR(U984/$K983,0)</f>
        <v>0</v>
      </c>
      <c r="W984" s="202">
        <v>0</v>
      </c>
      <c r="X984" s="289">
        <f>IFERROR(W984/$K983,0)</f>
        <v>0</v>
      </c>
      <c r="Y984" s="202">
        <v>0</v>
      </c>
      <c r="Z984" s="289">
        <f>IFERROR(Y984/$K983,0)</f>
        <v>0</v>
      </c>
      <c r="AA984" s="305">
        <f>SUMIF($O$9:$Z$9,$AA$9,$O984:$Z984)</f>
        <v>0</v>
      </c>
      <c r="AB984" s="306">
        <f>IFERROR(AA984/$K983,0)</f>
        <v>0</v>
      </c>
    </row>
    <row r="985" spans="1:28" ht="20.100000000000001" customHeight="1" outlineLevel="1">
      <c r="A985" s="406"/>
      <c r="B985" s="209" t="str">
        <f t="shared" si="29"/>
        <v>3.11</v>
      </c>
      <c r="C985" s="409"/>
      <c r="D985" s="412"/>
      <c r="E985" s="412"/>
      <c r="F985" s="418"/>
      <c r="G985" s="421"/>
      <c r="I985" s="424"/>
      <c r="J985" s="427"/>
      <c r="K985" s="415"/>
      <c r="M985" s="196" t="s">
        <v>106</v>
      </c>
      <c r="O985" s="204">
        <f>O984</f>
        <v>0</v>
      </c>
      <c r="P985" s="290">
        <f>IFERROR(O985/$K983,0)</f>
        <v>0</v>
      </c>
      <c r="Q985" s="204">
        <f>O985+Q984</f>
        <v>0</v>
      </c>
      <c r="R985" s="290">
        <f>IFERROR(Q985/$K983,0)</f>
        <v>0</v>
      </c>
      <c r="S985" s="204">
        <f>Q985+S984</f>
        <v>0</v>
      </c>
      <c r="T985" s="290">
        <f>IFERROR(S985/$K983,0)</f>
        <v>0</v>
      </c>
      <c r="U985" s="204">
        <f>S985+U984</f>
        <v>0</v>
      </c>
      <c r="V985" s="290">
        <f>IFERROR(U985/$K983,0)</f>
        <v>0</v>
      </c>
      <c r="W985" s="204">
        <f>U985+W984</f>
        <v>0</v>
      </c>
      <c r="X985" s="290">
        <f>IFERROR(W985/$K983,0)</f>
        <v>0</v>
      </c>
      <c r="Y985" s="204">
        <f>W985+Y984</f>
        <v>0</v>
      </c>
      <c r="Z985" s="290">
        <f>IFERROR(Y985/$K983,0)</f>
        <v>0</v>
      </c>
      <c r="AA985" s="307"/>
      <c r="AB985" s="308"/>
    </row>
    <row r="986" spans="1:28" ht="20.100000000000001" customHeight="1" outlineLevel="1">
      <c r="A986" s="406">
        <f>A983+1</f>
        <v>351</v>
      </c>
      <c r="B986" s="209" t="str">
        <f t="shared" si="29"/>
        <v>3.11</v>
      </c>
      <c r="C986" s="407" t="str">
        <f>VLOOKUP($A986,'VII - Planilha Orçamentária'!$A$9:$K$463,3)</f>
        <v>3.11.2</v>
      </c>
      <c r="D986" s="410" t="str">
        <f>VLOOKUP($A986,'VII - Planilha Orçamentária'!$A$9:$K$463,4)</f>
        <v>CPOS - B.166</v>
      </c>
      <c r="E986" s="410" t="str">
        <f>VLOOKUP(A986,'VII - Planilha Orçamentária'!$A$9:$K$463,5)</f>
        <v>420104</v>
      </c>
      <c r="F986" s="416" t="str">
        <f>VLOOKUP($A986,'VII - Planilha Orçamentária'!$A$9:$K$463,6)</f>
        <v>CAPTOR TIPO FRANKLIN, H= 300 MM, 4 PONTOS, 2 DESCIDAS, ACABAMENTO CROMADO</v>
      </c>
      <c r="G986" s="419" t="str">
        <f>VLOOKUP($A986,'VII - Planilha Orçamentária'!$A$9:$K$463,7)</f>
        <v xml:space="preserve">un </v>
      </c>
      <c r="I986" s="422">
        <f>VLOOKUP($A986,'VII - Planilha Orçamentária'!$A$9:$K$463,9)</f>
        <v>1</v>
      </c>
      <c r="J986" s="425">
        <f>VLOOKUP($A986,'VII - Planilha Orçamentária'!$A$9:$K$463,10)</f>
        <v>0</v>
      </c>
      <c r="K986" s="413">
        <f>ROUND(J986*I986,2)</f>
        <v>0</v>
      </c>
      <c r="M986" s="194" t="s">
        <v>104</v>
      </c>
      <c r="O986" s="200"/>
      <c r="P986" s="288"/>
      <c r="Q986" s="200"/>
      <c r="R986" s="288"/>
      <c r="S986" s="200"/>
      <c r="T986" s="288"/>
      <c r="U986" s="200"/>
      <c r="V986" s="288"/>
      <c r="W986" s="200"/>
      <c r="X986" s="288"/>
      <c r="Y986" s="200"/>
      <c r="Z986" s="288"/>
      <c r="AA986" s="303"/>
      <c r="AB986" s="304"/>
    </row>
    <row r="987" spans="1:28" ht="20.100000000000001" customHeight="1" outlineLevel="1">
      <c r="A987" s="406"/>
      <c r="B987" s="209" t="str">
        <f t="shared" si="29"/>
        <v>3.11</v>
      </c>
      <c r="C987" s="408"/>
      <c r="D987" s="411"/>
      <c r="E987" s="411"/>
      <c r="F987" s="417"/>
      <c r="G987" s="420"/>
      <c r="I987" s="423"/>
      <c r="J987" s="426"/>
      <c r="K987" s="414"/>
      <c r="M987" s="195" t="s">
        <v>105</v>
      </c>
      <c r="O987" s="202">
        <v>0</v>
      </c>
      <c r="P987" s="289">
        <f>IFERROR(O987/$K986,0)</f>
        <v>0</v>
      </c>
      <c r="Q987" s="202">
        <v>0</v>
      </c>
      <c r="R987" s="289">
        <f>IFERROR(Q987/$K986,0)</f>
        <v>0</v>
      </c>
      <c r="S987" s="202">
        <f>K986</f>
        <v>0</v>
      </c>
      <c r="T987" s="289">
        <f>IFERROR(S987/$K986,0)</f>
        <v>0</v>
      </c>
      <c r="U987" s="202">
        <v>0</v>
      </c>
      <c r="V987" s="289">
        <f>IFERROR(U987/$K986,0)</f>
        <v>0</v>
      </c>
      <c r="W987" s="202">
        <v>0</v>
      </c>
      <c r="X987" s="289">
        <f>IFERROR(W987/$K986,0)</f>
        <v>0</v>
      </c>
      <c r="Y987" s="202">
        <v>0</v>
      </c>
      <c r="Z987" s="289">
        <f>IFERROR(Y987/$K986,0)</f>
        <v>0</v>
      </c>
      <c r="AA987" s="305">
        <f>SUMIF($O$9:$Z$9,$AA$9,$O987:$Z987)</f>
        <v>0</v>
      </c>
      <c r="AB987" s="306">
        <f>IFERROR(AA987/$K986,0)</f>
        <v>0</v>
      </c>
    </row>
    <row r="988" spans="1:28" ht="20.100000000000001" customHeight="1" outlineLevel="1">
      <c r="A988" s="406"/>
      <c r="B988" s="209" t="str">
        <f t="shared" si="29"/>
        <v>3.11</v>
      </c>
      <c r="C988" s="409"/>
      <c r="D988" s="412"/>
      <c r="E988" s="412"/>
      <c r="F988" s="418"/>
      <c r="G988" s="421"/>
      <c r="I988" s="424"/>
      <c r="J988" s="427"/>
      <c r="K988" s="415"/>
      <c r="M988" s="196" t="s">
        <v>106</v>
      </c>
      <c r="O988" s="204">
        <f>O987</f>
        <v>0</v>
      </c>
      <c r="P988" s="290">
        <f>IFERROR(O988/$K986,0)</f>
        <v>0</v>
      </c>
      <c r="Q988" s="204">
        <f>O988+Q987</f>
        <v>0</v>
      </c>
      <c r="R988" s="290">
        <f>IFERROR(Q988/$K986,0)</f>
        <v>0</v>
      </c>
      <c r="S988" s="204">
        <f>Q988+S987</f>
        <v>0</v>
      </c>
      <c r="T988" s="290">
        <f>IFERROR(S988/$K986,0)</f>
        <v>0</v>
      </c>
      <c r="U988" s="204">
        <f>S988+U987</f>
        <v>0</v>
      </c>
      <c r="V988" s="290">
        <f>IFERROR(U988/$K986,0)</f>
        <v>0</v>
      </c>
      <c r="W988" s="204">
        <f>U988+W987</f>
        <v>0</v>
      </c>
      <c r="X988" s="290">
        <f>IFERROR(W988/$K986,0)</f>
        <v>0</v>
      </c>
      <c r="Y988" s="204">
        <f>W988+Y987</f>
        <v>0</v>
      </c>
      <c r="Z988" s="290">
        <f>IFERROR(Y988/$K986,0)</f>
        <v>0</v>
      </c>
      <c r="AA988" s="307"/>
      <c r="AB988" s="308"/>
    </row>
    <row r="989" spans="1:28" ht="20.100000000000001" hidden="1" customHeight="1" outlineLevel="1">
      <c r="A989" s="406">
        <f>A986+1</f>
        <v>352</v>
      </c>
      <c r="B989" s="209" t="str">
        <f t="shared" si="29"/>
        <v>3.11</v>
      </c>
      <c r="C989" s="407" t="str">
        <f>VLOOKUP($A989,'VII - Planilha Orçamentária'!$A$9:$K$463,3)</f>
        <v>3.11.3</v>
      </c>
      <c r="D989" s="410" t="str">
        <f>VLOOKUP($A989,'VII - Planilha Orçamentária'!$A$9:$K$463,4)</f>
        <v>SINAPI - 05/2015</v>
      </c>
      <c r="E989" s="410" t="str">
        <f>VLOOKUP(A989,'VII - Planilha Orçamentária'!$A$9:$K$463,5)</f>
        <v>72929</v>
      </c>
      <c r="F989" s="416" t="str">
        <f>VLOOKUP($A989,'VII - Planilha Orçamentária'!$A$9:$K$463,6)</f>
        <v>CORDOALHA DE COBRE NU, INCLUSIVE ISOLADORES - 35,00 MM2 - FORNECIMENTO E INSTALACAO</v>
      </c>
      <c r="G989" s="419" t="str">
        <f>VLOOKUP($A989,'VII - Planilha Orçamentária'!$A$9:$K$463,7)</f>
        <v>m</v>
      </c>
      <c r="H989" s="5" t="s">
        <v>135</v>
      </c>
      <c r="I989" s="422">
        <f>VLOOKUP($A989,'VII - Planilha Orçamentária'!$A$9:$K$463,9)</f>
        <v>0</v>
      </c>
      <c r="J989" s="425">
        <f>VLOOKUP($A989,'VII - Planilha Orçamentária'!$A$9:$K$463,10)</f>
        <v>37.14</v>
      </c>
      <c r="K989" s="413">
        <f>ROUND(J989*I989,2)</f>
        <v>0</v>
      </c>
      <c r="M989" s="194" t="s">
        <v>104</v>
      </c>
      <c r="O989" s="200"/>
      <c r="P989" s="201"/>
      <c r="Q989" s="200"/>
      <c r="R989" s="288"/>
      <c r="S989" s="200"/>
      <c r="T989" s="288"/>
      <c r="U989" s="200"/>
      <c r="V989" s="288"/>
      <c r="W989" s="200"/>
      <c r="X989" s="288"/>
      <c r="Y989" s="200"/>
      <c r="Z989" s="201"/>
      <c r="AA989" s="200"/>
      <c r="AB989" s="201"/>
    </row>
    <row r="990" spans="1:28" ht="20.100000000000001" hidden="1" customHeight="1" outlineLevel="1">
      <c r="A990" s="406"/>
      <c r="B990" s="209" t="str">
        <f t="shared" si="29"/>
        <v>3.11</v>
      </c>
      <c r="C990" s="408"/>
      <c r="D990" s="411"/>
      <c r="E990" s="411"/>
      <c r="F990" s="417"/>
      <c r="G990" s="420"/>
      <c r="H990" s="5" t="s">
        <v>135</v>
      </c>
      <c r="I990" s="423"/>
      <c r="J990" s="426"/>
      <c r="K990" s="414"/>
      <c r="M990" s="195" t="s">
        <v>105</v>
      </c>
      <c r="O990" s="202">
        <v>0</v>
      </c>
      <c r="P990" s="203">
        <f>IFERROR(O990/$K989,0)</f>
        <v>0</v>
      </c>
      <c r="Q990" s="202">
        <v>0</v>
      </c>
      <c r="R990" s="289">
        <f>IFERROR(Q990/$K989,0)</f>
        <v>0</v>
      </c>
      <c r="S990" s="202">
        <v>0</v>
      </c>
      <c r="T990" s="289">
        <f>IFERROR(S990/$K989,0)</f>
        <v>0</v>
      </c>
      <c r="U990" s="202">
        <v>0</v>
      </c>
      <c r="V990" s="289">
        <f>IFERROR(U990/$K989,0)</f>
        <v>0</v>
      </c>
      <c r="W990" s="202">
        <v>0</v>
      </c>
      <c r="X990" s="289">
        <f>IFERROR(W990/$K989,0)</f>
        <v>0</v>
      </c>
      <c r="Y990" s="202">
        <v>0</v>
      </c>
      <c r="Z990" s="203">
        <f>IFERROR(Y990/$K989,0)</f>
        <v>0</v>
      </c>
      <c r="AA990" s="202">
        <f>SUMIF($O$9:$Z$9,$AA$9,$O990:$Z990)</f>
        <v>0</v>
      </c>
      <c r="AB990" s="203">
        <f>IFERROR(AA990/$K989,0)</f>
        <v>0</v>
      </c>
    </row>
    <row r="991" spans="1:28" ht="20.100000000000001" hidden="1" customHeight="1" outlineLevel="1">
      <c r="A991" s="406"/>
      <c r="B991" s="209" t="str">
        <f t="shared" si="29"/>
        <v>3.11</v>
      </c>
      <c r="C991" s="409"/>
      <c r="D991" s="412"/>
      <c r="E991" s="412"/>
      <c r="F991" s="418"/>
      <c r="G991" s="421"/>
      <c r="H991" s="5" t="s">
        <v>135</v>
      </c>
      <c r="I991" s="424"/>
      <c r="J991" s="427"/>
      <c r="K991" s="415"/>
      <c r="M991" s="196" t="s">
        <v>106</v>
      </c>
      <c r="O991" s="204">
        <f>O990</f>
        <v>0</v>
      </c>
      <c r="P991" s="205">
        <f>IFERROR(O991/$K989,0)</f>
        <v>0</v>
      </c>
      <c r="Q991" s="204">
        <f>O991+Q990</f>
        <v>0</v>
      </c>
      <c r="R991" s="290">
        <f>IFERROR(Q991/$K989,0)</f>
        <v>0</v>
      </c>
      <c r="S991" s="204">
        <f>Q991+S990</f>
        <v>0</v>
      </c>
      <c r="T991" s="290">
        <f>IFERROR(S991/$K989,0)</f>
        <v>0</v>
      </c>
      <c r="U991" s="204">
        <f>S991+U990</f>
        <v>0</v>
      </c>
      <c r="V991" s="290">
        <f>IFERROR(U991/$K989,0)</f>
        <v>0</v>
      </c>
      <c r="W991" s="204">
        <f>U991+W990</f>
        <v>0</v>
      </c>
      <c r="X991" s="290">
        <f>IFERROR(W991/$K989,0)</f>
        <v>0</v>
      </c>
      <c r="Y991" s="204">
        <f>W991+Y990</f>
        <v>0</v>
      </c>
      <c r="Z991" s="205">
        <f>IFERROR(Y991/$K989,0)</f>
        <v>0</v>
      </c>
      <c r="AA991" s="204"/>
      <c r="AB991" s="205"/>
    </row>
    <row r="992" spans="1:28" ht="20.100000000000001" customHeight="1" outlineLevel="1">
      <c r="A992" s="406">
        <f>A989+1</f>
        <v>353</v>
      </c>
      <c r="B992" s="209" t="str">
        <f t="shared" si="29"/>
        <v>3.11</v>
      </c>
      <c r="C992" s="407" t="str">
        <f>VLOOKUP($A992,'VII - Planilha Orçamentária'!$A$9:$K$463,3)</f>
        <v>3.11.4</v>
      </c>
      <c r="D992" s="410" t="str">
        <f>VLOOKUP($A992,'VII - Planilha Orçamentária'!$A$9:$K$463,4)</f>
        <v>SINAPI - 01/2016</v>
      </c>
      <c r="E992" s="410" t="str">
        <f>VLOOKUP(A992,'VII - Planilha Orçamentária'!$A$9:$K$463,5)</f>
        <v>72930</v>
      </c>
      <c r="F992" s="416" t="str">
        <f>VLOOKUP($A992,'VII - Planilha Orçamentária'!$A$9:$K$463,6)</f>
        <v>CORDOALHA DE COBRE NU, INCLUSIVE ISOLADORES - 50,00 MM2 - FORNECIMENTO E INSTALACAO</v>
      </c>
      <c r="G992" s="419" t="str">
        <f>VLOOKUP($A992,'VII - Planilha Orçamentária'!$A$9:$K$463,7)</f>
        <v>m</v>
      </c>
      <c r="I992" s="422">
        <f>VLOOKUP($A992,'VII - Planilha Orçamentária'!$A$9:$K$463,9)</f>
        <v>500</v>
      </c>
      <c r="J992" s="425">
        <f>VLOOKUP($A992,'VII - Planilha Orçamentária'!$A$9:$K$463,10)</f>
        <v>0</v>
      </c>
      <c r="K992" s="413">
        <f>ROUND(J992*I992,2)</f>
        <v>0</v>
      </c>
      <c r="M992" s="194" t="s">
        <v>104</v>
      </c>
      <c r="O992" s="200"/>
      <c r="P992" s="288"/>
      <c r="Q992" s="200"/>
      <c r="R992" s="288"/>
      <c r="S992" s="200"/>
      <c r="T992" s="288"/>
      <c r="U992" s="200"/>
      <c r="V992" s="288"/>
      <c r="W992" s="200"/>
      <c r="X992" s="288"/>
      <c r="Y992" s="200"/>
      <c r="Z992" s="288"/>
      <c r="AA992" s="303"/>
      <c r="AB992" s="304"/>
    </row>
    <row r="993" spans="1:28" ht="20.100000000000001" customHeight="1" outlineLevel="1">
      <c r="A993" s="406"/>
      <c r="B993" s="209" t="str">
        <f t="shared" si="29"/>
        <v>3.11</v>
      </c>
      <c r="C993" s="408"/>
      <c r="D993" s="411"/>
      <c r="E993" s="411"/>
      <c r="F993" s="417"/>
      <c r="G993" s="420"/>
      <c r="I993" s="423"/>
      <c r="J993" s="426"/>
      <c r="K993" s="414"/>
      <c r="M993" s="195" t="s">
        <v>105</v>
      </c>
      <c r="O993" s="202">
        <v>0</v>
      </c>
      <c r="P993" s="289">
        <f>IFERROR(O993/$K992,0)</f>
        <v>0</v>
      </c>
      <c r="Q993" s="202">
        <f>0.8*K992</f>
        <v>0</v>
      </c>
      <c r="R993" s="289">
        <f>IFERROR(Q993/$K992,0)</f>
        <v>0</v>
      </c>
      <c r="S993" s="202">
        <f>0.2*K992</f>
        <v>0</v>
      </c>
      <c r="T993" s="289">
        <f>IFERROR(S993/$K992,0)</f>
        <v>0</v>
      </c>
      <c r="U993" s="202">
        <v>0</v>
      </c>
      <c r="V993" s="289">
        <f>IFERROR(U993/$K992,0)</f>
        <v>0</v>
      </c>
      <c r="W993" s="202">
        <v>0</v>
      </c>
      <c r="X993" s="289">
        <f>IFERROR(W993/$K992,0)</f>
        <v>0</v>
      </c>
      <c r="Y993" s="202">
        <v>0</v>
      </c>
      <c r="Z993" s="289">
        <f>IFERROR(Y993/$K992,0)</f>
        <v>0</v>
      </c>
      <c r="AA993" s="305">
        <f>SUMIF($O$9:$Z$9,$AA$9,$O993:$Z993)</f>
        <v>0</v>
      </c>
      <c r="AB993" s="306">
        <f>IFERROR(AA993/$K992,0)</f>
        <v>0</v>
      </c>
    </row>
    <row r="994" spans="1:28" ht="20.100000000000001" customHeight="1" outlineLevel="1">
      <c r="A994" s="406"/>
      <c r="B994" s="209" t="str">
        <f t="shared" si="29"/>
        <v>3.11</v>
      </c>
      <c r="C994" s="409"/>
      <c r="D994" s="412"/>
      <c r="E994" s="412"/>
      <c r="F994" s="418"/>
      <c r="G994" s="421"/>
      <c r="I994" s="424"/>
      <c r="J994" s="427"/>
      <c r="K994" s="415"/>
      <c r="M994" s="196" t="s">
        <v>106</v>
      </c>
      <c r="O994" s="204">
        <f>O993</f>
        <v>0</v>
      </c>
      <c r="P994" s="290">
        <f>IFERROR(O994/$K992,0)</f>
        <v>0</v>
      </c>
      <c r="Q994" s="204">
        <f>O994+Q993</f>
        <v>0</v>
      </c>
      <c r="R994" s="290">
        <f>IFERROR(Q994/$K992,0)</f>
        <v>0</v>
      </c>
      <c r="S994" s="204">
        <f>Q994+S993</f>
        <v>0</v>
      </c>
      <c r="T994" s="290">
        <f>IFERROR(S994/$K992,0)</f>
        <v>0</v>
      </c>
      <c r="U994" s="204">
        <f>S994+U993</f>
        <v>0</v>
      </c>
      <c r="V994" s="290">
        <f>IFERROR(U994/$K992,0)</f>
        <v>0</v>
      </c>
      <c r="W994" s="204">
        <f>U994+W993</f>
        <v>0</v>
      </c>
      <c r="X994" s="290">
        <f>IFERROR(W994/$K992,0)</f>
        <v>0</v>
      </c>
      <c r="Y994" s="204">
        <f>W994+Y993</f>
        <v>0</v>
      </c>
      <c r="Z994" s="290">
        <f>IFERROR(Y994/$K992,0)</f>
        <v>0</v>
      </c>
      <c r="AA994" s="307"/>
      <c r="AB994" s="308"/>
    </row>
    <row r="995" spans="1:28" ht="20.100000000000001" hidden="1" customHeight="1" outlineLevel="1">
      <c r="A995" s="406">
        <f>A992+1</f>
        <v>354</v>
      </c>
      <c r="B995" s="209" t="str">
        <f t="shared" si="29"/>
        <v>3.11</v>
      </c>
      <c r="C995" s="407" t="str">
        <f>VLOOKUP($A995,'VII - Planilha Orçamentária'!$A$9:$K$463,3)</f>
        <v>3.11.5</v>
      </c>
      <c r="D995" s="410" t="str">
        <f>VLOOKUP($A995,'VII - Planilha Orçamentária'!$A$9:$K$463,4)</f>
        <v>SINAPI - 05/2015</v>
      </c>
      <c r="E995" s="410" t="str">
        <f>VLOOKUP(A995,'VII - Planilha Orçamentária'!$A$9:$K$463,5)</f>
        <v>72931</v>
      </c>
      <c r="F995" s="416" t="str">
        <f>VLOOKUP($A995,'VII - Planilha Orçamentária'!$A$9:$K$463,6)</f>
        <v>CORDOALHA DE COBRE NU, INCLUSIVE ISOLADORES - 70,00 MM2 - FORNECIMENTO E INSTALACAO</v>
      </c>
      <c r="G995" s="419" t="str">
        <f>VLOOKUP($A995,'VII - Planilha Orçamentária'!$A$9:$K$463,7)</f>
        <v>m</v>
      </c>
      <c r="H995" s="5" t="s">
        <v>135</v>
      </c>
      <c r="I995" s="422">
        <f>VLOOKUP($A995,'VII - Planilha Orçamentária'!$A$9:$K$463,9)</f>
        <v>0</v>
      </c>
      <c r="J995" s="425">
        <f>VLOOKUP($A995,'VII - Planilha Orçamentária'!$A$9:$K$463,10)</f>
        <v>53.37</v>
      </c>
      <c r="K995" s="413">
        <f>ROUND(J995*I995,2)</f>
        <v>0</v>
      </c>
      <c r="M995" s="194" t="s">
        <v>104</v>
      </c>
      <c r="O995" s="200"/>
      <c r="P995" s="201"/>
      <c r="Q995" s="200"/>
      <c r="R995" s="288"/>
      <c r="S995" s="200"/>
      <c r="T995" s="288"/>
      <c r="U995" s="200"/>
      <c r="V995" s="288"/>
      <c r="W995" s="200"/>
      <c r="X995" s="288"/>
      <c r="Y995" s="200"/>
      <c r="Z995" s="201"/>
      <c r="AA995" s="200"/>
      <c r="AB995" s="201"/>
    </row>
    <row r="996" spans="1:28" ht="20.100000000000001" hidden="1" customHeight="1" outlineLevel="1">
      <c r="A996" s="406"/>
      <c r="B996" s="209" t="str">
        <f t="shared" si="29"/>
        <v>3.11</v>
      </c>
      <c r="C996" s="408"/>
      <c r="D996" s="411"/>
      <c r="E996" s="411"/>
      <c r="F996" s="417"/>
      <c r="G996" s="420"/>
      <c r="H996" s="5" t="s">
        <v>135</v>
      </c>
      <c r="I996" s="423"/>
      <c r="J996" s="426"/>
      <c r="K996" s="414"/>
      <c r="M996" s="195" t="s">
        <v>105</v>
      </c>
      <c r="O996" s="202">
        <v>0</v>
      </c>
      <c r="P996" s="203">
        <f>IFERROR(O996/$K995,0)</f>
        <v>0</v>
      </c>
      <c r="Q996" s="202">
        <v>0</v>
      </c>
      <c r="R996" s="289">
        <f>IFERROR(Q996/$K995,0)</f>
        <v>0</v>
      </c>
      <c r="S996" s="202">
        <v>0</v>
      </c>
      <c r="T996" s="289">
        <f>IFERROR(S996/$K995,0)</f>
        <v>0</v>
      </c>
      <c r="U996" s="202">
        <v>0</v>
      </c>
      <c r="V996" s="289">
        <f>IFERROR(U996/$K995,0)</f>
        <v>0</v>
      </c>
      <c r="W996" s="202">
        <v>0</v>
      </c>
      <c r="X996" s="289">
        <f>IFERROR(W996/$K995,0)</f>
        <v>0</v>
      </c>
      <c r="Y996" s="202">
        <v>0</v>
      </c>
      <c r="Z996" s="203">
        <f>IFERROR(Y996/$K995,0)</f>
        <v>0</v>
      </c>
      <c r="AA996" s="202">
        <f>SUMIF($O$9:$Z$9,$AA$9,$O996:$Z996)</f>
        <v>0</v>
      </c>
      <c r="AB996" s="203">
        <f>IFERROR(AA996/$K995,0)</f>
        <v>0</v>
      </c>
    </row>
    <row r="997" spans="1:28" ht="20.100000000000001" hidden="1" customHeight="1" outlineLevel="1">
      <c r="A997" s="406"/>
      <c r="B997" s="209" t="str">
        <f t="shared" si="29"/>
        <v>3.11</v>
      </c>
      <c r="C997" s="409"/>
      <c r="D997" s="412"/>
      <c r="E997" s="412"/>
      <c r="F997" s="418"/>
      <c r="G997" s="421"/>
      <c r="H997" s="5" t="s">
        <v>135</v>
      </c>
      <c r="I997" s="424"/>
      <c r="J997" s="427"/>
      <c r="K997" s="415"/>
      <c r="M997" s="196" t="s">
        <v>106</v>
      </c>
      <c r="O997" s="204">
        <f>O996</f>
        <v>0</v>
      </c>
      <c r="P997" s="205">
        <f>IFERROR(O997/$K995,0)</f>
        <v>0</v>
      </c>
      <c r="Q997" s="204">
        <f>O997+Q996</f>
        <v>0</v>
      </c>
      <c r="R997" s="290">
        <f>IFERROR(Q997/$K995,0)</f>
        <v>0</v>
      </c>
      <c r="S997" s="204">
        <f>Q997+S996</f>
        <v>0</v>
      </c>
      <c r="T997" s="290">
        <f>IFERROR(S997/$K995,0)</f>
        <v>0</v>
      </c>
      <c r="U997" s="204">
        <f>S997+U996</f>
        <v>0</v>
      </c>
      <c r="V997" s="290">
        <f>IFERROR(U997/$K995,0)</f>
        <v>0</v>
      </c>
      <c r="W997" s="204">
        <f>U997+W996</f>
        <v>0</v>
      </c>
      <c r="X997" s="290">
        <f>IFERROR(W997/$K995,0)</f>
        <v>0</v>
      </c>
      <c r="Y997" s="204">
        <f>W997+Y996</f>
        <v>0</v>
      </c>
      <c r="Z997" s="205">
        <f>IFERROR(Y997/$K995,0)</f>
        <v>0</v>
      </c>
      <c r="AA997" s="204"/>
      <c r="AB997" s="205"/>
    </row>
    <row r="998" spans="1:28" ht="20.100000000000001" hidden="1" customHeight="1" outlineLevel="1">
      <c r="A998" s="406">
        <f>A995+1</f>
        <v>355</v>
      </c>
      <c r="B998" s="209" t="str">
        <f t="shared" si="29"/>
        <v>3.11</v>
      </c>
      <c r="C998" s="407" t="str">
        <f>VLOOKUP($A998,'VII - Planilha Orçamentária'!$A$9:$K$463,3)</f>
        <v>3.11.6</v>
      </c>
      <c r="D998" s="410" t="str">
        <f>VLOOKUP($A998,'VII - Planilha Orçamentária'!$A$9:$K$463,4)</f>
        <v>SINAPI - 05/2015</v>
      </c>
      <c r="E998" s="410" t="str">
        <f>VLOOKUP(A998,'VII - Planilha Orçamentária'!$A$9:$K$463,5)</f>
        <v>72932</v>
      </c>
      <c r="F998" s="416" t="str">
        <f>VLOOKUP($A998,'VII - Planilha Orçamentária'!$A$9:$K$463,6)</f>
        <v>CORDOALHA DE COBRE NU, INCLUSIVE ISOLADORES - 95,00 MM2 - FORNECIMENTO E INSTALACAO</v>
      </c>
      <c r="G998" s="419" t="str">
        <f>VLOOKUP($A998,'VII - Planilha Orçamentária'!$A$9:$K$463,7)</f>
        <v>m</v>
      </c>
      <c r="H998" s="5" t="s">
        <v>135</v>
      </c>
      <c r="I998" s="422">
        <f>VLOOKUP($A998,'VII - Planilha Orçamentária'!$A$9:$K$463,9)</f>
        <v>0</v>
      </c>
      <c r="J998" s="425">
        <f>VLOOKUP($A998,'VII - Planilha Orçamentária'!$A$9:$K$463,10)</f>
        <v>64.069999999999993</v>
      </c>
      <c r="K998" s="413">
        <f>ROUND(J998*I998,2)</f>
        <v>0</v>
      </c>
      <c r="M998" s="194" t="s">
        <v>104</v>
      </c>
      <c r="O998" s="200"/>
      <c r="P998" s="201"/>
      <c r="Q998" s="200"/>
      <c r="R998" s="288"/>
      <c r="S998" s="200"/>
      <c r="T998" s="288"/>
      <c r="U998" s="200"/>
      <c r="V998" s="288"/>
      <c r="W998" s="200"/>
      <c r="X998" s="288"/>
      <c r="Y998" s="200"/>
      <c r="Z998" s="201"/>
      <c r="AA998" s="200"/>
      <c r="AB998" s="201"/>
    </row>
    <row r="999" spans="1:28" ht="20.100000000000001" hidden="1" customHeight="1" outlineLevel="1">
      <c r="A999" s="406"/>
      <c r="B999" s="209" t="str">
        <f t="shared" si="29"/>
        <v>3.11</v>
      </c>
      <c r="C999" s="408"/>
      <c r="D999" s="411"/>
      <c r="E999" s="411"/>
      <c r="F999" s="417"/>
      <c r="G999" s="420"/>
      <c r="H999" s="5" t="s">
        <v>135</v>
      </c>
      <c r="I999" s="423"/>
      <c r="J999" s="426"/>
      <c r="K999" s="414"/>
      <c r="M999" s="195" t="s">
        <v>105</v>
      </c>
      <c r="O999" s="202">
        <v>0</v>
      </c>
      <c r="P999" s="203">
        <f>IFERROR(O999/$K998,0)</f>
        <v>0</v>
      </c>
      <c r="Q999" s="202">
        <v>0</v>
      </c>
      <c r="R999" s="289">
        <f>IFERROR(Q999/$K998,0)</f>
        <v>0</v>
      </c>
      <c r="S999" s="202">
        <v>0</v>
      </c>
      <c r="T999" s="289">
        <f>IFERROR(S999/$K998,0)</f>
        <v>0</v>
      </c>
      <c r="U999" s="202">
        <v>0</v>
      </c>
      <c r="V999" s="289">
        <f>IFERROR(U999/$K998,0)</f>
        <v>0</v>
      </c>
      <c r="W999" s="202">
        <v>0</v>
      </c>
      <c r="X999" s="289">
        <f>IFERROR(W999/$K998,0)</f>
        <v>0</v>
      </c>
      <c r="Y999" s="202">
        <v>0</v>
      </c>
      <c r="Z999" s="203">
        <f>IFERROR(Y999/$K998,0)</f>
        <v>0</v>
      </c>
      <c r="AA999" s="202">
        <f>SUMIF($O$9:$Z$9,$AA$9,$O999:$Z999)</f>
        <v>0</v>
      </c>
      <c r="AB999" s="203">
        <f>IFERROR(AA999/$K998,0)</f>
        <v>0</v>
      </c>
    </row>
    <row r="1000" spans="1:28" ht="20.100000000000001" hidden="1" customHeight="1" outlineLevel="1">
      <c r="A1000" s="406"/>
      <c r="B1000" s="209" t="str">
        <f t="shared" si="29"/>
        <v>3.11</v>
      </c>
      <c r="C1000" s="409"/>
      <c r="D1000" s="412"/>
      <c r="E1000" s="412"/>
      <c r="F1000" s="418"/>
      <c r="G1000" s="421"/>
      <c r="H1000" s="5" t="s">
        <v>135</v>
      </c>
      <c r="I1000" s="424"/>
      <c r="J1000" s="427"/>
      <c r="K1000" s="415"/>
      <c r="M1000" s="196" t="s">
        <v>106</v>
      </c>
      <c r="O1000" s="204">
        <f>O999</f>
        <v>0</v>
      </c>
      <c r="P1000" s="205">
        <f>IFERROR(O1000/$K998,0)</f>
        <v>0</v>
      </c>
      <c r="Q1000" s="204">
        <f>O1000+Q999</f>
        <v>0</v>
      </c>
      <c r="R1000" s="290">
        <f>IFERROR(Q1000/$K998,0)</f>
        <v>0</v>
      </c>
      <c r="S1000" s="204">
        <f>Q1000+S999</f>
        <v>0</v>
      </c>
      <c r="T1000" s="290">
        <f>IFERROR(S1000/$K998,0)</f>
        <v>0</v>
      </c>
      <c r="U1000" s="204">
        <f>S1000+U999</f>
        <v>0</v>
      </c>
      <c r="V1000" s="290">
        <f>IFERROR(U1000/$K998,0)</f>
        <v>0</v>
      </c>
      <c r="W1000" s="204">
        <f>U1000+W999</f>
        <v>0</v>
      </c>
      <c r="X1000" s="290">
        <f>IFERROR(W1000/$K998,0)</f>
        <v>0</v>
      </c>
      <c r="Y1000" s="204">
        <f>W1000+Y999</f>
        <v>0</v>
      </c>
      <c r="Z1000" s="205">
        <f>IFERROR(Y1000/$K998,0)</f>
        <v>0</v>
      </c>
      <c r="AA1000" s="204"/>
      <c r="AB1000" s="205"/>
    </row>
    <row r="1001" spans="1:28" ht="20.100000000000001" hidden="1" customHeight="1" outlineLevel="1">
      <c r="A1001" s="406">
        <f>A998+1</f>
        <v>356</v>
      </c>
      <c r="B1001" s="209" t="str">
        <f t="shared" si="29"/>
        <v>3.11</v>
      </c>
      <c r="C1001" s="407" t="str">
        <f>VLOOKUP($A1001,'VII - Planilha Orçamentária'!$A$9:$K$463,3)</f>
        <v>3.11.7</v>
      </c>
      <c r="D1001" s="410" t="str">
        <f>VLOOKUP($A1001,'VII - Planilha Orçamentária'!$A$9:$K$463,4)</f>
        <v>SINAPI - 05/2015</v>
      </c>
      <c r="E1001" s="410" t="str">
        <f>VLOOKUP(A1001,'VII - Planilha Orçamentária'!$A$9:$K$463,5)</f>
        <v>83484</v>
      </c>
      <c r="F1001" s="416" t="str">
        <f>VLOOKUP($A1001,'VII - Planilha Orçamentária'!$A$9:$K$463,6)</f>
        <v>HASTE COPERWELD 3/4" X 3,00M COM CONECTOR</v>
      </c>
      <c r="G1001" s="419" t="str">
        <f>VLOOKUP($A1001,'VII - Planilha Orçamentária'!$A$9:$K$463,7)</f>
        <v xml:space="preserve">un </v>
      </c>
      <c r="H1001" s="5" t="s">
        <v>135</v>
      </c>
      <c r="I1001" s="422">
        <f>VLOOKUP($A1001,'VII - Planilha Orçamentária'!$A$9:$K$463,9)</f>
        <v>0</v>
      </c>
      <c r="J1001" s="425">
        <f>VLOOKUP($A1001,'VII - Planilha Orçamentária'!$A$9:$K$463,10)</f>
        <v>51.81</v>
      </c>
      <c r="K1001" s="413">
        <f>ROUND(J1001*I1001,2)</f>
        <v>0</v>
      </c>
      <c r="M1001" s="194" t="s">
        <v>104</v>
      </c>
      <c r="O1001" s="200"/>
      <c r="P1001" s="201"/>
      <c r="Q1001" s="200"/>
      <c r="R1001" s="288"/>
      <c r="S1001" s="200"/>
      <c r="T1001" s="288"/>
      <c r="U1001" s="200"/>
      <c r="V1001" s="288"/>
      <c r="W1001" s="200"/>
      <c r="X1001" s="288"/>
      <c r="Y1001" s="200"/>
      <c r="Z1001" s="201"/>
      <c r="AA1001" s="200"/>
      <c r="AB1001" s="201"/>
    </row>
    <row r="1002" spans="1:28" ht="20.100000000000001" hidden="1" customHeight="1" outlineLevel="1">
      <c r="A1002" s="406"/>
      <c r="B1002" s="209" t="str">
        <f t="shared" si="29"/>
        <v>3.11</v>
      </c>
      <c r="C1002" s="408"/>
      <c r="D1002" s="411"/>
      <c r="E1002" s="411"/>
      <c r="F1002" s="417"/>
      <c r="G1002" s="420"/>
      <c r="H1002" s="5" t="s">
        <v>135</v>
      </c>
      <c r="I1002" s="423"/>
      <c r="J1002" s="426"/>
      <c r="K1002" s="414"/>
      <c r="M1002" s="195" t="s">
        <v>105</v>
      </c>
      <c r="O1002" s="202">
        <v>0</v>
      </c>
      <c r="P1002" s="203">
        <f>IFERROR(O1002/$K1001,0)</f>
        <v>0</v>
      </c>
      <c r="Q1002" s="202">
        <v>0</v>
      </c>
      <c r="R1002" s="289">
        <f>IFERROR(Q1002/$K1001,0)</f>
        <v>0</v>
      </c>
      <c r="S1002" s="202">
        <v>0</v>
      </c>
      <c r="T1002" s="289">
        <f>IFERROR(S1002/$K1001,0)</f>
        <v>0</v>
      </c>
      <c r="U1002" s="202">
        <v>0</v>
      </c>
      <c r="V1002" s="289">
        <f>IFERROR(U1002/$K1001,0)</f>
        <v>0</v>
      </c>
      <c r="W1002" s="202">
        <v>0</v>
      </c>
      <c r="X1002" s="289">
        <f>IFERROR(W1002/$K1001,0)</f>
        <v>0</v>
      </c>
      <c r="Y1002" s="202">
        <v>0</v>
      </c>
      <c r="Z1002" s="203">
        <f>IFERROR(Y1002/$K1001,0)</f>
        <v>0</v>
      </c>
      <c r="AA1002" s="202">
        <f>SUMIF($O$9:$Z$9,$AA$9,$O1002:$Z1002)</f>
        <v>0</v>
      </c>
      <c r="AB1002" s="203">
        <f>IFERROR(AA1002/$K1001,0)</f>
        <v>0</v>
      </c>
    </row>
    <row r="1003" spans="1:28" ht="20.100000000000001" hidden="1" customHeight="1" outlineLevel="1">
      <c r="A1003" s="406"/>
      <c r="B1003" s="209" t="str">
        <f t="shared" si="29"/>
        <v>3.11</v>
      </c>
      <c r="C1003" s="409"/>
      <c r="D1003" s="412"/>
      <c r="E1003" s="412"/>
      <c r="F1003" s="418"/>
      <c r="G1003" s="421"/>
      <c r="H1003" s="5" t="s">
        <v>135</v>
      </c>
      <c r="I1003" s="424"/>
      <c r="J1003" s="427"/>
      <c r="K1003" s="415"/>
      <c r="M1003" s="196" t="s">
        <v>106</v>
      </c>
      <c r="O1003" s="204">
        <f>O1002</f>
        <v>0</v>
      </c>
      <c r="P1003" s="205">
        <f>IFERROR(O1003/$K1001,0)</f>
        <v>0</v>
      </c>
      <c r="Q1003" s="204">
        <f>O1003+Q1002</f>
        <v>0</v>
      </c>
      <c r="R1003" s="290">
        <f>IFERROR(Q1003/$K1001,0)</f>
        <v>0</v>
      </c>
      <c r="S1003" s="204">
        <f>Q1003+S1002</f>
        <v>0</v>
      </c>
      <c r="T1003" s="290">
        <f>IFERROR(S1003/$K1001,0)</f>
        <v>0</v>
      </c>
      <c r="U1003" s="204">
        <f>S1003+U1002</f>
        <v>0</v>
      </c>
      <c r="V1003" s="290">
        <f>IFERROR(U1003/$K1001,0)</f>
        <v>0</v>
      </c>
      <c r="W1003" s="204">
        <f>U1003+W1002</f>
        <v>0</v>
      </c>
      <c r="X1003" s="290">
        <f>IFERROR(W1003/$K1001,0)</f>
        <v>0</v>
      </c>
      <c r="Y1003" s="204">
        <f>W1003+Y1002</f>
        <v>0</v>
      </c>
      <c r="Z1003" s="205">
        <f>IFERROR(Y1003/$K1001,0)</f>
        <v>0</v>
      </c>
      <c r="AA1003" s="204"/>
      <c r="AB1003" s="205"/>
    </row>
    <row r="1004" spans="1:28" ht="20.100000000000001" hidden="1" customHeight="1" outlineLevel="1">
      <c r="A1004" s="406">
        <f>A1001+1</f>
        <v>357</v>
      </c>
      <c r="B1004" s="209" t="str">
        <f t="shared" si="29"/>
        <v>3.11</v>
      </c>
      <c r="C1004" s="407" t="str">
        <f>VLOOKUP($A1004,'VII - Planilha Orçamentária'!$A$9:$K$463,3)</f>
        <v>3.11.8</v>
      </c>
      <c r="D1004" s="410" t="str">
        <f>VLOOKUP($A1004,'VII - Planilha Orçamentária'!$A$9:$K$463,4)</f>
        <v>SINAPI - 05/2015</v>
      </c>
      <c r="E1004" s="410" t="str">
        <f>VLOOKUP(A1004,'VII - Planilha Orçamentária'!$A$9:$K$463,5)</f>
        <v>83485</v>
      </c>
      <c r="F1004" s="416" t="str">
        <f>VLOOKUP($A1004,'VII - Planilha Orçamentária'!$A$9:$K$463,6)</f>
        <v>HASTE COPERWELD 3/8" X 3,00M COM CONECTOR</v>
      </c>
      <c r="G1004" s="419" t="str">
        <f>VLOOKUP($A1004,'VII - Planilha Orçamentária'!$A$9:$K$463,7)</f>
        <v xml:space="preserve">un </v>
      </c>
      <c r="H1004" s="5" t="s">
        <v>135</v>
      </c>
      <c r="I1004" s="422">
        <f>VLOOKUP($A1004,'VII - Planilha Orçamentária'!$A$9:$K$463,9)</f>
        <v>0</v>
      </c>
      <c r="J1004" s="425">
        <f>VLOOKUP($A1004,'VII - Planilha Orçamentária'!$A$9:$K$463,10)</f>
        <v>35.020000000000003</v>
      </c>
      <c r="K1004" s="413">
        <f>ROUND(J1004*I1004,2)</f>
        <v>0</v>
      </c>
      <c r="M1004" s="194" t="s">
        <v>104</v>
      </c>
      <c r="O1004" s="200"/>
      <c r="P1004" s="201"/>
      <c r="Q1004" s="200"/>
      <c r="R1004" s="288"/>
      <c r="S1004" s="200"/>
      <c r="T1004" s="288"/>
      <c r="U1004" s="200"/>
      <c r="V1004" s="288"/>
      <c r="W1004" s="200"/>
      <c r="X1004" s="288"/>
      <c r="Y1004" s="200"/>
      <c r="Z1004" s="201"/>
      <c r="AA1004" s="200"/>
      <c r="AB1004" s="201"/>
    </row>
    <row r="1005" spans="1:28" ht="20.100000000000001" hidden="1" customHeight="1" outlineLevel="1">
      <c r="A1005" s="406"/>
      <c r="B1005" s="209" t="str">
        <f t="shared" si="29"/>
        <v>3.11</v>
      </c>
      <c r="C1005" s="408"/>
      <c r="D1005" s="411"/>
      <c r="E1005" s="411"/>
      <c r="F1005" s="417"/>
      <c r="G1005" s="420"/>
      <c r="H1005" s="5" t="s">
        <v>135</v>
      </c>
      <c r="I1005" s="423"/>
      <c r="J1005" s="426"/>
      <c r="K1005" s="414"/>
      <c r="M1005" s="195" t="s">
        <v>105</v>
      </c>
      <c r="O1005" s="202">
        <v>0</v>
      </c>
      <c r="P1005" s="203">
        <f>IFERROR(O1005/$K1004,0)</f>
        <v>0</v>
      </c>
      <c r="Q1005" s="202">
        <v>0</v>
      </c>
      <c r="R1005" s="289">
        <f>IFERROR(Q1005/$K1004,0)</f>
        <v>0</v>
      </c>
      <c r="S1005" s="202">
        <v>0</v>
      </c>
      <c r="T1005" s="289">
        <f>IFERROR(S1005/$K1004,0)</f>
        <v>0</v>
      </c>
      <c r="U1005" s="202">
        <v>0</v>
      </c>
      <c r="V1005" s="289">
        <f>IFERROR(U1005/$K1004,0)</f>
        <v>0</v>
      </c>
      <c r="W1005" s="202">
        <v>0</v>
      </c>
      <c r="X1005" s="289">
        <f>IFERROR(W1005/$K1004,0)</f>
        <v>0</v>
      </c>
      <c r="Y1005" s="202">
        <v>0</v>
      </c>
      <c r="Z1005" s="203">
        <f>IFERROR(Y1005/$K1004,0)</f>
        <v>0</v>
      </c>
      <c r="AA1005" s="202">
        <f>SUMIF($O$9:$Z$9,$AA$9,$O1005:$Z1005)</f>
        <v>0</v>
      </c>
      <c r="AB1005" s="203">
        <f>IFERROR(AA1005/$K1004,0)</f>
        <v>0</v>
      </c>
    </row>
    <row r="1006" spans="1:28" ht="20.100000000000001" hidden="1" customHeight="1" outlineLevel="1">
      <c r="A1006" s="406"/>
      <c r="B1006" s="209" t="str">
        <f t="shared" si="29"/>
        <v>3.11</v>
      </c>
      <c r="C1006" s="409"/>
      <c r="D1006" s="412"/>
      <c r="E1006" s="412"/>
      <c r="F1006" s="418"/>
      <c r="G1006" s="421"/>
      <c r="H1006" s="5" t="s">
        <v>135</v>
      </c>
      <c r="I1006" s="424"/>
      <c r="J1006" s="427"/>
      <c r="K1006" s="415"/>
      <c r="M1006" s="196" t="s">
        <v>106</v>
      </c>
      <c r="O1006" s="204">
        <f>O1005</f>
        <v>0</v>
      </c>
      <c r="P1006" s="205">
        <f>IFERROR(O1006/$K1004,0)</f>
        <v>0</v>
      </c>
      <c r="Q1006" s="204">
        <f>O1006+Q1005</f>
        <v>0</v>
      </c>
      <c r="R1006" s="290">
        <f>IFERROR(Q1006/$K1004,0)</f>
        <v>0</v>
      </c>
      <c r="S1006" s="204">
        <f>Q1006+S1005</f>
        <v>0</v>
      </c>
      <c r="T1006" s="290">
        <f>IFERROR(S1006/$K1004,0)</f>
        <v>0</v>
      </c>
      <c r="U1006" s="204">
        <f>S1006+U1005</f>
        <v>0</v>
      </c>
      <c r="V1006" s="290">
        <f>IFERROR(U1006/$K1004,0)</f>
        <v>0</v>
      </c>
      <c r="W1006" s="204">
        <f>U1006+W1005</f>
        <v>0</v>
      </c>
      <c r="X1006" s="290">
        <f>IFERROR(W1006/$K1004,0)</f>
        <v>0</v>
      </c>
      <c r="Y1006" s="204">
        <f>W1006+Y1005</f>
        <v>0</v>
      </c>
      <c r="Z1006" s="205">
        <f>IFERROR(Y1006/$K1004,0)</f>
        <v>0</v>
      </c>
      <c r="AA1006" s="204"/>
      <c r="AB1006" s="205"/>
    </row>
    <row r="1007" spans="1:28" ht="20.100000000000001" customHeight="1" outlineLevel="1">
      <c r="A1007" s="406">
        <f>A1004+1</f>
        <v>358</v>
      </c>
      <c r="B1007" s="209" t="str">
        <f t="shared" si="29"/>
        <v>3.11</v>
      </c>
      <c r="C1007" s="407" t="str">
        <f>VLOOKUP($A1007,'VII - Planilha Orçamentária'!$A$9:$K$463,3)</f>
        <v>3.11.9</v>
      </c>
      <c r="D1007" s="410" t="str">
        <f>VLOOKUP($A1007,'VII - Planilha Orçamentária'!$A$9:$K$463,4)</f>
        <v>SINAPI - 01/2016</v>
      </c>
      <c r="E1007" s="410" t="str">
        <f>VLOOKUP(A1007,'VII - Planilha Orçamentária'!$A$9:$K$463,5)</f>
        <v>83638</v>
      </c>
      <c r="F1007" s="416" t="str">
        <f>VLOOKUP($A1007,'VII - Planilha Orçamentária'!$A$9:$K$463,6)</f>
        <v>MASTRO SIMPLES DE FERRO GALVANIZADO P/ PARA-RAIOS H=3,00M INCLUINDO BA SE - FORNECIMENTO E INSTALACAO</v>
      </c>
      <c r="G1007" s="419" t="str">
        <f>VLOOKUP($A1007,'VII - Planilha Orçamentária'!$A$9:$K$463,7)</f>
        <v xml:space="preserve">un </v>
      </c>
      <c r="I1007" s="422">
        <f>VLOOKUP($A1007,'VII - Planilha Orçamentária'!$A$9:$K$463,9)</f>
        <v>1</v>
      </c>
      <c r="J1007" s="425">
        <f>VLOOKUP($A1007,'VII - Planilha Orçamentária'!$A$9:$K$463,10)</f>
        <v>0</v>
      </c>
      <c r="K1007" s="413">
        <f>ROUND(J1007*I1007,2)</f>
        <v>0</v>
      </c>
      <c r="M1007" s="194" t="s">
        <v>104</v>
      </c>
      <c r="O1007" s="200"/>
      <c r="P1007" s="288"/>
      <c r="Q1007" s="200"/>
      <c r="R1007" s="288"/>
      <c r="S1007" s="200"/>
      <c r="T1007" s="288"/>
      <c r="U1007" s="200"/>
      <c r="V1007" s="288"/>
      <c r="W1007" s="200"/>
      <c r="X1007" s="288"/>
      <c r="Y1007" s="200"/>
      <c r="Z1007" s="288"/>
      <c r="AA1007" s="303"/>
      <c r="AB1007" s="304"/>
    </row>
    <row r="1008" spans="1:28" ht="20.100000000000001" customHeight="1" outlineLevel="1">
      <c r="A1008" s="406"/>
      <c r="B1008" s="209" t="str">
        <f t="shared" si="29"/>
        <v>3.11</v>
      </c>
      <c r="C1008" s="408"/>
      <c r="D1008" s="411"/>
      <c r="E1008" s="411"/>
      <c r="F1008" s="417"/>
      <c r="G1008" s="420"/>
      <c r="I1008" s="423"/>
      <c r="J1008" s="426"/>
      <c r="K1008" s="414"/>
      <c r="M1008" s="195" t="s">
        <v>105</v>
      </c>
      <c r="O1008" s="202">
        <v>0</v>
      </c>
      <c r="P1008" s="289">
        <f>IFERROR(O1008/$K1007,0)</f>
        <v>0</v>
      </c>
      <c r="Q1008" s="202">
        <v>0</v>
      </c>
      <c r="R1008" s="289">
        <f>IFERROR(Q1008/$K1007,0)</f>
        <v>0</v>
      </c>
      <c r="S1008" s="202">
        <f>K1007</f>
        <v>0</v>
      </c>
      <c r="T1008" s="289">
        <f>IFERROR(S1008/$K1007,0)</f>
        <v>0</v>
      </c>
      <c r="U1008" s="202">
        <v>0</v>
      </c>
      <c r="V1008" s="289">
        <f>IFERROR(U1008/$K1007,0)</f>
        <v>0</v>
      </c>
      <c r="W1008" s="202">
        <v>0</v>
      </c>
      <c r="X1008" s="289">
        <f>IFERROR(W1008/$K1007,0)</f>
        <v>0</v>
      </c>
      <c r="Y1008" s="202">
        <v>0</v>
      </c>
      <c r="Z1008" s="289">
        <f>IFERROR(Y1008/$K1007,0)</f>
        <v>0</v>
      </c>
      <c r="AA1008" s="305">
        <f>SUMIF($O$9:$Z$9,$AA$9,$O1008:$Z1008)</f>
        <v>0</v>
      </c>
      <c r="AB1008" s="306">
        <f>IFERROR(AA1008/$K1007,0)</f>
        <v>0</v>
      </c>
    </row>
    <row r="1009" spans="1:28" ht="20.100000000000001" customHeight="1" outlineLevel="1">
      <c r="A1009" s="406"/>
      <c r="B1009" s="209" t="str">
        <f t="shared" si="29"/>
        <v>3.11</v>
      </c>
      <c r="C1009" s="409"/>
      <c r="D1009" s="412"/>
      <c r="E1009" s="412"/>
      <c r="F1009" s="418"/>
      <c r="G1009" s="421"/>
      <c r="I1009" s="424"/>
      <c r="J1009" s="427"/>
      <c r="K1009" s="415"/>
      <c r="M1009" s="196" t="s">
        <v>106</v>
      </c>
      <c r="O1009" s="204">
        <f>O1008</f>
        <v>0</v>
      </c>
      <c r="P1009" s="290">
        <f>IFERROR(O1009/$K1007,0)</f>
        <v>0</v>
      </c>
      <c r="Q1009" s="204">
        <f>O1009+Q1008</f>
        <v>0</v>
      </c>
      <c r="R1009" s="290">
        <f>IFERROR(Q1009/$K1007,0)</f>
        <v>0</v>
      </c>
      <c r="S1009" s="204">
        <f>Q1009+S1008</f>
        <v>0</v>
      </c>
      <c r="T1009" s="290">
        <f>IFERROR(S1009/$K1007,0)</f>
        <v>0</v>
      </c>
      <c r="U1009" s="204">
        <f>S1009+U1008</f>
        <v>0</v>
      </c>
      <c r="V1009" s="290">
        <f>IFERROR(U1009/$K1007,0)</f>
        <v>0</v>
      </c>
      <c r="W1009" s="204">
        <f>U1009+W1008</f>
        <v>0</v>
      </c>
      <c r="X1009" s="290">
        <f>IFERROR(W1009/$K1007,0)</f>
        <v>0</v>
      </c>
      <c r="Y1009" s="204">
        <f>W1009+Y1008</f>
        <v>0</v>
      </c>
      <c r="Z1009" s="290">
        <f>IFERROR(Y1009/$K1007,0)</f>
        <v>0</v>
      </c>
      <c r="AA1009" s="307"/>
      <c r="AB1009" s="308"/>
    </row>
    <row r="1010" spans="1:28" ht="20.100000000000001" hidden="1" customHeight="1" outlineLevel="1">
      <c r="A1010" s="406">
        <f>A1007+1</f>
        <v>359</v>
      </c>
      <c r="B1010" s="209" t="str">
        <f t="shared" si="29"/>
        <v>3.11</v>
      </c>
      <c r="C1010" s="407" t="str">
        <f>VLOOKUP($A1010,'VII - Planilha Orçamentária'!$A$9:$K$463,3)</f>
        <v>3.11.10</v>
      </c>
      <c r="D1010" s="410" t="str">
        <f>VLOOKUP($A1010,'VII - Planilha Orçamentária'!$A$9:$K$463,4)</f>
        <v>SINAPI - 05/2015</v>
      </c>
      <c r="E1010" s="410" t="str">
        <f>VLOOKUP(A1010,'VII - Planilha Orçamentária'!$A$9:$K$463,5)</f>
        <v>83641</v>
      </c>
      <c r="F1010" s="416" t="str">
        <f>VLOOKUP($A1010,'VII - Planilha Orçamentária'!$A$9:$K$463,6)</f>
        <v>PARA-RAIO TP VALVULA 15KV/5KA - FORNECIMENTO E INSTALACAO</v>
      </c>
      <c r="G1010" s="419" t="str">
        <f>VLOOKUP($A1010,'VII - Planilha Orçamentária'!$A$9:$K$463,7)</f>
        <v xml:space="preserve">un </v>
      </c>
      <c r="H1010" s="5" t="s">
        <v>135</v>
      </c>
      <c r="I1010" s="422">
        <f>VLOOKUP($A1010,'VII - Planilha Orçamentária'!$A$9:$K$463,9)</f>
        <v>0</v>
      </c>
      <c r="J1010" s="425">
        <f>VLOOKUP($A1010,'VII - Planilha Orçamentária'!$A$9:$K$463,10)</f>
        <v>379.72</v>
      </c>
      <c r="K1010" s="413">
        <f>ROUND(J1010*I1010,2)</f>
        <v>0</v>
      </c>
      <c r="M1010" s="194" t="s">
        <v>104</v>
      </c>
      <c r="O1010" s="200"/>
      <c r="P1010" s="201"/>
      <c r="Q1010" s="200"/>
      <c r="R1010" s="288"/>
      <c r="S1010" s="200"/>
      <c r="T1010" s="288"/>
      <c r="U1010" s="200"/>
      <c r="V1010" s="288"/>
      <c r="W1010" s="200"/>
      <c r="X1010" s="288"/>
      <c r="Y1010" s="200"/>
      <c r="Z1010" s="201"/>
      <c r="AA1010" s="200"/>
      <c r="AB1010" s="201"/>
    </row>
    <row r="1011" spans="1:28" ht="20.100000000000001" hidden="1" customHeight="1" outlineLevel="1">
      <c r="A1011" s="406"/>
      <c r="B1011" s="209" t="str">
        <f t="shared" si="29"/>
        <v>3.11</v>
      </c>
      <c r="C1011" s="408"/>
      <c r="D1011" s="411"/>
      <c r="E1011" s="411"/>
      <c r="F1011" s="417"/>
      <c r="G1011" s="420"/>
      <c r="H1011" s="5" t="s">
        <v>135</v>
      </c>
      <c r="I1011" s="423"/>
      <c r="J1011" s="426"/>
      <c r="K1011" s="414"/>
      <c r="M1011" s="195" t="s">
        <v>105</v>
      </c>
      <c r="O1011" s="202">
        <v>0</v>
      </c>
      <c r="P1011" s="203">
        <f>IFERROR(O1011/$K1010,0)</f>
        <v>0</v>
      </c>
      <c r="Q1011" s="202">
        <v>0</v>
      </c>
      <c r="R1011" s="289">
        <f>IFERROR(Q1011/$K1010,0)</f>
        <v>0</v>
      </c>
      <c r="S1011" s="202">
        <v>0</v>
      </c>
      <c r="T1011" s="289">
        <f>IFERROR(S1011/$K1010,0)</f>
        <v>0</v>
      </c>
      <c r="U1011" s="202">
        <v>0</v>
      </c>
      <c r="V1011" s="289">
        <f>IFERROR(U1011/$K1010,0)</f>
        <v>0</v>
      </c>
      <c r="W1011" s="202">
        <v>0</v>
      </c>
      <c r="X1011" s="289">
        <f>IFERROR(W1011/$K1010,0)</f>
        <v>0</v>
      </c>
      <c r="Y1011" s="202">
        <v>0</v>
      </c>
      <c r="Z1011" s="203">
        <f>IFERROR(Y1011/$K1010,0)</f>
        <v>0</v>
      </c>
      <c r="AA1011" s="202">
        <f>SUMIF($O$9:$Z$9,$AA$9,$O1011:$Z1011)</f>
        <v>0</v>
      </c>
      <c r="AB1011" s="203">
        <f>IFERROR(AA1011/$K1010,0)</f>
        <v>0</v>
      </c>
    </row>
    <row r="1012" spans="1:28" ht="20.100000000000001" hidden="1" customHeight="1" outlineLevel="1">
      <c r="A1012" s="406"/>
      <c r="B1012" s="209" t="str">
        <f t="shared" si="29"/>
        <v>3.11</v>
      </c>
      <c r="C1012" s="409"/>
      <c r="D1012" s="412"/>
      <c r="E1012" s="412"/>
      <c r="F1012" s="418"/>
      <c r="G1012" s="421"/>
      <c r="H1012" s="5" t="s">
        <v>135</v>
      </c>
      <c r="I1012" s="424"/>
      <c r="J1012" s="427"/>
      <c r="K1012" s="415"/>
      <c r="M1012" s="196" t="s">
        <v>106</v>
      </c>
      <c r="O1012" s="204">
        <f>O1011</f>
        <v>0</v>
      </c>
      <c r="P1012" s="205">
        <f>IFERROR(O1012/$K1010,0)</f>
        <v>0</v>
      </c>
      <c r="Q1012" s="204">
        <f>O1012+Q1011</f>
        <v>0</v>
      </c>
      <c r="R1012" s="290">
        <f>IFERROR(Q1012/$K1010,0)</f>
        <v>0</v>
      </c>
      <c r="S1012" s="204">
        <f>Q1012+S1011</f>
        <v>0</v>
      </c>
      <c r="T1012" s="290">
        <f>IFERROR(S1012/$K1010,0)</f>
        <v>0</v>
      </c>
      <c r="U1012" s="204">
        <f>S1012+U1011</f>
        <v>0</v>
      </c>
      <c r="V1012" s="290">
        <f>IFERROR(U1012/$K1010,0)</f>
        <v>0</v>
      </c>
      <c r="W1012" s="204">
        <f>U1012+W1011</f>
        <v>0</v>
      </c>
      <c r="X1012" s="290">
        <f>IFERROR(W1012/$K1010,0)</f>
        <v>0</v>
      </c>
      <c r="Y1012" s="204">
        <f>W1012+Y1011</f>
        <v>0</v>
      </c>
      <c r="Z1012" s="205">
        <f>IFERROR(Y1012/$K1010,0)</f>
        <v>0</v>
      </c>
      <c r="AA1012" s="204"/>
      <c r="AB1012" s="205"/>
    </row>
    <row r="1013" spans="1:28" ht="20.100000000000001" hidden="1" customHeight="1" outlineLevel="1">
      <c r="A1013" s="406">
        <f>A1010+1</f>
        <v>360</v>
      </c>
      <c r="B1013" s="209" t="str">
        <f t="shared" si="29"/>
        <v>3.11</v>
      </c>
      <c r="C1013" s="407" t="str">
        <f>VLOOKUP($A1013,'VII - Planilha Orçamentária'!$A$9:$K$463,3)</f>
        <v>3.11.11</v>
      </c>
      <c r="D1013" s="410">
        <f>VLOOKUP($A1013,'VII - Planilha Orçamentária'!$A$9:$K$463,4)</f>
        <v>0</v>
      </c>
      <c r="E1013" s="410">
        <f>VLOOKUP(A1013,'VII - Planilha Orçamentária'!$A$9:$K$463,5)</f>
        <v>0</v>
      </c>
      <c r="F1013" s="416" t="str">
        <f>VLOOKUP($A1013,'VII - Planilha Orçamentária'!$A$9:$K$463,6)</f>
        <v>PARA-RAIO DE BAIXA TENSÃO 280V - 10kA</v>
      </c>
      <c r="G1013" s="419" t="str">
        <f>VLOOKUP($A1013,'VII - Planilha Orçamentária'!$A$9:$K$463,7)</f>
        <v xml:space="preserve">un </v>
      </c>
      <c r="H1013" s="5" t="s">
        <v>135</v>
      </c>
      <c r="I1013" s="422">
        <f>VLOOKUP($A1013,'VII - Planilha Orçamentária'!$A$9:$K$463,9)</f>
        <v>0</v>
      </c>
      <c r="J1013" s="425">
        <f>VLOOKUP($A1013,'VII - Planilha Orçamentária'!$A$9:$K$463,10)</f>
        <v>0</v>
      </c>
      <c r="K1013" s="413">
        <f>ROUND(J1013*I1013,2)</f>
        <v>0</v>
      </c>
      <c r="M1013" s="194" t="s">
        <v>104</v>
      </c>
      <c r="O1013" s="200"/>
      <c r="P1013" s="201"/>
      <c r="Q1013" s="200"/>
      <c r="R1013" s="288"/>
      <c r="S1013" s="200"/>
      <c r="T1013" s="288"/>
      <c r="U1013" s="200"/>
      <c r="V1013" s="288"/>
      <c r="W1013" s="200"/>
      <c r="X1013" s="288"/>
      <c r="Y1013" s="200"/>
      <c r="Z1013" s="201"/>
      <c r="AA1013" s="200"/>
      <c r="AB1013" s="201"/>
    </row>
    <row r="1014" spans="1:28" ht="20.100000000000001" hidden="1" customHeight="1" outlineLevel="1">
      <c r="A1014" s="406"/>
      <c r="B1014" s="209" t="str">
        <f t="shared" si="29"/>
        <v>3.11</v>
      </c>
      <c r="C1014" s="408"/>
      <c r="D1014" s="411"/>
      <c r="E1014" s="411"/>
      <c r="F1014" s="417"/>
      <c r="G1014" s="420"/>
      <c r="H1014" s="5" t="s">
        <v>135</v>
      </c>
      <c r="I1014" s="423"/>
      <c r="J1014" s="426"/>
      <c r="K1014" s="414"/>
      <c r="M1014" s="195" t="s">
        <v>105</v>
      </c>
      <c r="O1014" s="202">
        <v>0</v>
      </c>
      <c r="P1014" s="203">
        <f>IFERROR(O1014/$K1013,0)</f>
        <v>0</v>
      </c>
      <c r="Q1014" s="202">
        <v>0</v>
      </c>
      <c r="R1014" s="289">
        <f>IFERROR(Q1014/$K1013,0)</f>
        <v>0</v>
      </c>
      <c r="S1014" s="202">
        <v>0</v>
      </c>
      <c r="T1014" s="289">
        <f>IFERROR(S1014/$K1013,0)</f>
        <v>0</v>
      </c>
      <c r="U1014" s="202">
        <v>0</v>
      </c>
      <c r="V1014" s="289">
        <f>IFERROR(U1014/$K1013,0)</f>
        <v>0</v>
      </c>
      <c r="W1014" s="202">
        <v>0</v>
      </c>
      <c r="X1014" s="289">
        <f>IFERROR(W1014/$K1013,0)</f>
        <v>0</v>
      </c>
      <c r="Y1014" s="202">
        <v>0</v>
      </c>
      <c r="Z1014" s="203">
        <f>IFERROR(Y1014/$K1013,0)</f>
        <v>0</v>
      </c>
      <c r="AA1014" s="202">
        <f>SUMIF($O$9:$Z$9,$AA$9,$O1014:$Z1014)</f>
        <v>0</v>
      </c>
      <c r="AB1014" s="203">
        <f>IFERROR(AA1014/$K1013,0)</f>
        <v>0</v>
      </c>
    </row>
    <row r="1015" spans="1:28" ht="20.100000000000001" hidden="1" customHeight="1" outlineLevel="1">
      <c r="A1015" s="406"/>
      <c r="B1015" s="209" t="str">
        <f t="shared" si="29"/>
        <v>3.11</v>
      </c>
      <c r="C1015" s="409"/>
      <c r="D1015" s="412"/>
      <c r="E1015" s="412"/>
      <c r="F1015" s="418"/>
      <c r="G1015" s="421"/>
      <c r="H1015" s="5" t="s">
        <v>135</v>
      </c>
      <c r="I1015" s="424"/>
      <c r="J1015" s="427"/>
      <c r="K1015" s="415"/>
      <c r="M1015" s="196" t="s">
        <v>106</v>
      </c>
      <c r="O1015" s="204">
        <f>O1014</f>
        <v>0</v>
      </c>
      <c r="P1015" s="205">
        <f>IFERROR(O1015/$K1013,0)</f>
        <v>0</v>
      </c>
      <c r="Q1015" s="204">
        <f>O1015+Q1014</f>
        <v>0</v>
      </c>
      <c r="R1015" s="290">
        <f>IFERROR(Q1015/$K1013,0)</f>
        <v>0</v>
      </c>
      <c r="S1015" s="204">
        <f>Q1015+S1014</f>
        <v>0</v>
      </c>
      <c r="T1015" s="290">
        <f>IFERROR(S1015/$K1013,0)</f>
        <v>0</v>
      </c>
      <c r="U1015" s="204">
        <f>S1015+U1014</f>
        <v>0</v>
      </c>
      <c r="V1015" s="290">
        <f>IFERROR(U1015/$K1013,0)</f>
        <v>0</v>
      </c>
      <c r="W1015" s="204">
        <f>U1015+W1014</f>
        <v>0</v>
      </c>
      <c r="X1015" s="290">
        <f>IFERROR(W1015/$K1013,0)</f>
        <v>0</v>
      </c>
      <c r="Y1015" s="204">
        <f>W1015+Y1014</f>
        <v>0</v>
      </c>
      <c r="Z1015" s="205">
        <f>IFERROR(Y1015/$K1013,0)</f>
        <v>0</v>
      </c>
      <c r="AA1015" s="204"/>
      <c r="AB1015" s="205"/>
    </row>
    <row r="1016" spans="1:28" ht="20.100000000000001" hidden="1" customHeight="1" outlineLevel="1">
      <c r="A1016" s="406">
        <f>A1013+1</f>
        <v>361</v>
      </c>
      <c r="B1016" s="209" t="str">
        <f t="shared" si="29"/>
        <v>3.11</v>
      </c>
      <c r="C1016" s="407" t="str">
        <f>VLOOKUP($A1016,'VII - Planilha Orçamentária'!$A$9:$K$463,3)</f>
        <v>3.11.12</v>
      </c>
      <c r="D1016" s="410">
        <f>VLOOKUP($A1016,'VII - Planilha Orçamentária'!$A$9:$K$463,4)</f>
        <v>0</v>
      </c>
      <c r="E1016" s="410">
        <f>VLOOKUP(A1016,'VII - Planilha Orçamentária'!$A$9:$K$463,5)</f>
        <v>0</v>
      </c>
      <c r="F1016" s="416" t="str">
        <f>VLOOKUP($A1016,'VII - Planilha Orçamentária'!$A$9:$K$463,6)</f>
        <v>PARA-RAIO DE BAIXA TENSÃO 280V - 40kA</v>
      </c>
      <c r="G1016" s="419" t="str">
        <f>VLOOKUP($A1016,'VII - Planilha Orçamentária'!$A$9:$K$463,7)</f>
        <v xml:space="preserve">un </v>
      </c>
      <c r="H1016" s="5" t="s">
        <v>135</v>
      </c>
      <c r="I1016" s="422">
        <f>VLOOKUP($A1016,'VII - Planilha Orçamentária'!$A$9:$K$463,9)</f>
        <v>0</v>
      </c>
      <c r="J1016" s="425">
        <f>VLOOKUP($A1016,'VII - Planilha Orçamentária'!$A$9:$K$463,10)</f>
        <v>0</v>
      </c>
      <c r="K1016" s="413">
        <f>ROUND(J1016*I1016,2)</f>
        <v>0</v>
      </c>
      <c r="M1016" s="194" t="s">
        <v>104</v>
      </c>
      <c r="O1016" s="200"/>
      <c r="P1016" s="201"/>
      <c r="Q1016" s="200"/>
      <c r="R1016" s="288"/>
      <c r="S1016" s="200"/>
      <c r="T1016" s="288"/>
      <c r="U1016" s="200"/>
      <c r="V1016" s="288"/>
      <c r="W1016" s="200"/>
      <c r="X1016" s="288"/>
      <c r="Y1016" s="200"/>
      <c r="Z1016" s="201"/>
      <c r="AA1016" s="200"/>
      <c r="AB1016" s="201"/>
    </row>
    <row r="1017" spans="1:28" ht="20.100000000000001" hidden="1" customHeight="1" outlineLevel="1">
      <c r="A1017" s="406"/>
      <c r="B1017" s="209" t="str">
        <f t="shared" si="29"/>
        <v>3.11</v>
      </c>
      <c r="C1017" s="408"/>
      <c r="D1017" s="411"/>
      <c r="E1017" s="411"/>
      <c r="F1017" s="417"/>
      <c r="G1017" s="420"/>
      <c r="H1017" s="5" t="s">
        <v>135</v>
      </c>
      <c r="I1017" s="423"/>
      <c r="J1017" s="426"/>
      <c r="K1017" s="414"/>
      <c r="M1017" s="195" t="s">
        <v>105</v>
      </c>
      <c r="O1017" s="202">
        <v>0</v>
      </c>
      <c r="P1017" s="203">
        <f>IFERROR(O1017/$K1016,0)</f>
        <v>0</v>
      </c>
      <c r="Q1017" s="202">
        <v>0</v>
      </c>
      <c r="R1017" s="289">
        <f>IFERROR(Q1017/$K1016,0)</f>
        <v>0</v>
      </c>
      <c r="S1017" s="202">
        <v>0</v>
      </c>
      <c r="T1017" s="289">
        <f>IFERROR(S1017/$K1016,0)</f>
        <v>0</v>
      </c>
      <c r="U1017" s="202">
        <v>0</v>
      </c>
      <c r="V1017" s="289">
        <f>IFERROR(U1017/$K1016,0)</f>
        <v>0</v>
      </c>
      <c r="W1017" s="202">
        <v>0</v>
      </c>
      <c r="X1017" s="289">
        <f>IFERROR(W1017/$K1016,0)</f>
        <v>0</v>
      </c>
      <c r="Y1017" s="202">
        <v>0</v>
      </c>
      <c r="Z1017" s="203">
        <f>IFERROR(Y1017/$K1016,0)</f>
        <v>0</v>
      </c>
      <c r="AA1017" s="202">
        <f>SUMIF($O$9:$Z$9,$AA$9,$O1017:$Z1017)</f>
        <v>0</v>
      </c>
      <c r="AB1017" s="203">
        <f>IFERROR(AA1017/$K1016,0)</f>
        <v>0</v>
      </c>
    </row>
    <row r="1018" spans="1:28" ht="20.100000000000001" hidden="1" customHeight="1" outlineLevel="1">
      <c r="A1018" s="406"/>
      <c r="B1018" s="209" t="str">
        <f t="shared" si="29"/>
        <v>3.11</v>
      </c>
      <c r="C1018" s="409"/>
      <c r="D1018" s="412"/>
      <c r="E1018" s="412"/>
      <c r="F1018" s="418"/>
      <c r="G1018" s="421"/>
      <c r="H1018" s="5" t="s">
        <v>135</v>
      </c>
      <c r="I1018" s="424"/>
      <c r="J1018" s="427"/>
      <c r="K1018" s="415"/>
      <c r="M1018" s="196" t="s">
        <v>106</v>
      </c>
      <c r="O1018" s="204">
        <f>O1017</f>
        <v>0</v>
      </c>
      <c r="P1018" s="205">
        <f>IFERROR(O1018/$K1016,0)</f>
        <v>0</v>
      </c>
      <c r="Q1018" s="204">
        <f>O1018+Q1017</f>
        <v>0</v>
      </c>
      <c r="R1018" s="290">
        <f>IFERROR(Q1018/$K1016,0)</f>
        <v>0</v>
      </c>
      <c r="S1018" s="204">
        <f>Q1018+S1017</f>
        <v>0</v>
      </c>
      <c r="T1018" s="290">
        <f>IFERROR(S1018/$K1016,0)</f>
        <v>0</v>
      </c>
      <c r="U1018" s="204">
        <f>S1018+U1017</f>
        <v>0</v>
      </c>
      <c r="V1018" s="290">
        <f>IFERROR(U1018/$K1016,0)</f>
        <v>0</v>
      </c>
      <c r="W1018" s="204">
        <f>U1018+W1017</f>
        <v>0</v>
      </c>
      <c r="X1018" s="290">
        <f>IFERROR(W1018/$K1016,0)</f>
        <v>0</v>
      </c>
      <c r="Y1018" s="204">
        <f>W1018+Y1017</f>
        <v>0</v>
      </c>
      <c r="Z1018" s="205">
        <f>IFERROR(Y1018/$K1016,0)</f>
        <v>0</v>
      </c>
      <c r="AA1018" s="204"/>
      <c r="AB1018" s="205"/>
    </row>
    <row r="1019" spans="1:28" ht="20.100000000000001" hidden="1" customHeight="1" outlineLevel="1">
      <c r="A1019" s="406">
        <f>A1016+1</f>
        <v>362</v>
      </c>
      <c r="B1019" s="209" t="str">
        <f t="shared" si="29"/>
        <v>3.11</v>
      </c>
      <c r="C1019" s="407" t="str">
        <f>VLOOKUP($A1019,'VII - Planilha Orçamentária'!$A$9:$K$463,3)</f>
        <v>3.11.13</v>
      </c>
      <c r="D1019" s="410" t="str">
        <f>VLOOKUP($A1019,'VII - Planilha Orçamentária'!$A$9:$K$463,4)</f>
        <v>CPOS - B.164</v>
      </c>
      <c r="E1019" s="410" t="str">
        <f>VLOOKUP(A1019,'VII - Planilha Orçamentária'!$A$9:$K$463,5)</f>
        <v>420525</v>
      </c>
      <c r="F1019" s="416" t="str">
        <f>VLOOKUP($A1019,'VII - Planilha Orçamentária'!$A$9:$K$463,6)</f>
        <v>BARRA CONDUTORA CHATA DE ALUMÍNIO, 3/4´ X 1/4´ - INCLUSIVE ACESSÓRIOS DE FIXAÇÃO</v>
      </c>
      <c r="G1019" s="419" t="str">
        <f>VLOOKUP($A1019,'VII - Planilha Orçamentária'!$A$9:$K$463,7)</f>
        <v>m</v>
      </c>
      <c r="H1019" s="5" t="s">
        <v>135</v>
      </c>
      <c r="I1019" s="422">
        <f>VLOOKUP($A1019,'VII - Planilha Orçamentária'!$A$9:$K$463,9)</f>
        <v>0</v>
      </c>
      <c r="J1019" s="425">
        <f>VLOOKUP($A1019,'VII - Planilha Orçamentária'!$A$9:$K$463,10)</f>
        <v>17.72</v>
      </c>
      <c r="K1019" s="413">
        <f>ROUND(J1019*I1019,2)</f>
        <v>0</v>
      </c>
      <c r="M1019" s="194" t="s">
        <v>104</v>
      </c>
      <c r="O1019" s="200"/>
      <c r="P1019" s="201"/>
      <c r="Q1019" s="200"/>
      <c r="R1019" s="288"/>
      <c r="S1019" s="200"/>
      <c r="T1019" s="288"/>
      <c r="U1019" s="200"/>
      <c r="V1019" s="288"/>
      <c r="W1019" s="200"/>
      <c r="X1019" s="288"/>
      <c r="Y1019" s="200"/>
      <c r="Z1019" s="201"/>
      <c r="AA1019" s="200"/>
      <c r="AB1019" s="201"/>
    </row>
    <row r="1020" spans="1:28" ht="20.100000000000001" hidden="1" customHeight="1" outlineLevel="1">
      <c r="A1020" s="406"/>
      <c r="B1020" s="209" t="str">
        <f t="shared" si="29"/>
        <v>3.11</v>
      </c>
      <c r="C1020" s="408"/>
      <c r="D1020" s="411"/>
      <c r="E1020" s="411"/>
      <c r="F1020" s="417"/>
      <c r="G1020" s="420"/>
      <c r="H1020" s="5" t="s">
        <v>135</v>
      </c>
      <c r="I1020" s="423"/>
      <c r="J1020" s="426"/>
      <c r="K1020" s="414"/>
      <c r="M1020" s="195" t="s">
        <v>105</v>
      </c>
      <c r="O1020" s="202">
        <v>0</v>
      </c>
      <c r="P1020" s="203">
        <f>IFERROR(O1020/$K1019,0)</f>
        <v>0</v>
      </c>
      <c r="Q1020" s="202">
        <f>0.5*K1019</f>
        <v>0</v>
      </c>
      <c r="R1020" s="289">
        <f>IFERROR(Q1020/$K1019,0)</f>
        <v>0</v>
      </c>
      <c r="S1020" s="202">
        <f>0.5*K1019</f>
        <v>0</v>
      </c>
      <c r="T1020" s="289">
        <f>IFERROR(S1020/$K1019,0)</f>
        <v>0</v>
      </c>
      <c r="U1020" s="202">
        <v>0</v>
      </c>
      <c r="V1020" s="289">
        <f>IFERROR(U1020/$K1019,0)</f>
        <v>0</v>
      </c>
      <c r="W1020" s="202">
        <v>0</v>
      </c>
      <c r="X1020" s="289">
        <f>IFERROR(W1020/$K1019,0)</f>
        <v>0</v>
      </c>
      <c r="Y1020" s="202">
        <v>0</v>
      </c>
      <c r="Z1020" s="203">
        <f>IFERROR(Y1020/$K1019,0)</f>
        <v>0</v>
      </c>
      <c r="AA1020" s="202">
        <f>SUMIF($O$9:$Z$9,$AA$9,$O1020:$Z1020)</f>
        <v>0</v>
      </c>
      <c r="AB1020" s="203">
        <f>IFERROR(AA1020/$K1019,0)</f>
        <v>0</v>
      </c>
    </row>
    <row r="1021" spans="1:28" ht="20.100000000000001" hidden="1" customHeight="1" outlineLevel="1">
      <c r="A1021" s="406"/>
      <c r="B1021" s="209" t="str">
        <f t="shared" si="29"/>
        <v>3.11</v>
      </c>
      <c r="C1021" s="409"/>
      <c r="D1021" s="412"/>
      <c r="E1021" s="412"/>
      <c r="F1021" s="418"/>
      <c r="G1021" s="421"/>
      <c r="H1021" s="5" t="s">
        <v>135</v>
      </c>
      <c r="I1021" s="424"/>
      <c r="J1021" s="427"/>
      <c r="K1021" s="415"/>
      <c r="M1021" s="196" t="s">
        <v>106</v>
      </c>
      <c r="O1021" s="204">
        <f>O1020</f>
        <v>0</v>
      </c>
      <c r="P1021" s="205">
        <f>IFERROR(O1021/$K1019,0)</f>
        <v>0</v>
      </c>
      <c r="Q1021" s="204">
        <f>O1021+Q1020</f>
        <v>0</v>
      </c>
      <c r="R1021" s="290">
        <f>IFERROR(Q1021/$K1019,0)</f>
        <v>0</v>
      </c>
      <c r="S1021" s="204">
        <f>Q1021+S1020</f>
        <v>0</v>
      </c>
      <c r="T1021" s="290">
        <f>IFERROR(S1021/$K1019,0)</f>
        <v>0</v>
      </c>
      <c r="U1021" s="204">
        <f>S1021+U1020</f>
        <v>0</v>
      </c>
      <c r="V1021" s="290">
        <f>IFERROR(U1021/$K1019,0)</f>
        <v>0</v>
      </c>
      <c r="W1021" s="204">
        <f>U1021+W1020</f>
        <v>0</v>
      </c>
      <c r="X1021" s="290">
        <f>IFERROR(W1021/$K1019,0)</f>
        <v>0</v>
      </c>
      <c r="Y1021" s="204">
        <f>W1021+Y1020</f>
        <v>0</v>
      </c>
      <c r="Z1021" s="205">
        <f>IFERROR(Y1021/$K1019,0)</f>
        <v>0</v>
      </c>
      <c r="AA1021" s="204"/>
      <c r="AB1021" s="205"/>
    </row>
    <row r="1022" spans="1:28" ht="20.100000000000001" hidden="1" customHeight="1" outlineLevel="1">
      <c r="A1022" s="406">
        <f>A1019+1</f>
        <v>363</v>
      </c>
      <c r="B1022" s="209" t="str">
        <f t="shared" si="29"/>
        <v>3.11</v>
      </c>
      <c r="C1022" s="407" t="str">
        <f>VLOOKUP($A1022,'VII - Planilha Orçamentária'!$A$9:$K$463,3)</f>
        <v>3.11.14</v>
      </c>
      <c r="D1022" s="410" t="str">
        <f>VLOOKUP($A1022,'VII - Planilha Orçamentária'!$A$9:$K$463,4)</f>
        <v>SINAPI - 05/2015</v>
      </c>
      <c r="E1022" s="410" t="str">
        <f>VLOOKUP(A1022,'VII - Planilha Orçamentária'!$A$9:$K$463,5)</f>
        <v>72262</v>
      </c>
      <c r="F1022" s="416" t="str">
        <f>VLOOKUP($A1022,'VII - Planilha Orçamentária'!$A$9:$K$463,6)</f>
        <v>TERMINAL OU CONECTOR DE PRESSAO - PARA CABO 35MM2 - FORNECIMENTO E INSTALACAO</v>
      </c>
      <c r="G1022" s="419" t="str">
        <f>VLOOKUP($A1022,'VII - Planilha Orçamentária'!$A$9:$K$463,7)</f>
        <v xml:space="preserve">un </v>
      </c>
      <c r="H1022" s="5" t="s">
        <v>135</v>
      </c>
      <c r="I1022" s="422">
        <f>VLOOKUP($A1022,'VII - Planilha Orçamentária'!$A$9:$K$463,9)</f>
        <v>0</v>
      </c>
      <c r="J1022" s="425">
        <f>VLOOKUP($A1022,'VII - Planilha Orçamentária'!$A$9:$K$463,10)</f>
        <v>13.43</v>
      </c>
      <c r="K1022" s="413">
        <f>ROUND(J1022*I1022,2)</f>
        <v>0</v>
      </c>
      <c r="M1022" s="194" t="s">
        <v>104</v>
      </c>
      <c r="O1022" s="200"/>
      <c r="P1022" s="201"/>
      <c r="Q1022" s="200"/>
      <c r="R1022" s="288"/>
      <c r="S1022" s="200"/>
      <c r="T1022" s="288"/>
      <c r="U1022" s="200"/>
      <c r="V1022" s="288"/>
      <c r="W1022" s="200"/>
      <c r="X1022" s="288"/>
      <c r="Y1022" s="200"/>
      <c r="Z1022" s="201"/>
      <c r="AA1022" s="200"/>
      <c r="AB1022" s="201"/>
    </row>
    <row r="1023" spans="1:28" ht="20.100000000000001" hidden="1" customHeight="1" outlineLevel="1">
      <c r="A1023" s="406"/>
      <c r="B1023" s="209" t="str">
        <f t="shared" si="29"/>
        <v>3.11</v>
      </c>
      <c r="C1023" s="408"/>
      <c r="D1023" s="411"/>
      <c r="E1023" s="411"/>
      <c r="F1023" s="417"/>
      <c r="G1023" s="420"/>
      <c r="H1023" s="5" t="s">
        <v>135</v>
      </c>
      <c r="I1023" s="423"/>
      <c r="J1023" s="426"/>
      <c r="K1023" s="414"/>
      <c r="M1023" s="195" t="s">
        <v>105</v>
      </c>
      <c r="O1023" s="202">
        <v>0</v>
      </c>
      <c r="P1023" s="203">
        <f>IFERROR(O1023/$K1022,0)</f>
        <v>0</v>
      </c>
      <c r="Q1023" s="202">
        <v>0</v>
      </c>
      <c r="R1023" s="289">
        <f>IFERROR(Q1023/$K1022,0)</f>
        <v>0</v>
      </c>
      <c r="S1023" s="202">
        <v>0</v>
      </c>
      <c r="T1023" s="289">
        <f>IFERROR(S1023/$K1022,0)</f>
        <v>0</v>
      </c>
      <c r="U1023" s="202">
        <v>0</v>
      </c>
      <c r="V1023" s="289">
        <f>IFERROR(U1023/$K1022,0)</f>
        <v>0</v>
      </c>
      <c r="W1023" s="202">
        <v>0</v>
      </c>
      <c r="X1023" s="289">
        <f>IFERROR(W1023/$K1022,0)</f>
        <v>0</v>
      </c>
      <c r="Y1023" s="202">
        <v>0</v>
      </c>
      <c r="Z1023" s="203">
        <f>IFERROR(Y1023/$K1022,0)</f>
        <v>0</v>
      </c>
      <c r="AA1023" s="202">
        <f>SUMIF($O$9:$Z$9,$AA$9,$O1023:$Z1023)</f>
        <v>0</v>
      </c>
      <c r="AB1023" s="203">
        <f>IFERROR(AA1023/$K1022,0)</f>
        <v>0</v>
      </c>
    </row>
    <row r="1024" spans="1:28" ht="20.100000000000001" hidden="1" customHeight="1" outlineLevel="1">
      <c r="A1024" s="406"/>
      <c r="B1024" s="209" t="str">
        <f t="shared" si="29"/>
        <v>3.11</v>
      </c>
      <c r="C1024" s="409"/>
      <c r="D1024" s="412"/>
      <c r="E1024" s="412"/>
      <c r="F1024" s="418"/>
      <c r="G1024" s="421"/>
      <c r="H1024" s="5" t="s">
        <v>135</v>
      </c>
      <c r="I1024" s="424"/>
      <c r="J1024" s="427"/>
      <c r="K1024" s="415"/>
      <c r="M1024" s="196" t="s">
        <v>106</v>
      </c>
      <c r="O1024" s="204">
        <f>O1023</f>
        <v>0</v>
      </c>
      <c r="P1024" s="205">
        <f>IFERROR(O1024/$K1022,0)</f>
        <v>0</v>
      </c>
      <c r="Q1024" s="204">
        <f>O1024+Q1023</f>
        <v>0</v>
      </c>
      <c r="R1024" s="290">
        <f>IFERROR(Q1024/$K1022,0)</f>
        <v>0</v>
      </c>
      <c r="S1024" s="204">
        <f>Q1024+S1023</f>
        <v>0</v>
      </c>
      <c r="T1024" s="290">
        <f>IFERROR(S1024/$K1022,0)</f>
        <v>0</v>
      </c>
      <c r="U1024" s="204">
        <f>S1024+U1023</f>
        <v>0</v>
      </c>
      <c r="V1024" s="290">
        <f>IFERROR(U1024/$K1022,0)</f>
        <v>0</v>
      </c>
      <c r="W1024" s="204">
        <f>U1024+W1023</f>
        <v>0</v>
      </c>
      <c r="X1024" s="290">
        <f>IFERROR(W1024/$K1022,0)</f>
        <v>0</v>
      </c>
      <c r="Y1024" s="204">
        <f>W1024+Y1023</f>
        <v>0</v>
      </c>
      <c r="Z1024" s="205">
        <f>IFERROR(Y1024/$K1022,0)</f>
        <v>0</v>
      </c>
      <c r="AA1024" s="204"/>
      <c r="AB1024" s="205"/>
    </row>
    <row r="1025" spans="1:28" ht="20.100000000000001" hidden="1" customHeight="1" outlineLevel="1">
      <c r="A1025" s="406">
        <f>A1022+1</f>
        <v>364</v>
      </c>
      <c r="B1025" s="209" t="str">
        <f t="shared" si="29"/>
        <v>3.11</v>
      </c>
      <c r="C1025" s="407" t="str">
        <f>VLOOKUP($A1025,'VII - Planilha Orçamentária'!$A$9:$K$463,3)</f>
        <v>3.11.15</v>
      </c>
      <c r="D1025" s="410" t="str">
        <f>VLOOKUP($A1025,'VII - Planilha Orçamentária'!$A$9:$K$463,4)</f>
        <v>SINAPI - 05/2015</v>
      </c>
      <c r="E1025" s="410" t="str">
        <f>VLOOKUP(A1025,'VII - Planilha Orçamentária'!$A$9:$K$463,5)</f>
        <v>72263</v>
      </c>
      <c r="F1025" s="416" t="str">
        <f>VLOOKUP($A1025,'VII - Planilha Orçamentária'!$A$9:$K$463,6)</f>
        <v>TERMINAL OU CONECTOR DE PRESSAO - PARA CABO 50MM2 - FORNECIMENTO E INSTALACAO</v>
      </c>
      <c r="G1025" s="419" t="str">
        <f>VLOOKUP($A1025,'VII - Planilha Orçamentária'!$A$9:$K$463,7)</f>
        <v xml:space="preserve">un </v>
      </c>
      <c r="H1025" s="5" t="s">
        <v>135</v>
      </c>
      <c r="I1025" s="422">
        <f>VLOOKUP($A1025,'VII - Planilha Orçamentária'!$A$9:$K$463,9)</f>
        <v>0</v>
      </c>
      <c r="J1025" s="425">
        <f>VLOOKUP($A1025,'VII - Planilha Orçamentária'!$A$9:$K$463,10)</f>
        <v>17.78</v>
      </c>
      <c r="K1025" s="413">
        <f>ROUND(J1025*I1025,2)</f>
        <v>0</v>
      </c>
      <c r="M1025" s="194" t="s">
        <v>104</v>
      </c>
      <c r="O1025" s="200"/>
      <c r="P1025" s="201"/>
      <c r="Q1025" s="200"/>
      <c r="R1025" s="288"/>
      <c r="S1025" s="200"/>
      <c r="T1025" s="288"/>
      <c r="U1025" s="200"/>
      <c r="V1025" s="288"/>
      <c r="W1025" s="200"/>
      <c r="X1025" s="288"/>
      <c r="Y1025" s="200"/>
      <c r="Z1025" s="201"/>
      <c r="AA1025" s="200"/>
      <c r="AB1025" s="201"/>
    </row>
    <row r="1026" spans="1:28" ht="20.100000000000001" hidden="1" customHeight="1" outlineLevel="1">
      <c r="A1026" s="406"/>
      <c r="B1026" s="209" t="str">
        <f t="shared" si="29"/>
        <v>3.11</v>
      </c>
      <c r="C1026" s="408"/>
      <c r="D1026" s="411"/>
      <c r="E1026" s="411"/>
      <c r="F1026" s="417"/>
      <c r="G1026" s="420"/>
      <c r="H1026" s="5" t="s">
        <v>135</v>
      </c>
      <c r="I1026" s="423"/>
      <c r="J1026" s="426"/>
      <c r="K1026" s="414"/>
      <c r="M1026" s="195" t="s">
        <v>105</v>
      </c>
      <c r="O1026" s="202">
        <v>0</v>
      </c>
      <c r="P1026" s="203">
        <f>IFERROR(O1026/$K1025,0)</f>
        <v>0</v>
      </c>
      <c r="Q1026" s="202">
        <v>0</v>
      </c>
      <c r="R1026" s="289">
        <f>IFERROR(Q1026/$K1025,0)</f>
        <v>0</v>
      </c>
      <c r="S1026" s="202">
        <f>K1025</f>
        <v>0</v>
      </c>
      <c r="T1026" s="289">
        <f>IFERROR(S1026/$K1025,0)</f>
        <v>0</v>
      </c>
      <c r="U1026" s="202">
        <v>0</v>
      </c>
      <c r="V1026" s="289">
        <f>IFERROR(U1026/$K1025,0)</f>
        <v>0</v>
      </c>
      <c r="W1026" s="202">
        <v>0</v>
      </c>
      <c r="X1026" s="289">
        <f>IFERROR(W1026/$K1025,0)</f>
        <v>0</v>
      </c>
      <c r="Y1026" s="202">
        <v>0</v>
      </c>
      <c r="Z1026" s="203">
        <f>IFERROR(Y1026/$K1025,0)</f>
        <v>0</v>
      </c>
      <c r="AA1026" s="202">
        <f>SUMIF($O$9:$Z$9,$AA$9,$O1026:$Z1026)</f>
        <v>0</v>
      </c>
      <c r="AB1026" s="203">
        <f>IFERROR(AA1026/$K1025,0)</f>
        <v>0</v>
      </c>
    </row>
    <row r="1027" spans="1:28" ht="20.100000000000001" hidden="1" customHeight="1" outlineLevel="1">
      <c r="A1027" s="406"/>
      <c r="B1027" s="209" t="str">
        <f t="shared" si="29"/>
        <v>3.11</v>
      </c>
      <c r="C1027" s="409"/>
      <c r="D1027" s="412"/>
      <c r="E1027" s="412"/>
      <c r="F1027" s="418"/>
      <c r="G1027" s="421"/>
      <c r="H1027" s="5" t="s">
        <v>135</v>
      </c>
      <c r="I1027" s="424"/>
      <c r="J1027" s="427"/>
      <c r="K1027" s="415"/>
      <c r="M1027" s="196" t="s">
        <v>106</v>
      </c>
      <c r="O1027" s="204">
        <f>O1026</f>
        <v>0</v>
      </c>
      <c r="P1027" s="205">
        <f>IFERROR(O1027/$K1025,0)</f>
        <v>0</v>
      </c>
      <c r="Q1027" s="204">
        <f>O1027+Q1026</f>
        <v>0</v>
      </c>
      <c r="R1027" s="290">
        <f>IFERROR(Q1027/$K1025,0)</f>
        <v>0</v>
      </c>
      <c r="S1027" s="204">
        <f>Q1027+S1026</f>
        <v>0</v>
      </c>
      <c r="T1027" s="290">
        <f>IFERROR(S1027/$K1025,0)</f>
        <v>0</v>
      </c>
      <c r="U1027" s="204">
        <f>S1027+U1026</f>
        <v>0</v>
      </c>
      <c r="V1027" s="290">
        <f>IFERROR(U1027/$K1025,0)</f>
        <v>0</v>
      </c>
      <c r="W1027" s="204">
        <f>U1027+W1026</f>
        <v>0</v>
      </c>
      <c r="X1027" s="290">
        <f>IFERROR(W1027/$K1025,0)</f>
        <v>0</v>
      </c>
      <c r="Y1027" s="204">
        <f>W1027+Y1026</f>
        <v>0</v>
      </c>
      <c r="Z1027" s="205">
        <f>IFERROR(Y1027/$K1025,0)</f>
        <v>0</v>
      </c>
      <c r="AA1027" s="204"/>
      <c r="AB1027" s="205"/>
    </row>
    <row r="1028" spans="1:28" ht="20.100000000000001" hidden="1" customHeight="1" outlineLevel="1">
      <c r="A1028" s="406">
        <f>A1025+1</f>
        <v>365</v>
      </c>
      <c r="B1028" s="209" t="str">
        <f t="shared" si="29"/>
        <v>3.11</v>
      </c>
      <c r="C1028" s="407" t="str">
        <f>VLOOKUP($A1028,'VII - Planilha Orçamentária'!$A$9:$K$463,3)</f>
        <v>3.11.16</v>
      </c>
      <c r="D1028" s="410" t="str">
        <f>VLOOKUP($A1028,'VII - Planilha Orçamentária'!$A$9:$K$463,4)</f>
        <v>SINAPI - 05/2015</v>
      </c>
      <c r="E1028" s="410" t="str">
        <f>VLOOKUP(A1028,'VII - Planilha Orçamentária'!$A$9:$K$463,5)</f>
        <v>72264</v>
      </c>
      <c r="F1028" s="416" t="str">
        <f>VLOOKUP($A1028,'VII - Planilha Orçamentária'!$A$9:$K$463,6)</f>
        <v>TERMINAL OU CONECTOR DE PRESSAO - PARA CABO 70MM2 - FORNECIMENTO E INSTALACAO</v>
      </c>
      <c r="G1028" s="419" t="str">
        <f>VLOOKUP($A1028,'VII - Planilha Orçamentária'!$A$9:$K$463,7)</f>
        <v xml:space="preserve">un </v>
      </c>
      <c r="H1028" s="5" t="s">
        <v>135</v>
      </c>
      <c r="I1028" s="422">
        <f>VLOOKUP($A1028,'VII - Planilha Orçamentária'!$A$9:$K$463,9)</f>
        <v>0</v>
      </c>
      <c r="J1028" s="425">
        <f>VLOOKUP($A1028,'VII - Planilha Orçamentária'!$A$9:$K$463,10)</f>
        <v>17.78</v>
      </c>
      <c r="K1028" s="413">
        <f>ROUND(J1028*I1028,2)</f>
        <v>0</v>
      </c>
      <c r="M1028" s="194" t="s">
        <v>104</v>
      </c>
      <c r="O1028" s="200"/>
      <c r="P1028" s="201"/>
      <c r="Q1028" s="200"/>
      <c r="R1028" s="288"/>
      <c r="S1028" s="200"/>
      <c r="T1028" s="288"/>
      <c r="U1028" s="200"/>
      <c r="V1028" s="288"/>
      <c r="W1028" s="200"/>
      <c r="X1028" s="288"/>
      <c r="Y1028" s="200"/>
      <c r="Z1028" s="201"/>
      <c r="AA1028" s="200"/>
      <c r="AB1028" s="201"/>
    </row>
    <row r="1029" spans="1:28" ht="20.100000000000001" hidden="1" customHeight="1" outlineLevel="1">
      <c r="A1029" s="406"/>
      <c r="B1029" s="209" t="str">
        <f t="shared" si="29"/>
        <v>3.11</v>
      </c>
      <c r="C1029" s="408"/>
      <c r="D1029" s="411"/>
      <c r="E1029" s="411"/>
      <c r="F1029" s="417"/>
      <c r="G1029" s="420"/>
      <c r="H1029" s="5" t="s">
        <v>135</v>
      </c>
      <c r="I1029" s="423"/>
      <c r="J1029" s="426"/>
      <c r="K1029" s="414"/>
      <c r="M1029" s="195" t="s">
        <v>105</v>
      </c>
      <c r="O1029" s="202">
        <v>0</v>
      </c>
      <c r="P1029" s="203">
        <f>IFERROR(O1029/$K1028,0)</f>
        <v>0</v>
      </c>
      <c r="Q1029" s="202">
        <v>0</v>
      </c>
      <c r="R1029" s="289">
        <f>IFERROR(Q1029/$K1028,0)</f>
        <v>0</v>
      </c>
      <c r="S1029" s="202">
        <v>0</v>
      </c>
      <c r="T1029" s="289">
        <f>IFERROR(S1029/$K1028,0)</f>
        <v>0</v>
      </c>
      <c r="U1029" s="202">
        <v>0</v>
      </c>
      <c r="V1029" s="289">
        <f>IFERROR(U1029/$K1028,0)</f>
        <v>0</v>
      </c>
      <c r="W1029" s="202">
        <v>0</v>
      </c>
      <c r="X1029" s="289">
        <f>IFERROR(W1029/$K1028,0)</f>
        <v>0</v>
      </c>
      <c r="Y1029" s="202">
        <v>0</v>
      </c>
      <c r="Z1029" s="203">
        <f>IFERROR(Y1029/$K1028,0)</f>
        <v>0</v>
      </c>
      <c r="AA1029" s="202">
        <f>SUMIF($O$9:$Z$9,$AA$9,$O1029:$Z1029)</f>
        <v>0</v>
      </c>
      <c r="AB1029" s="203">
        <f>IFERROR(AA1029/$K1028,0)</f>
        <v>0</v>
      </c>
    </row>
    <row r="1030" spans="1:28" ht="20.100000000000001" hidden="1" customHeight="1" outlineLevel="1">
      <c r="A1030" s="406"/>
      <c r="B1030" s="209" t="str">
        <f t="shared" si="29"/>
        <v>3.11</v>
      </c>
      <c r="C1030" s="409"/>
      <c r="D1030" s="412"/>
      <c r="E1030" s="412"/>
      <c r="F1030" s="418"/>
      <c r="G1030" s="421"/>
      <c r="H1030" s="5" t="s">
        <v>135</v>
      </c>
      <c r="I1030" s="424"/>
      <c r="J1030" s="427"/>
      <c r="K1030" s="415"/>
      <c r="M1030" s="196" t="s">
        <v>106</v>
      </c>
      <c r="O1030" s="204">
        <f>O1029</f>
        <v>0</v>
      </c>
      <c r="P1030" s="205">
        <f>IFERROR(O1030/$K1028,0)</f>
        <v>0</v>
      </c>
      <c r="Q1030" s="204">
        <f>O1030+Q1029</f>
        <v>0</v>
      </c>
      <c r="R1030" s="290">
        <f>IFERROR(Q1030/$K1028,0)</f>
        <v>0</v>
      </c>
      <c r="S1030" s="204">
        <f>Q1030+S1029</f>
        <v>0</v>
      </c>
      <c r="T1030" s="290">
        <f>IFERROR(S1030/$K1028,0)</f>
        <v>0</v>
      </c>
      <c r="U1030" s="204">
        <f>S1030+U1029</f>
        <v>0</v>
      </c>
      <c r="V1030" s="290">
        <f>IFERROR(U1030/$K1028,0)</f>
        <v>0</v>
      </c>
      <c r="W1030" s="204">
        <f>U1030+W1029</f>
        <v>0</v>
      </c>
      <c r="X1030" s="290">
        <f>IFERROR(W1030/$K1028,0)</f>
        <v>0</v>
      </c>
      <c r="Y1030" s="204">
        <f>W1030+Y1029</f>
        <v>0</v>
      </c>
      <c r="Z1030" s="205">
        <f>IFERROR(Y1030/$K1028,0)</f>
        <v>0</v>
      </c>
      <c r="AA1030" s="204"/>
      <c r="AB1030" s="205"/>
    </row>
    <row r="1031" spans="1:28" ht="20.100000000000001" hidden="1" customHeight="1" outlineLevel="1">
      <c r="A1031" s="406">
        <f>A1028+1</f>
        <v>366</v>
      </c>
      <c r="B1031" s="209" t="str">
        <f t="shared" si="29"/>
        <v>3.11</v>
      </c>
      <c r="C1031" s="407" t="str">
        <f>VLOOKUP($A1031,'VII - Planilha Orçamentária'!$A$9:$K$463,3)</f>
        <v>3.11.17</v>
      </c>
      <c r="D1031" s="410" t="str">
        <f>VLOOKUP($A1031,'VII - Planilha Orçamentária'!$A$9:$K$463,4)</f>
        <v>SINAPI - 05/2015</v>
      </c>
      <c r="E1031" s="410" t="str">
        <f>VLOOKUP(A1031,'VII - Planilha Orçamentária'!$A$9:$K$463,5)</f>
        <v>72265</v>
      </c>
      <c r="F1031" s="416" t="str">
        <f>VLOOKUP($A1031,'VII - Planilha Orçamentária'!$A$9:$K$463,6)</f>
        <v>TERMINAL OU CONECTOR DE PRESSAO - PARA CABO 95MM2 - FORNECIMENTO E INSTALACAO</v>
      </c>
      <c r="G1031" s="419" t="str">
        <f>VLOOKUP($A1031,'VII - Planilha Orçamentária'!$A$9:$K$463,7)</f>
        <v xml:space="preserve">un </v>
      </c>
      <c r="H1031" s="5" t="s">
        <v>135</v>
      </c>
      <c r="I1031" s="422">
        <f>VLOOKUP($A1031,'VII - Planilha Orçamentária'!$A$9:$K$463,9)</f>
        <v>0</v>
      </c>
      <c r="J1031" s="425">
        <f>VLOOKUP($A1031,'VII - Planilha Orçamentária'!$A$9:$K$463,10)</f>
        <v>19.7</v>
      </c>
      <c r="K1031" s="413">
        <f>ROUND(J1031*I1031,2)</f>
        <v>0</v>
      </c>
      <c r="M1031" s="194" t="s">
        <v>104</v>
      </c>
      <c r="O1031" s="200"/>
      <c r="P1031" s="201"/>
      <c r="Q1031" s="200"/>
      <c r="R1031" s="288"/>
      <c r="S1031" s="200"/>
      <c r="T1031" s="288"/>
      <c r="U1031" s="200"/>
      <c r="V1031" s="288"/>
      <c r="W1031" s="200"/>
      <c r="X1031" s="288"/>
      <c r="Y1031" s="200"/>
      <c r="Z1031" s="201"/>
      <c r="AA1031" s="200"/>
      <c r="AB1031" s="201"/>
    </row>
    <row r="1032" spans="1:28" ht="20.100000000000001" hidden="1" customHeight="1" outlineLevel="1">
      <c r="A1032" s="406"/>
      <c r="B1032" s="209" t="str">
        <f t="shared" si="29"/>
        <v>3.11</v>
      </c>
      <c r="C1032" s="408"/>
      <c r="D1032" s="411"/>
      <c r="E1032" s="411"/>
      <c r="F1032" s="417"/>
      <c r="G1032" s="420"/>
      <c r="H1032" s="5" t="s">
        <v>135</v>
      </c>
      <c r="I1032" s="423"/>
      <c r="J1032" s="426"/>
      <c r="K1032" s="414"/>
      <c r="M1032" s="195" t="s">
        <v>105</v>
      </c>
      <c r="O1032" s="202">
        <v>0</v>
      </c>
      <c r="P1032" s="203">
        <f>IFERROR(O1032/$K1031,0)</f>
        <v>0</v>
      </c>
      <c r="Q1032" s="202">
        <v>0</v>
      </c>
      <c r="R1032" s="289">
        <f>IFERROR(Q1032/$K1031,0)</f>
        <v>0</v>
      </c>
      <c r="S1032" s="202">
        <v>0</v>
      </c>
      <c r="T1032" s="289">
        <f>IFERROR(S1032/$K1031,0)</f>
        <v>0</v>
      </c>
      <c r="U1032" s="202">
        <v>0</v>
      </c>
      <c r="V1032" s="289">
        <f>IFERROR(U1032/$K1031,0)</f>
        <v>0</v>
      </c>
      <c r="W1032" s="202">
        <v>0</v>
      </c>
      <c r="X1032" s="289">
        <f>IFERROR(W1032/$K1031,0)</f>
        <v>0</v>
      </c>
      <c r="Y1032" s="202">
        <v>0</v>
      </c>
      <c r="Z1032" s="203">
        <f>IFERROR(Y1032/$K1031,0)</f>
        <v>0</v>
      </c>
      <c r="AA1032" s="202">
        <f>SUMIF($O$9:$Z$9,$AA$9,$O1032:$Z1032)</f>
        <v>0</v>
      </c>
      <c r="AB1032" s="203">
        <f>IFERROR(AA1032/$K1031,0)</f>
        <v>0</v>
      </c>
    </row>
    <row r="1033" spans="1:28" ht="20.100000000000001" hidden="1" customHeight="1" outlineLevel="1">
      <c r="A1033" s="406"/>
      <c r="B1033" s="209" t="str">
        <f t="shared" si="29"/>
        <v>3.11</v>
      </c>
      <c r="C1033" s="409"/>
      <c r="D1033" s="412"/>
      <c r="E1033" s="412"/>
      <c r="F1033" s="418"/>
      <c r="G1033" s="421"/>
      <c r="H1033" s="5" t="s">
        <v>135</v>
      </c>
      <c r="I1033" s="424"/>
      <c r="J1033" s="427"/>
      <c r="K1033" s="415"/>
      <c r="M1033" s="196" t="s">
        <v>106</v>
      </c>
      <c r="O1033" s="204">
        <f>O1032</f>
        <v>0</v>
      </c>
      <c r="P1033" s="205">
        <f>IFERROR(O1033/$K1031,0)</f>
        <v>0</v>
      </c>
      <c r="Q1033" s="204">
        <f>O1033+Q1032</f>
        <v>0</v>
      </c>
      <c r="R1033" s="290">
        <f>IFERROR(Q1033/$K1031,0)</f>
        <v>0</v>
      </c>
      <c r="S1033" s="204">
        <f>Q1033+S1032</f>
        <v>0</v>
      </c>
      <c r="T1033" s="290">
        <f>IFERROR(S1033/$K1031,0)</f>
        <v>0</v>
      </c>
      <c r="U1033" s="204">
        <f>S1033+U1032</f>
        <v>0</v>
      </c>
      <c r="V1033" s="290">
        <f>IFERROR(U1033/$K1031,0)</f>
        <v>0</v>
      </c>
      <c r="W1033" s="204">
        <f>U1033+W1032</f>
        <v>0</v>
      </c>
      <c r="X1033" s="290">
        <f>IFERROR(W1033/$K1031,0)</f>
        <v>0</v>
      </c>
      <c r="Y1033" s="204">
        <f>W1033+Y1032</f>
        <v>0</v>
      </c>
      <c r="Z1033" s="205">
        <f>IFERROR(Y1033/$K1031,0)</f>
        <v>0</v>
      </c>
      <c r="AA1033" s="204"/>
      <c r="AB1033" s="205"/>
    </row>
    <row r="1034" spans="1:28" ht="20.100000000000001" customHeight="1" outlineLevel="1">
      <c r="A1034" s="406">
        <f>A1031+1</f>
        <v>367</v>
      </c>
      <c r="B1034" s="209" t="str">
        <f t="shared" si="29"/>
        <v>3.11</v>
      </c>
      <c r="C1034" s="407" t="str">
        <f>VLOOKUP($A1034,'VII - Planilha Orçamentária'!$A$9:$K$463,3)</f>
        <v>3.11.18</v>
      </c>
      <c r="D1034" s="410" t="str">
        <f>VLOOKUP($A1034,'VII - Planilha Orçamentária'!$A$9:$K$463,4)</f>
        <v>CPOS - B.166</v>
      </c>
      <c r="E1034" s="410" t="str">
        <f>VLOOKUP(A1034,'VII - Planilha Orçamentária'!$A$9:$K$463,5)</f>
        <v>420531</v>
      </c>
      <c r="F1034" s="416" t="str">
        <f>VLOOKUP($A1034,'VII - Planilha Orçamentária'!$A$9:$K$463,6)</f>
        <v>CAIXA DE INSPEÇÃO DO TERRA CILÍNDRICA EM PVC RÍGIDO, DIÂMETRO DE 300 
MM - H= 250 MM</v>
      </c>
      <c r="G1034" s="419" t="str">
        <f>VLOOKUP($A1034,'VII - Planilha Orçamentária'!$A$9:$K$463,7)</f>
        <v xml:space="preserve">un </v>
      </c>
      <c r="I1034" s="422">
        <f>VLOOKUP($A1034,'VII - Planilha Orçamentária'!$A$9:$K$463,9)</f>
        <v>20</v>
      </c>
      <c r="J1034" s="425">
        <f>VLOOKUP($A1034,'VII - Planilha Orçamentária'!$A$9:$K$463,10)</f>
        <v>0</v>
      </c>
      <c r="K1034" s="413">
        <f>ROUND(J1034*I1034,2)</f>
        <v>0</v>
      </c>
      <c r="M1034" s="194" t="s">
        <v>104</v>
      </c>
      <c r="O1034" s="200"/>
      <c r="P1034" s="288"/>
      <c r="Q1034" s="200"/>
      <c r="R1034" s="288"/>
      <c r="S1034" s="200"/>
      <c r="T1034" s="288"/>
      <c r="U1034" s="200"/>
      <c r="V1034" s="288"/>
      <c r="W1034" s="200"/>
      <c r="X1034" s="288"/>
      <c r="Y1034" s="200"/>
      <c r="Z1034" s="288"/>
      <c r="AA1034" s="303"/>
      <c r="AB1034" s="304"/>
    </row>
    <row r="1035" spans="1:28" ht="20.100000000000001" customHeight="1" outlineLevel="1">
      <c r="A1035" s="406"/>
      <c r="B1035" s="209" t="str">
        <f t="shared" si="29"/>
        <v>3.11</v>
      </c>
      <c r="C1035" s="408"/>
      <c r="D1035" s="411"/>
      <c r="E1035" s="411"/>
      <c r="F1035" s="417"/>
      <c r="G1035" s="420"/>
      <c r="I1035" s="423"/>
      <c r="J1035" s="426"/>
      <c r="K1035" s="414"/>
      <c r="M1035" s="195" t="s">
        <v>105</v>
      </c>
      <c r="O1035" s="202">
        <v>0</v>
      </c>
      <c r="P1035" s="289">
        <f>IFERROR(O1035/$K1034,0)</f>
        <v>0</v>
      </c>
      <c r="Q1035" s="202">
        <f>5*J1034</f>
        <v>0</v>
      </c>
      <c r="R1035" s="289">
        <f>IFERROR(Q1035/$K1034,0)</f>
        <v>0</v>
      </c>
      <c r="S1035" s="202">
        <f>5*J1034</f>
        <v>0</v>
      </c>
      <c r="T1035" s="289">
        <f>IFERROR(S1035/$K1034,0)</f>
        <v>0</v>
      </c>
      <c r="U1035" s="202">
        <f>10*J1034</f>
        <v>0</v>
      </c>
      <c r="V1035" s="289">
        <f>IFERROR(U1035/$K1034,0)</f>
        <v>0</v>
      </c>
      <c r="W1035" s="202">
        <v>0</v>
      </c>
      <c r="X1035" s="289">
        <f>IFERROR(W1035/$K1034,0)</f>
        <v>0</v>
      </c>
      <c r="Y1035" s="202">
        <v>0</v>
      </c>
      <c r="Z1035" s="289">
        <f>IFERROR(Y1035/$K1034,0)</f>
        <v>0</v>
      </c>
      <c r="AA1035" s="305">
        <f>SUMIF($O$9:$Z$9,$AA$9,$O1035:$Z1035)</f>
        <v>0</v>
      </c>
      <c r="AB1035" s="306">
        <f>IFERROR(AA1035/$K1034,0)</f>
        <v>0</v>
      </c>
    </row>
    <row r="1036" spans="1:28" ht="20.100000000000001" customHeight="1" outlineLevel="1">
      <c r="A1036" s="406"/>
      <c r="B1036" s="209" t="str">
        <f t="shared" si="29"/>
        <v>3.11</v>
      </c>
      <c r="C1036" s="409"/>
      <c r="D1036" s="412"/>
      <c r="E1036" s="412"/>
      <c r="F1036" s="418"/>
      <c r="G1036" s="421"/>
      <c r="I1036" s="424"/>
      <c r="J1036" s="427"/>
      <c r="K1036" s="415"/>
      <c r="M1036" s="196" t="s">
        <v>106</v>
      </c>
      <c r="O1036" s="204">
        <f>O1035</f>
        <v>0</v>
      </c>
      <c r="P1036" s="290">
        <f>IFERROR(O1036/$K1034,0)</f>
        <v>0</v>
      </c>
      <c r="Q1036" s="204">
        <f>O1036+Q1035</f>
        <v>0</v>
      </c>
      <c r="R1036" s="290">
        <f>IFERROR(Q1036/$K1034,0)</f>
        <v>0</v>
      </c>
      <c r="S1036" s="204">
        <f>Q1036+S1035</f>
        <v>0</v>
      </c>
      <c r="T1036" s="290">
        <f>IFERROR(S1036/$K1034,0)</f>
        <v>0</v>
      </c>
      <c r="U1036" s="204">
        <f>S1036+U1035</f>
        <v>0</v>
      </c>
      <c r="V1036" s="290">
        <f>IFERROR(U1036/$K1034,0)</f>
        <v>0</v>
      </c>
      <c r="W1036" s="204">
        <f>U1036+W1035</f>
        <v>0</v>
      </c>
      <c r="X1036" s="290">
        <f>IFERROR(W1036/$K1034,0)</f>
        <v>0</v>
      </c>
      <c r="Y1036" s="204">
        <f>W1036+Y1035</f>
        <v>0</v>
      </c>
      <c r="Z1036" s="290">
        <f>IFERROR(Y1036/$K1034,0)</f>
        <v>0</v>
      </c>
      <c r="AA1036" s="307"/>
      <c r="AB1036" s="308"/>
    </row>
    <row r="1037" spans="1:28" ht="20.100000000000001" customHeight="1" outlineLevel="1">
      <c r="A1037" s="406">
        <f>A1034+1</f>
        <v>368</v>
      </c>
      <c r="B1037" s="209" t="str">
        <f t="shared" si="29"/>
        <v>3.11</v>
      </c>
      <c r="C1037" s="407" t="str">
        <f>VLOOKUP($A1037,'VII - Planilha Orçamentária'!$A$9:$K$463,3)</f>
        <v>3.11.19</v>
      </c>
      <c r="D1037" s="410" t="str">
        <f>VLOOKUP($A1037,'VII - Planilha Orçamentária'!$A$9:$K$463,4)</f>
        <v>CPOS - B.166</v>
      </c>
      <c r="E1037" s="410" t="str">
        <f>VLOOKUP(A1037,'VII - Planilha Orçamentária'!$A$9:$K$463,5)</f>
        <v>422013</v>
      </c>
      <c r="F1037" s="416" t="str">
        <f>VLOOKUP($A1037,'VII - Planilha Orçamentária'!$A$9:$K$463,6)</f>
        <v>SOLDA EXOTÉRMICA CONEXÃO CABO-CABO HORIZONTAL EM X SOBREPOSTO,BITOLA DO CABO DE 50-50MM² A 95-50MM²</v>
      </c>
      <c r="G1037" s="419" t="str">
        <f>VLOOKUP($A1037,'VII - Planilha Orçamentária'!$A$9:$K$463,7)</f>
        <v xml:space="preserve">un </v>
      </c>
      <c r="I1037" s="422">
        <f>VLOOKUP($A1037,'VII - Planilha Orçamentária'!$A$9:$K$463,9)</f>
        <v>18</v>
      </c>
      <c r="J1037" s="425">
        <f>VLOOKUP($A1037,'VII - Planilha Orçamentária'!$A$9:$K$463,10)</f>
        <v>0</v>
      </c>
      <c r="K1037" s="413">
        <f>ROUND(J1037*I1037,2)</f>
        <v>0</v>
      </c>
      <c r="M1037" s="194" t="s">
        <v>104</v>
      </c>
      <c r="O1037" s="200"/>
      <c r="P1037" s="288"/>
      <c r="Q1037" s="200"/>
      <c r="R1037" s="288"/>
      <c r="S1037" s="200"/>
      <c r="T1037" s="288"/>
      <c r="U1037" s="200"/>
      <c r="V1037" s="288"/>
      <c r="W1037" s="200"/>
      <c r="X1037" s="288"/>
      <c r="Y1037" s="200"/>
      <c r="Z1037" s="288"/>
      <c r="AA1037" s="303"/>
      <c r="AB1037" s="304"/>
    </row>
    <row r="1038" spans="1:28" ht="20.100000000000001" customHeight="1" outlineLevel="1">
      <c r="A1038" s="406"/>
      <c r="B1038" s="209" t="str">
        <f t="shared" si="29"/>
        <v>3.11</v>
      </c>
      <c r="C1038" s="408"/>
      <c r="D1038" s="411"/>
      <c r="E1038" s="411"/>
      <c r="F1038" s="417"/>
      <c r="G1038" s="420"/>
      <c r="I1038" s="423"/>
      <c r="J1038" s="426"/>
      <c r="K1038" s="414"/>
      <c r="M1038" s="195" t="s">
        <v>105</v>
      </c>
      <c r="O1038" s="202">
        <v>0</v>
      </c>
      <c r="P1038" s="289">
        <f>IFERROR(O1038/$K1037,0)</f>
        <v>0</v>
      </c>
      <c r="Q1038" s="202">
        <f>2*J1037</f>
        <v>0</v>
      </c>
      <c r="R1038" s="289">
        <f>IFERROR(Q1038/$K1037,0)</f>
        <v>0</v>
      </c>
      <c r="S1038" s="202">
        <f>7*J1037</f>
        <v>0</v>
      </c>
      <c r="T1038" s="289">
        <f>IFERROR(S1038/$K1037,0)</f>
        <v>0</v>
      </c>
      <c r="U1038" s="202">
        <f>9*J1037</f>
        <v>0</v>
      </c>
      <c r="V1038" s="289">
        <f>IFERROR(U1038/$K1037,0)</f>
        <v>0</v>
      </c>
      <c r="W1038" s="202">
        <v>0</v>
      </c>
      <c r="X1038" s="289">
        <f>IFERROR(W1038/$K1037,0)</f>
        <v>0</v>
      </c>
      <c r="Y1038" s="202">
        <v>0</v>
      </c>
      <c r="Z1038" s="289">
        <f>IFERROR(Y1038/$K1037,0)</f>
        <v>0</v>
      </c>
      <c r="AA1038" s="305">
        <f>SUMIF($O$9:$Z$9,$AA$9,$O1038:$Z1038)</f>
        <v>0</v>
      </c>
      <c r="AB1038" s="306">
        <f>IFERROR(AA1038/$K1037,0)</f>
        <v>0</v>
      </c>
    </row>
    <row r="1039" spans="1:28" ht="20.100000000000001" customHeight="1" outlineLevel="1">
      <c r="A1039" s="406"/>
      <c r="B1039" s="209" t="str">
        <f t="shared" si="29"/>
        <v>3.11</v>
      </c>
      <c r="C1039" s="409"/>
      <c r="D1039" s="412"/>
      <c r="E1039" s="412"/>
      <c r="F1039" s="418"/>
      <c r="G1039" s="421"/>
      <c r="I1039" s="424"/>
      <c r="J1039" s="427"/>
      <c r="K1039" s="415"/>
      <c r="M1039" s="196" t="s">
        <v>106</v>
      </c>
      <c r="O1039" s="204">
        <f>O1038</f>
        <v>0</v>
      </c>
      <c r="P1039" s="290">
        <f>IFERROR(O1039/$K1037,0)</f>
        <v>0</v>
      </c>
      <c r="Q1039" s="204">
        <f>O1039+Q1038</f>
        <v>0</v>
      </c>
      <c r="R1039" s="290">
        <f>IFERROR(Q1039/$K1037,0)</f>
        <v>0</v>
      </c>
      <c r="S1039" s="204">
        <f>Q1039+S1038</f>
        <v>0</v>
      </c>
      <c r="T1039" s="290">
        <f>IFERROR(S1039/$K1037,0)</f>
        <v>0</v>
      </c>
      <c r="U1039" s="204">
        <f>S1039+U1038</f>
        <v>0</v>
      </c>
      <c r="V1039" s="290">
        <f>IFERROR(U1039/$K1037,0)</f>
        <v>0</v>
      </c>
      <c r="W1039" s="204">
        <f>U1039+W1038</f>
        <v>0</v>
      </c>
      <c r="X1039" s="290">
        <f>IFERROR(W1039/$K1037,0)</f>
        <v>0</v>
      </c>
      <c r="Y1039" s="204">
        <f>W1039+Y1038</f>
        <v>0</v>
      </c>
      <c r="Z1039" s="290">
        <f>IFERROR(Y1039/$K1037,0)</f>
        <v>0</v>
      </c>
      <c r="AA1039" s="307"/>
      <c r="AB1039" s="308"/>
    </row>
    <row r="1040" spans="1:28" ht="20.100000000000001" customHeight="1" outlineLevel="1">
      <c r="A1040" s="406">
        <f>A1037+1</f>
        <v>369</v>
      </c>
      <c r="B1040" s="209" t="str">
        <f t="shared" si="29"/>
        <v>3.11</v>
      </c>
      <c r="C1040" s="407" t="str">
        <f>VLOOKUP($A1040,'VII - Planilha Orçamentária'!$A$9:$K$463,3)</f>
        <v>3.11.20</v>
      </c>
      <c r="D1040" s="410" t="str">
        <f>VLOOKUP($A1040,'VII - Planilha Orçamentária'!$A$9:$K$463,4)</f>
        <v>CPOS - B.166</v>
      </c>
      <c r="E1040" s="410" t="str">
        <f>VLOOKUP(A1040,'VII - Planilha Orçamentária'!$A$9:$K$463,5)</f>
        <v>422016</v>
      </c>
      <c r="F1040" s="416" t="str">
        <f>VLOOKUP($A1040,'VII - Planilha Orçamentária'!$A$9:$K$463,6)</f>
        <v>SOLDA EXOTÉRMICA CONEXÃO CABO-CABO HORIZONTAL EM T, BITOLA DO CABO
DE 50-50MM² A 95-50MM²</v>
      </c>
      <c r="G1040" s="419" t="str">
        <f>VLOOKUP($A1040,'VII - Planilha Orçamentária'!$A$9:$K$463,7)</f>
        <v xml:space="preserve">un </v>
      </c>
      <c r="I1040" s="422">
        <f>VLOOKUP($A1040,'VII - Planilha Orçamentária'!$A$9:$K$463,9)</f>
        <v>20</v>
      </c>
      <c r="J1040" s="425">
        <f>VLOOKUP($A1040,'VII - Planilha Orçamentária'!$A$9:$K$463,10)</f>
        <v>0</v>
      </c>
      <c r="K1040" s="413">
        <f>ROUND(J1040*I1040,2)</f>
        <v>0</v>
      </c>
      <c r="M1040" s="194" t="s">
        <v>104</v>
      </c>
      <c r="O1040" s="200"/>
      <c r="P1040" s="288"/>
      <c r="Q1040" s="200"/>
      <c r="R1040" s="288"/>
      <c r="S1040" s="200"/>
      <c r="T1040" s="288"/>
      <c r="U1040" s="200"/>
      <c r="V1040" s="288"/>
      <c r="W1040" s="200"/>
      <c r="X1040" s="288"/>
      <c r="Y1040" s="200"/>
      <c r="Z1040" s="288"/>
      <c r="AA1040" s="303"/>
      <c r="AB1040" s="304"/>
    </row>
    <row r="1041" spans="1:28" ht="20.100000000000001" customHeight="1" outlineLevel="1">
      <c r="A1041" s="406"/>
      <c r="B1041" s="209" t="str">
        <f t="shared" si="29"/>
        <v>3.11</v>
      </c>
      <c r="C1041" s="408"/>
      <c r="D1041" s="411"/>
      <c r="E1041" s="411"/>
      <c r="F1041" s="417"/>
      <c r="G1041" s="420"/>
      <c r="I1041" s="423"/>
      <c r="J1041" s="426"/>
      <c r="K1041" s="414"/>
      <c r="M1041" s="195" t="s">
        <v>105</v>
      </c>
      <c r="O1041" s="202">
        <v>0</v>
      </c>
      <c r="P1041" s="289">
        <f>IFERROR(O1041/$K1040,0)</f>
        <v>0</v>
      </c>
      <c r="Q1041" s="202">
        <f>2*J1040</f>
        <v>0</v>
      </c>
      <c r="R1041" s="289">
        <f>IFERROR(Q1041/$K1040,0)</f>
        <v>0</v>
      </c>
      <c r="S1041" s="202">
        <f>8*J1040</f>
        <v>0</v>
      </c>
      <c r="T1041" s="289">
        <f>IFERROR(S1041/$K1040,0)</f>
        <v>0</v>
      </c>
      <c r="U1041" s="202">
        <f>10*J1040</f>
        <v>0</v>
      </c>
      <c r="V1041" s="289">
        <f>IFERROR(U1041/$K1040,0)</f>
        <v>0</v>
      </c>
      <c r="W1041" s="202">
        <v>0</v>
      </c>
      <c r="X1041" s="289">
        <f>IFERROR(W1041/$K1040,0)</f>
        <v>0</v>
      </c>
      <c r="Y1041" s="202">
        <v>0</v>
      </c>
      <c r="Z1041" s="289">
        <f>IFERROR(Y1041/$K1040,0)</f>
        <v>0</v>
      </c>
      <c r="AA1041" s="305">
        <f>SUMIF($O$9:$Z$9,$AA$9,$O1041:$Z1041)</f>
        <v>0</v>
      </c>
      <c r="AB1041" s="306">
        <f>IFERROR(AA1041/$K1040,0)</f>
        <v>0</v>
      </c>
    </row>
    <row r="1042" spans="1:28" ht="20.100000000000001" customHeight="1" outlineLevel="1">
      <c r="A1042" s="406"/>
      <c r="B1042" s="209" t="str">
        <f t="shared" si="29"/>
        <v>3.11</v>
      </c>
      <c r="C1042" s="409"/>
      <c r="D1042" s="412"/>
      <c r="E1042" s="412"/>
      <c r="F1042" s="418"/>
      <c r="G1042" s="421"/>
      <c r="I1042" s="424"/>
      <c r="J1042" s="427"/>
      <c r="K1042" s="415"/>
      <c r="M1042" s="196" t="s">
        <v>106</v>
      </c>
      <c r="O1042" s="204">
        <f>O1041</f>
        <v>0</v>
      </c>
      <c r="P1042" s="290">
        <f>IFERROR(O1042/$K1040,0)</f>
        <v>0</v>
      </c>
      <c r="Q1042" s="204">
        <f>O1042+Q1041</f>
        <v>0</v>
      </c>
      <c r="R1042" s="290">
        <f>IFERROR(Q1042/$K1040,0)</f>
        <v>0</v>
      </c>
      <c r="S1042" s="204">
        <f>Q1042+S1041</f>
        <v>0</v>
      </c>
      <c r="T1042" s="290">
        <f>IFERROR(S1042/$K1040,0)</f>
        <v>0</v>
      </c>
      <c r="U1042" s="204">
        <f>S1042+U1041</f>
        <v>0</v>
      </c>
      <c r="V1042" s="290">
        <f>IFERROR(U1042/$K1040,0)</f>
        <v>0</v>
      </c>
      <c r="W1042" s="204">
        <f>U1042+W1041</f>
        <v>0</v>
      </c>
      <c r="X1042" s="290">
        <f>IFERROR(W1042/$K1040,0)</f>
        <v>0</v>
      </c>
      <c r="Y1042" s="204">
        <f>W1042+Y1041</f>
        <v>0</v>
      </c>
      <c r="Z1042" s="290">
        <f>IFERROR(Y1042/$K1040,0)</f>
        <v>0</v>
      </c>
      <c r="AA1042" s="307"/>
      <c r="AB1042" s="308"/>
    </row>
    <row r="1043" spans="1:28" ht="20.100000000000001" customHeight="1" outlineLevel="1">
      <c r="A1043" s="406">
        <f>A1040+1</f>
        <v>370</v>
      </c>
      <c r="B1043" s="209" t="str">
        <f t="shared" si="29"/>
        <v>3.11</v>
      </c>
      <c r="C1043" s="407" t="str">
        <f>VLOOKUP($A1043,'VII - Planilha Orçamentária'!$A$9:$K$463,3)</f>
        <v>3.11.21</v>
      </c>
      <c r="D1043" s="410" t="str">
        <f>VLOOKUP($A1043,'VII - Planilha Orçamentária'!$A$9:$K$463,4)</f>
        <v>CPOS - B.166</v>
      </c>
      <c r="E1043" s="410" t="str">
        <f>VLOOKUP(A1043,'VII - Planilha Orçamentária'!$A$9:$K$463,5)</f>
        <v>422017</v>
      </c>
      <c r="F1043" s="416" t="str">
        <f>VLOOKUP($A1043,'VII - Planilha Orçamentária'!$A$9:$K$463,6)</f>
        <v>SOLDA EXOTÉRMICA CONEXÃO CABO-CABO HORIZONTAL RETO, BITOLA DO CABO DE
16MM² A 70MM²</v>
      </c>
      <c r="G1043" s="419" t="str">
        <f>VLOOKUP($A1043,'VII - Planilha Orçamentária'!$A$9:$K$463,7)</f>
        <v xml:space="preserve">un </v>
      </c>
      <c r="I1043" s="422">
        <f>VLOOKUP($A1043,'VII - Planilha Orçamentária'!$A$9:$K$463,9)</f>
        <v>25</v>
      </c>
      <c r="J1043" s="425">
        <f>VLOOKUP($A1043,'VII - Planilha Orçamentária'!$A$9:$K$463,10)</f>
        <v>0</v>
      </c>
      <c r="K1043" s="413">
        <f>ROUND(J1043*I1043,2)</f>
        <v>0</v>
      </c>
      <c r="M1043" s="194" t="s">
        <v>104</v>
      </c>
      <c r="O1043" s="200"/>
      <c r="P1043" s="288"/>
      <c r="Q1043" s="200"/>
      <c r="R1043" s="288"/>
      <c r="S1043" s="200"/>
      <c r="T1043" s="288"/>
      <c r="U1043" s="200"/>
      <c r="V1043" s="288"/>
      <c r="W1043" s="200"/>
      <c r="X1043" s="288"/>
      <c r="Y1043" s="200"/>
      <c r="Z1043" s="288"/>
      <c r="AA1043" s="303"/>
      <c r="AB1043" s="304"/>
    </row>
    <row r="1044" spans="1:28" ht="20.100000000000001" customHeight="1" outlineLevel="1">
      <c r="A1044" s="406"/>
      <c r="B1044" s="209" t="str">
        <f t="shared" si="29"/>
        <v>3.11</v>
      </c>
      <c r="C1044" s="408"/>
      <c r="D1044" s="411"/>
      <c r="E1044" s="411"/>
      <c r="F1044" s="417"/>
      <c r="G1044" s="420"/>
      <c r="I1044" s="423"/>
      <c r="J1044" s="426"/>
      <c r="K1044" s="414"/>
      <c r="M1044" s="195" t="s">
        <v>105</v>
      </c>
      <c r="O1044" s="202">
        <v>0</v>
      </c>
      <c r="P1044" s="289">
        <f>IFERROR(O1044/$K1043,0)</f>
        <v>0</v>
      </c>
      <c r="Q1044" s="202">
        <f>2*J1043</f>
        <v>0</v>
      </c>
      <c r="R1044" s="289">
        <f>IFERROR(Q1044/$K1043,0)</f>
        <v>0</v>
      </c>
      <c r="S1044" s="202">
        <f>8*J1043</f>
        <v>0</v>
      </c>
      <c r="T1044" s="289">
        <f>IFERROR(S1044/$K1043,0)</f>
        <v>0</v>
      </c>
      <c r="U1044" s="202">
        <f>15*J1043</f>
        <v>0</v>
      </c>
      <c r="V1044" s="289">
        <f>IFERROR(U1044/$K1043,0)</f>
        <v>0</v>
      </c>
      <c r="W1044" s="202">
        <v>0</v>
      </c>
      <c r="X1044" s="289">
        <f>IFERROR(W1044/$K1043,0)</f>
        <v>0</v>
      </c>
      <c r="Y1044" s="202">
        <v>0</v>
      </c>
      <c r="Z1044" s="289">
        <f>IFERROR(Y1044/$K1043,0)</f>
        <v>0</v>
      </c>
      <c r="AA1044" s="305">
        <f>SUMIF($O$9:$Z$9,$AA$9,$O1044:$Z1044)</f>
        <v>0</v>
      </c>
      <c r="AB1044" s="306">
        <f>IFERROR(AA1044/$K1043,0)</f>
        <v>0</v>
      </c>
    </row>
    <row r="1045" spans="1:28" ht="20.100000000000001" customHeight="1" outlineLevel="1">
      <c r="A1045" s="406"/>
      <c r="B1045" s="209" t="str">
        <f t="shared" si="29"/>
        <v>3.11</v>
      </c>
      <c r="C1045" s="409"/>
      <c r="D1045" s="412"/>
      <c r="E1045" s="412"/>
      <c r="F1045" s="418"/>
      <c r="G1045" s="421"/>
      <c r="I1045" s="424"/>
      <c r="J1045" s="427"/>
      <c r="K1045" s="415"/>
      <c r="M1045" s="196" t="s">
        <v>106</v>
      </c>
      <c r="O1045" s="204">
        <f>O1044</f>
        <v>0</v>
      </c>
      <c r="P1045" s="290">
        <f>IFERROR(O1045/$K1043,0)</f>
        <v>0</v>
      </c>
      <c r="Q1045" s="204">
        <f>O1045+Q1044</f>
        <v>0</v>
      </c>
      <c r="R1045" s="290">
        <f>IFERROR(Q1045/$K1043,0)</f>
        <v>0</v>
      </c>
      <c r="S1045" s="204">
        <f>Q1045+S1044</f>
        <v>0</v>
      </c>
      <c r="T1045" s="290">
        <f>IFERROR(S1045/$K1043,0)</f>
        <v>0</v>
      </c>
      <c r="U1045" s="204">
        <f>S1045+U1044</f>
        <v>0</v>
      </c>
      <c r="V1045" s="290">
        <f>IFERROR(U1045/$K1043,0)</f>
        <v>0</v>
      </c>
      <c r="W1045" s="204">
        <f>U1045+W1044</f>
        <v>0</v>
      </c>
      <c r="X1045" s="290">
        <f>IFERROR(W1045/$K1043,0)</f>
        <v>0</v>
      </c>
      <c r="Y1045" s="204">
        <f>W1045+Y1044</f>
        <v>0</v>
      </c>
      <c r="Z1045" s="290">
        <f>IFERROR(Y1045/$K1043,0)</f>
        <v>0</v>
      </c>
      <c r="AA1045" s="307"/>
      <c r="AB1045" s="308"/>
    </row>
    <row r="1046" spans="1:28" ht="20.100000000000001" customHeight="1" outlineLevel="1">
      <c r="A1046" s="406">
        <f>A1043+1</f>
        <v>371</v>
      </c>
      <c r="B1046" s="209" t="str">
        <f t="shared" si="29"/>
        <v>3.11</v>
      </c>
      <c r="C1046" s="407" t="str">
        <f>VLOOKUP($A1046,'VII - Planilha Orçamentária'!$A$9:$K$463,3)</f>
        <v>3.11.22</v>
      </c>
      <c r="D1046" s="410" t="str">
        <f>VLOOKUP($A1046,'VII - Planilha Orçamentária'!$A$9:$K$463,4)</f>
        <v>CPOS - B.166</v>
      </c>
      <c r="E1046" s="410" t="str">
        <f>VLOOKUP(A1046,'VII - Planilha Orçamentária'!$A$9:$K$463,5)</f>
        <v>420512</v>
      </c>
      <c r="F1046" s="416" t="str">
        <f>VLOOKUP($A1046,'VII - Planilha Orçamentária'!$A$9:$K$463,6)</f>
        <v>CONECTOR DE EMENDA EM LATÃO PARA CABO DE ATÉ 50 MM² COM 4 PARAFUSOS</v>
      </c>
      <c r="G1046" s="419" t="str">
        <f>VLOOKUP($A1046,'VII - Planilha Orçamentária'!$A$9:$K$463,7)</f>
        <v xml:space="preserve">un </v>
      </c>
      <c r="I1046" s="422">
        <f>VLOOKUP($A1046,'VII - Planilha Orçamentária'!$A$9:$K$463,9)</f>
        <v>20</v>
      </c>
      <c r="J1046" s="425">
        <f>VLOOKUP($A1046,'VII - Planilha Orçamentária'!$A$9:$K$463,10)</f>
        <v>0</v>
      </c>
      <c r="K1046" s="413">
        <f>ROUND(J1046*I1046,2)</f>
        <v>0</v>
      </c>
      <c r="M1046" s="194" t="s">
        <v>104</v>
      </c>
      <c r="O1046" s="200"/>
      <c r="P1046" s="288"/>
      <c r="Q1046" s="200"/>
      <c r="R1046" s="288"/>
      <c r="S1046" s="200"/>
      <c r="T1046" s="288"/>
      <c r="U1046" s="200"/>
      <c r="V1046" s="288"/>
      <c r="W1046" s="200"/>
      <c r="X1046" s="288"/>
      <c r="Y1046" s="200"/>
      <c r="Z1046" s="288"/>
      <c r="AA1046" s="303"/>
      <c r="AB1046" s="304"/>
    </row>
    <row r="1047" spans="1:28" ht="20.100000000000001" customHeight="1" outlineLevel="1">
      <c r="A1047" s="406"/>
      <c r="B1047" s="209" t="str">
        <f t="shared" ref="B1047:B1060" si="30">B1046</f>
        <v>3.11</v>
      </c>
      <c r="C1047" s="408"/>
      <c r="D1047" s="411"/>
      <c r="E1047" s="411"/>
      <c r="F1047" s="417"/>
      <c r="G1047" s="420"/>
      <c r="I1047" s="423"/>
      <c r="J1047" s="426"/>
      <c r="K1047" s="414"/>
      <c r="M1047" s="195" t="s">
        <v>105</v>
      </c>
      <c r="O1047" s="202">
        <v>0</v>
      </c>
      <c r="P1047" s="289">
        <f>IFERROR(O1047/$K1046,0)</f>
        <v>0</v>
      </c>
      <c r="Q1047" s="202">
        <v>0</v>
      </c>
      <c r="R1047" s="289">
        <f>IFERROR(Q1047/$K1046,0)</f>
        <v>0</v>
      </c>
      <c r="S1047" s="202">
        <v>0</v>
      </c>
      <c r="T1047" s="289">
        <f>IFERROR(S1047/$K1046,0)</f>
        <v>0</v>
      </c>
      <c r="U1047" s="202">
        <f>K1046</f>
        <v>0</v>
      </c>
      <c r="V1047" s="289">
        <f>IFERROR(U1047/$K1046,0)</f>
        <v>0</v>
      </c>
      <c r="W1047" s="202">
        <v>0</v>
      </c>
      <c r="X1047" s="289">
        <f>IFERROR(W1047/$K1046,0)</f>
        <v>0</v>
      </c>
      <c r="Y1047" s="202">
        <v>0</v>
      </c>
      <c r="Z1047" s="289">
        <f>IFERROR(Y1047/$K1046,0)</f>
        <v>0</v>
      </c>
      <c r="AA1047" s="305">
        <f>SUMIF($O$9:$Z$9,$AA$9,$O1047:$Z1047)</f>
        <v>0</v>
      </c>
      <c r="AB1047" s="306">
        <f>IFERROR(AA1047/$K1046,0)</f>
        <v>0</v>
      </c>
    </row>
    <row r="1048" spans="1:28" ht="20.100000000000001" customHeight="1" outlineLevel="1">
      <c r="A1048" s="406"/>
      <c r="B1048" s="209" t="str">
        <f t="shared" si="30"/>
        <v>3.11</v>
      </c>
      <c r="C1048" s="409"/>
      <c r="D1048" s="412"/>
      <c r="E1048" s="412"/>
      <c r="F1048" s="418"/>
      <c r="G1048" s="421"/>
      <c r="I1048" s="424"/>
      <c r="J1048" s="427"/>
      <c r="K1048" s="415"/>
      <c r="M1048" s="196" t="s">
        <v>106</v>
      </c>
      <c r="O1048" s="204">
        <f>O1047</f>
        <v>0</v>
      </c>
      <c r="P1048" s="290">
        <f>IFERROR(O1048/$K1046,0)</f>
        <v>0</v>
      </c>
      <c r="Q1048" s="204">
        <f>O1048+Q1047</f>
        <v>0</v>
      </c>
      <c r="R1048" s="290">
        <f>IFERROR(Q1048/$K1046,0)</f>
        <v>0</v>
      </c>
      <c r="S1048" s="204">
        <f>Q1048+S1047</f>
        <v>0</v>
      </c>
      <c r="T1048" s="290">
        <f>IFERROR(S1048/$K1046,0)</f>
        <v>0</v>
      </c>
      <c r="U1048" s="204">
        <f>S1048+U1047</f>
        <v>0</v>
      </c>
      <c r="V1048" s="290">
        <f>IFERROR(U1048/$K1046,0)</f>
        <v>0</v>
      </c>
      <c r="W1048" s="204">
        <f>U1048+W1047</f>
        <v>0</v>
      </c>
      <c r="X1048" s="290">
        <f>IFERROR(W1048/$K1046,0)</f>
        <v>0</v>
      </c>
      <c r="Y1048" s="204">
        <f>W1048+Y1047</f>
        <v>0</v>
      </c>
      <c r="Z1048" s="290">
        <f>IFERROR(Y1048/$K1046,0)</f>
        <v>0</v>
      </c>
      <c r="AA1048" s="307"/>
      <c r="AB1048" s="308"/>
    </row>
    <row r="1049" spans="1:28" ht="20.100000000000001" customHeight="1" outlineLevel="1">
      <c r="A1049" s="406">
        <f>A1046+1</f>
        <v>372</v>
      </c>
      <c r="B1049" s="209" t="str">
        <f t="shared" si="30"/>
        <v>3.11</v>
      </c>
      <c r="C1049" s="407" t="str">
        <f>VLOOKUP($A1049,'VII - Planilha Orçamentária'!$A$9:$K$463,3)</f>
        <v>3.11.23</v>
      </c>
      <c r="D1049" s="410" t="str">
        <f>VLOOKUP($A1049,'VII - Planilha Orçamentária'!$A$9:$K$463,4)</f>
        <v>CPOS - B.166</v>
      </c>
      <c r="E1049" s="410" t="str">
        <f>VLOOKUP(A1049,'VII - Planilha Orçamentária'!$A$9:$K$463,5)</f>
        <v>420510</v>
      </c>
      <c r="F1049" s="416" t="str">
        <f>VLOOKUP($A1049,'VII - Planilha Orçamentária'!$A$9:$K$463,6)</f>
        <v>CAIXA DE INSPEÇÃO SUSPENSA</v>
      </c>
      <c r="G1049" s="419" t="str">
        <f>VLOOKUP($A1049,'VII - Planilha Orçamentária'!$A$9:$K$463,7)</f>
        <v xml:space="preserve">un </v>
      </c>
      <c r="I1049" s="422">
        <f>VLOOKUP($A1049,'VII - Planilha Orçamentária'!$A$9:$K$463,9)</f>
        <v>20</v>
      </c>
      <c r="J1049" s="425">
        <f>VLOOKUP($A1049,'VII - Planilha Orçamentária'!$A$9:$K$463,10)</f>
        <v>0</v>
      </c>
      <c r="K1049" s="413">
        <f>ROUND(J1049*I1049,2)</f>
        <v>0</v>
      </c>
      <c r="M1049" s="194" t="s">
        <v>104</v>
      </c>
      <c r="O1049" s="200"/>
      <c r="P1049" s="288"/>
      <c r="Q1049" s="200"/>
      <c r="R1049" s="288"/>
      <c r="S1049" s="200"/>
      <c r="T1049" s="288"/>
      <c r="U1049" s="200"/>
      <c r="V1049" s="288"/>
      <c r="W1049" s="200"/>
      <c r="X1049" s="288"/>
      <c r="Y1049" s="200"/>
      <c r="Z1049" s="288"/>
      <c r="AA1049" s="303"/>
      <c r="AB1049" s="304"/>
    </row>
    <row r="1050" spans="1:28" ht="20.100000000000001" customHeight="1" outlineLevel="1">
      <c r="A1050" s="406"/>
      <c r="B1050" s="209" t="str">
        <f t="shared" si="30"/>
        <v>3.11</v>
      </c>
      <c r="C1050" s="408"/>
      <c r="D1050" s="411"/>
      <c r="E1050" s="411"/>
      <c r="F1050" s="417"/>
      <c r="G1050" s="420"/>
      <c r="I1050" s="423"/>
      <c r="J1050" s="426"/>
      <c r="K1050" s="414"/>
      <c r="M1050" s="195" t="s">
        <v>105</v>
      </c>
      <c r="O1050" s="202">
        <v>0</v>
      </c>
      <c r="P1050" s="289">
        <f>IFERROR(O1050/$K1049,0)</f>
        <v>0</v>
      </c>
      <c r="Q1050" s="202">
        <v>0</v>
      </c>
      <c r="R1050" s="289">
        <f>IFERROR(Q1050/$K1049,0)</f>
        <v>0</v>
      </c>
      <c r="S1050" s="202">
        <v>0</v>
      </c>
      <c r="T1050" s="289">
        <f>IFERROR(S1050/$K1049,0)</f>
        <v>0</v>
      </c>
      <c r="U1050" s="202">
        <f>K1049</f>
        <v>0</v>
      </c>
      <c r="V1050" s="289">
        <f>IFERROR(U1050/$K1049,0)</f>
        <v>0</v>
      </c>
      <c r="W1050" s="202">
        <v>0</v>
      </c>
      <c r="X1050" s="289">
        <f>IFERROR(W1050/$K1049,0)</f>
        <v>0</v>
      </c>
      <c r="Y1050" s="202">
        <v>0</v>
      </c>
      <c r="Z1050" s="289">
        <f>IFERROR(Y1050/$K1049,0)</f>
        <v>0</v>
      </c>
      <c r="AA1050" s="305">
        <f>SUMIF($O$9:$Z$9,$AA$9,$O1050:$Z1050)</f>
        <v>0</v>
      </c>
      <c r="AB1050" s="306">
        <f>IFERROR(AA1050/$K1049,0)</f>
        <v>0</v>
      </c>
    </row>
    <row r="1051" spans="1:28" ht="20.100000000000001" customHeight="1" outlineLevel="1">
      <c r="A1051" s="406"/>
      <c r="B1051" s="209" t="str">
        <f t="shared" si="30"/>
        <v>3.11</v>
      </c>
      <c r="C1051" s="409"/>
      <c r="D1051" s="412"/>
      <c r="E1051" s="412"/>
      <c r="F1051" s="418"/>
      <c r="G1051" s="421"/>
      <c r="I1051" s="424"/>
      <c r="J1051" s="427"/>
      <c r="K1051" s="415"/>
      <c r="M1051" s="196" t="s">
        <v>106</v>
      </c>
      <c r="O1051" s="204">
        <f>O1050</f>
        <v>0</v>
      </c>
      <c r="P1051" s="290">
        <f>IFERROR(O1051/$K1049,0)</f>
        <v>0</v>
      </c>
      <c r="Q1051" s="204">
        <f>O1051+Q1050</f>
        <v>0</v>
      </c>
      <c r="R1051" s="290">
        <f>IFERROR(Q1051/$K1049,0)</f>
        <v>0</v>
      </c>
      <c r="S1051" s="204">
        <f>Q1051+S1050</f>
        <v>0</v>
      </c>
      <c r="T1051" s="290">
        <f>IFERROR(S1051/$K1049,0)</f>
        <v>0</v>
      </c>
      <c r="U1051" s="204">
        <f>S1051+U1050</f>
        <v>0</v>
      </c>
      <c r="V1051" s="290">
        <f>IFERROR(U1051/$K1049,0)</f>
        <v>0</v>
      </c>
      <c r="W1051" s="204">
        <f>U1051+W1050</f>
        <v>0</v>
      </c>
      <c r="X1051" s="290">
        <f>IFERROR(W1051/$K1049,0)</f>
        <v>0</v>
      </c>
      <c r="Y1051" s="204">
        <f>W1051+Y1050</f>
        <v>0</v>
      </c>
      <c r="Z1051" s="290">
        <f>IFERROR(Y1051/$K1049,0)</f>
        <v>0</v>
      </c>
      <c r="AA1051" s="307"/>
      <c r="AB1051" s="308"/>
    </row>
    <row r="1052" spans="1:28" ht="20.100000000000001" hidden="1" customHeight="1" outlineLevel="1">
      <c r="A1052" s="406">
        <f>A1049+1</f>
        <v>373</v>
      </c>
      <c r="B1052" s="209" t="str">
        <f t="shared" si="30"/>
        <v>3.11</v>
      </c>
      <c r="C1052" s="407" t="str">
        <f>VLOOKUP($A1052,'VII - Planilha Orçamentária'!$A$9:$K$463,3)</f>
        <v>3.11.24</v>
      </c>
      <c r="D1052" s="410" t="str">
        <f>VLOOKUP($A1052,'VII - Planilha Orçamentária'!$A$9:$K$463,4)</f>
        <v>CPOS - B.166</v>
      </c>
      <c r="E1052" s="410" t="str">
        <f>VLOOKUP(A1052,'VII - Planilha Orçamentária'!$A$9:$K$463,5)</f>
        <v>420531</v>
      </c>
      <c r="F1052" s="416" t="str">
        <f>VLOOKUP($A1052,'VII - Planilha Orçamentária'!$A$9:$K$463,6)</f>
        <v>CAIXA DE INSPEÇÃO DO TERRA CILÍNDRICA EM PVC RÍGIDO, DIÂMETRO DE 300
MM - H= 250 MM</v>
      </c>
      <c r="G1052" s="419" t="str">
        <f>VLOOKUP($A1052,'VII - Planilha Orçamentária'!$A$9:$K$463,7)</f>
        <v xml:space="preserve">un </v>
      </c>
      <c r="H1052" s="5" t="s">
        <v>135</v>
      </c>
      <c r="I1052" s="422">
        <f>VLOOKUP($A1052,'VII - Planilha Orçamentária'!$A$9:$K$463,9)</f>
        <v>0</v>
      </c>
      <c r="J1052" s="425">
        <f>VLOOKUP($A1052,'VII - Planilha Orçamentária'!$A$9:$K$463,10)</f>
        <v>18.12</v>
      </c>
      <c r="K1052" s="413">
        <f>ROUND(J1052*I1052,2)</f>
        <v>0</v>
      </c>
      <c r="M1052" s="194" t="s">
        <v>104</v>
      </c>
      <c r="O1052" s="200"/>
      <c r="P1052" s="288"/>
      <c r="Q1052" s="200"/>
      <c r="R1052" s="288"/>
      <c r="S1052" s="200"/>
      <c r="T1052" s="288"/>
      <c r="U1052" s="200"/>
      <c r="V1052" s="288"/>
      <c r="W1052" s="200"/>
      <c r="X1052" s="288"/>
      <c r="Y1052" s="200"/>
      <c r="Z1052" s="288"/>
      <c r="AA1052" s="303"/>
      <c r="AB1052" s="304"/>
    </row>
    <row r="1053" spans="1:28" ht="20.100000000000001" hidden="1" customHeight="1" outlineLevel="1">
      <c r="A1053" s="406"/>
      <c r="B1053" s="209" t="str">
        <f t="shared" si="30"/>
        <v>3.11</v>
      </c>
      <c r="C1053" s="408"/>
      <c r="D1053" s="411"/>
      <c r="E1053" s="411"/>
      <c r="F1053" s="417"/>
      <c r="G1053" s="420"/>
      <c r="H1053" s="5" t="s">
        <v>135</v>
      </c>
      <c r="I1053" s="423"/>
      <c r="J1053" s="426"/>
      <c r="K1053" s="414"/>
      <c r="M1053" s="195" t="s">
        <v>105</v>
      </c>
      <c r="O1053" s="202">
        <v>0</v>
      </c>
      <c r="P1053" s="289">
        <f>IFERROR(O1053/$K1052,0)</f>
        <v>0</v>
      </c>
      <c r="Q1053" s="202">
        <v>0</v>
      </c>
      <c r="R1053" s="289">
        <f>IFERROR(Q1053/$K1052,0)</f>
        <v>0</v>
      </c>
      <c r="S1053" s="202">
        <v>0</v>
      </c>
      <c r="T1053" s="289">
        <f>IFERROR(S1053/$K1052,0)</f>
        <v>0</v>
      </c>
      <c r="U1053" s="202">
        <f>K1052</f>
        <v>0</v>
      </c>
      <c r="V1053" s="289">
        <f>IFERROR(U1053/$K1052,0)</f>
        <v>0</v>
      </c>
      <c r="W1053" s="202">
        <v>0</v>
      </c>
      <c r="X1053" s="289">
        <f>IFERROR(W1053/$K1052,0)</f>
        <v>0</v>
      </c>
      <c r="Y1053" s="202">
        <v>0</v>
      </c>
      <c r="Z1053" s="289">
        <f>IFERROR(Y1053/$K1052,0)</f>
        <v>0</v>
      </c>
      <c r="AA1053" s="305">
        <f>SUMIF($O$9:$Z$9,$AA$9,$O1053:$Z1053)</f>
        <v>0</v>
      </c>
      <c r="AB1053" s="306">
        <f>IFERROR(AA1053/$K1052,0)</f>
        <v>0</v>
      </c>
    </row>
    <row r="1054" spans="1:28" ht="20.100000000000001" hidden="1" customHeight="1" outlineLevel="1">
      <c r="A1054" s="406"/>
      <c r="B1054" s="209" t="str">
        <f t="shared" si="30"/>
        <v>3.11</v>
      </c>
      <c r="C1054" s="409"/>
      <c r="D1054" s="412"/>
      <c r="E1054" s="412"/>
      <c r="F1054" s="418"/>
      <c r="G1054" s="421"/>
      <c r="H1054" s="5" t="s">
        <v>135</v>
      </c>
      <c r="I1054" s="424"/>
      <c r="J1054" s="427"/>
      <c r="K1054" s="415"/>
      <c r="M1054" s="196" t="s">
        <v>106</v>
      </c>
      <c r="O1054" s="204">
        <f>O1053</f>
        <v>0</v>
      </c>
      <c r="P1054" s="290">
        <f>IFERROR(O1054/$K1052,0)</f>
        <v>0</v>
      </c>
      <c r="Q1054" s="204">
        <f>O1054+Q1053</f>
        <v>0</v>
      </c>
      <c r="R1054" s="290">
        <f>IFERROR(Q1054/$K1052,0)</f>
        <v>0</v>
      </c>
      <c r="S1054" s="204">
        <f>Q1054+S1053</f>
        <v>0</v>
      </c>
      <c r="T1054" s="290">
        <f>IFERROR(S1054/$K1052,0)</f>
        <v>0</v>
      </c>
      <c r="U1054" s="204">
        <f>S1054+U1053</f>
        <v>0</v>
      </c>
      <c r="V1054" s="290">
        <f>IFERROR(U1054/$K1052,0)</f>
        <v>0</v>
      </c>
      <c r="W1054" s="204">
        <f>U1054+W1053</f>
        <v>0</v>
      </c>
      <c r="X1054" s="290">
        <f>IFERROR(W1054/$K1052,0)</f>
        <v>0</v>
      </c>
      <c r="Y1054" s="204">
        <f>W1054+Y1053</f>
        <v>0</v>
      </c>
      <c r="Z1054" s="290">
        <f>IFERROR(Y1054/$K1052,0)</f>
        <v>0</v>
      </c>
      <c r="AA1054" s="307"/>
      <c r="AB1054" s="308"/>
    </row>
    <row r="1055" spans="1:28" ht="20.100000000000001" customHeight="1" outlineLevel="1">
      <c r="A1055" s="406">
        <f>A1052+1</f>
        <v>374</v>
      </c>
      <c r="B1055" s="209" t="str">
        <f t="shared" si="30"/>
        <v>3.11</v>
      </c>
      <c r="C1055" s="407" t="str">
        <f>VLOOKUP($A1055,'VII - Planilha Orçamentária'!$A$9:$K$463,3)</f>
        <v>3.11.25</v>
      </c>
      <c r="D1055" s="410" t="str">
        <f>VLOOKUP($A1055,'VII - Planilha Orçamentária'!$A$9:$K$463,4)</f>
        <v>CPOS - B.166</v>
      </c>
      <c r="E1055" s="410" t="str">
        <f>VLOOKUP(A1055,'VII - Planilha Orçamentária'!$A$9:$K$463,5)</f>
        <v>420530</v>
      </c>
      <c r="F1055" s="416" t="str">
        <f>VLOOKUP($A1055,'VII - Planilha Orçamentária'!$A$9:$K$463,6)</f>
        <v>TAMPA PARA CAIXA DE INSPEÇÃO CILÍNDRICA, AÇO GALVANIZADO</v>
      </c>
      <c r="G1055" s="419" t="str">
        <f>VLOOKUP($A1055,'VII - Planilha Orçamentária'!$A$9:$K$463,7)</f>
        <v xml:space="preserve">un </v>
      </c>
      <c r="I1055" s="422">
        <f>VLOOKUP($A1055,'VII - Planilha Orçamentária'!$A$9:$K$463,9)</f>
        <v>20</v>
      </c>
      <c r="J1055" s="425">
        <f>VLOOKUP($A1055,'VII - Planilha Orçamentária'!$A$9:$K$463,10)</f>
        <v>0</v>
      </c>
      <c r="K1055" s="413">
        <f>ROUND(J1055*I1055,2)</f>
        <v>0</v>
      </c>
      <c r="M1055" s="194" t="s">
        <v>104</v>
      </c>
      <c r="O1055" s="200"/>
      <c r="P1055" s="288"/>
      <c r="Q1055" s="200"/>
      <c r="R1055" s="288"/>
      <c r="S1055" s="200"/>
      <c r="T1055" s="288"/>
      <c r="U1055" s="200"/>
      <c r="V1055" s="288"/>
      <c r="W1055" s="200"/>
      <c r="X1055" s="288"/>
      <c r="Y1055" s="200"/>
      <c r="Z1055" s="288"/>
      <c r="AA1055" s="303"/>
      <c r="AB1055" s="304"/>
    </row>
    <row r="1056" spans="1:28" ht="20.100000000000001" customHeight="1" outlineLevel="1">
      <c r="A1056" s="406"/>
      <c r="B1056" s="209" t="str">
        <f t="shared" si="30"/>
        <v>3.11</v>
      </c>
      <c r="C1056" s="408"/>
      <c r="D1056" s="411"/>
      <c r="E1056" s="411"/>
      <c r="F1056" s="417"/>
      <c r="G1056" s="420"/>
      <c r="I1056" s="423"/>
      <c r="J1056" s="426"/>
      <c r="K1056" s="414"/>
      <c r="M1056" s="195" t="s">
        <v>105</v>
      </c>
      <c r="O1056" s="202">
        <v>0</v>
      </c>
      <c r="P1056" s="289">
        <f>IFERROR(O1056/$K1055,0)</f>
        <v>0</v>
      </c>
      <c r="Q1056" s="202">
        <f>5*J1055</f>
        <v>0</v>
      </c>
      <c r="R1056" s="289">
        <f>IFERROR(Q1056/$K1055,0)</f>
        <v>0</v>
      </c>
      <c r="S1056" s="202">
        <f>5*J1055</f>
        <v>0</v>
      </c>
      <c r="T1056" s="289">
        <f>IFERROR(S1056/$K1055,0)</f>
        <v>0</v>
      </c>
      <c r="U1056" s="202">
        <f>10*J1055</f>
        <v>0</v>
      </c>
      <c r="V1056" s="289">
        <f>IFERROR(U1056/$K1055,0)</f>
        <v>0</v>
      </c>
      <c r="W1056" s="202">
        <v>0</v>
      </c>
      <c r="X1056" s="289">
        <f>IFERROR(W1056/$K1055,0)</f>
        <v>0</v>
      </c>
      <c r="Y1056" s="202">
        <v>0</v>
      </c>
      <c r="Z1056" s="289">
        <f>IFERROR(Y1056/$K1055,0)</f>
        <v>0</v>
      </c>
      <c r="AA1056" s="305">
        <f>SUMIF($O$9:$Z$9,$AA$9,$O1056:$Z1056)</f>
        <v>0</v>
      </c>
      <c r="AB1056" s="306">
        <f>IFERROR(AA1056/$K1055,0)</f>
        <v>0</v>
      </c>
    </row>
    <row r="1057" spans="1:28" ht="20.100000000000001" customHeight="1" outlineLevel="1">
      <c r="A1057" s="406"/>
      <c r="B1057" s="209" t="str">
        <f t="shared" si="30"/>
        <v>3.11</v>
      </c>
      <c r="C1057" s="409"/>
      <c r="D1057" s="412"/>
      <c r="E1057" s="412"/>
      <c r="F1057" s="418"/>
      <c r="G1057" s="421"/>
      <c r="I1057" s="424"/>
      <c r="J1057" s="427"/>
      <c r="K1057" s="415"/>
      <c r="M1057" s="196" t="s">
        <v>106</v>
      </c>
      <c r="O1057" s="204">
        <f>O1056</f>
        <v>0</v>
      </c>
      <c r="P1057" s="290">
        <f>IFERROR(O1057/$K1055,0)</f>
        <v>0</v>
      </c>
      <c r="Q1057" s="204">
        <f>O1057+Q1056</f>
        <v>0</v>
      </c>
      <c r="R1057" s="290">
        <f>IFERROR(Q1057/$K1055,0)</f>
        <v>0</v>
      </c>
      <c r="S1057" s="204">
        <f>Q1057+S1056</f>
        <v>0</v>
      </c>
      <c r="T1057" s="290">
        <f>IFERROR(S1057/$K1055,0)</f>
        <v>0</v>
      </c>
      <c r="U1057" s="204">
        <f>S1057+U1056</f>
        <v>0</v>
      </c>
      <c r="V1057" s="290">
        <f>IFERROR(U1057/$K1055,0)</f>
        <v>0</v>
      </c>
      <c r="W1057" s="204">
        <f>U1057+W1056</f>
        <v>0</v>
      </c>
      <c r="X1057" s="290">
        <f>IFERROR(W1057/$K1055,0)</f>
        <v>0</v>
      </c>
      <c r="Y1057" s="204">
        <f>W1057+Y1056</f>
        <v>0</v>
      </c>
      <c r="Z1057" s="290">
        <f>IFERROR(Y1057/$K1055,0)</f>
        <v>0</v>
      </c>
      <c r="AA1057" s="307"/>
      <c r="AB1057" s="308"/>
    </row>
    <row r="1058" spans="1:28" ht="20.100000000000001" customHeight="1" outlineLevel="1">
      <c r="A1058" s="406">
        <f>A1055+1</f>
        <v>375</v>
      </c>
      <c r="B1058" s="209" t="str">
        <f t="shared" si="30"/>
        <v>3.11</v>
      </c>
      <c r="C1058" s="407" t="str">
        <f>VLOOKUP($A1058,'VII - Planilha Orçamentária'!$A$9:$K$463,3)</f>
        <v>3.11.26</v>
      </c>
      <c r="D1058" s="410" t="str">
        <f>VLOOKUP($A1058,'VII - Planilha Orçamentária'!$A$9:$K$463,4)</f>
        <v>CPU</v>
      </c>
      <c r="E1058" s="410" t="str">
        <f>VLOOKUP(A1058,'VII - Planilha Orçamentária'!$A$9:$K$463,5)</f>
        <v>002</v>
      </c>
      <c r="F1058" s="416" t="str">
        <f>VLOOKUP($A1058,'VII - Planilha Orçamentária'!$A$9:$K$463,6)</f>
        <v>TESTE DE VERIFICACAO DA MALHA DE TERRA DOS PARA-RAIOS COM MEDICOES E LAUDO TECNICO</v>
      </c>
      <c r="G1058" s="419" t="str">
        <f>VLOOKUP($A1058,'VII - Planilha Orçamentária'!$A$9:$K$463,7)</f>
        <v>bloco</v>
      </c>
      <c r="I1058" s="422">
        <f>VLOOKUP($A1058,'VII - Planilha Orçamentária'!$A$9:$K$463,9)</f>
        <v>1</v>
      </c>
      <c r="J1058" s="425">
        <f>VLOOKUP($A1058,'VII - Planilha Orçamentária'!$A$9:$K$463,10)</f>
        <v>0</v>
      </c>
      <c r="K1058" s="413">
        <f>ROUND(J1058*I1058,2)</f>
        <v>0</v>
      </c>
      <c r="M1058" s="194" t="s">
        <v>104</v>
      </c>
      <c r="O1058" s="200"/>
      <c r="P1058" s="288"/>
      <c r="Q1058" s="200"/>
      <c r="R1058" s="288"/>
      <c r="S1058" s="200"/>
      <c r="T1058" s="288"/>
      <c r="U1058" s="200"/>
      <c r="V1058" s="288"/>
      <c r="W1058" s="200"/>
      <c r="X1058" s="288"/>
      <c r="Y1058" s="200"/>
      <c r="Z1058" s="288"/>
      <c r="AA1058" s="303"/>
      <c r="AB1058" s="304"/>
    </row>
    <row r="1059" spans="1:28" ht="20.100000000000001" customHeight="1" outlineLevel="1">
      <c r="A1059" s="406"/>
      <c r="B1059" s="209" t="str">
        <f t="shared" si="30"/>
        <v>3.11</v>
      </c>
      <c r="C1059" s="408"/>
      <c r="D1059" s="411"/>
      <c r="E1059" s="411"/>
      <c r="F1059" s="417"/>
      <c r="G1059" s="420"/>
      <c r="I1059" s="423"/>
      <c r="J1059" s="426"/>
      <c r="K1059" s="414"/>
      <c r="M1059" s="195" t="s">
        <v>105</v>
      </c>
      <c r="O1059" s="202">
        <v>0</v>
      </c>
      <c r="P1059" s="289">
        <f>IFERROR(O1059/$K1058,0)</f>
        <v>0</v>
      </c>
      <c r="Q1059" s="202">
        <v>0</v>
      </c>
      <c r="R1059" s="289">
        <f>IFERROR(Q1059/$K1058,0)</f>
        <v>0</v>
      </c>
      <c r="S1059" s="202">
        <v>0</v>
      </c>
      <c r="T1059" s="289">
        <f>IFERROR(S1059/$K1058,0)</f>
        <v>0</v>
      </c>
      <c r="U1059" s="202">
        <v>0</v>
      </c>
      <c r="V1059" s="289">
        <f>IFERROR(U1059/$K1058,0)</f>
        <v>0</v>
      </c>
      <c r="W1059" s="202">
        <f>K1058</f>
        <v>0</v>
      </c>
      <c r="X1059" s="289">
        <f>IFERROR(W1059/$K1058,0)</f>
        <v>0</v>
      </c>
      <c r="Y1059" s="202">
        <v>0</v>
      </c>
      <c r="Z1059" s="289">
        <f>IFERROR(Y1059/$K1058,0)</f>
        <v>0</v>
      </c>
      <c r="AA1059" s="305">
        <f>SUMIF($O$9:$Z$9,$AA$9,$O1059:$Z1059)</f>
        <v>0</v>
      </c>
      <c r="AB1059" s="306">
        <f>IFERROR(AA1059/$K1058,0)</f>
        <v>0</v>
      </c>
    </row>
    <row r="1060" spans="1:28" ht="20.100000000000001" customHeight="1" outlineLevel="1">
      <c r="A1060" s="406"/>
      <c r="B1060" s="209" t="str">
        <f t="shared" si="30"/>
        <v>3.11</v>
      </c>
      <c r="C1060" s="409"/>
      <c r="D1060" s="412"/>
      <c r="E1060" s="412"/>
      <c r="F1060" s="418"/>
      <c r="G1060" s="421"/>
      <c r="I1060" s="424"/>
      <c r="J1060" s="427"/>
      <c r="K1060" s="415"/>
      <c r="M1060" s="196" t="s">
        <v>106</v>
      </c>
      <c r="O1060" s="204">
        <f>O1059</f>
        <v>0</v>
      </c>
      <c r="P1060" s="290">
        <f>IFERROR(O1060/$K1058,0)</f>
        <v>0</v>
      </c>
      <c r="Q1060" s="204">
        <f>O1060+Q1059</f>
        <v>0</v>
      </c>
      <c r="R1060" s="290">
        <f>IFERROR(Q1060/$K1058,0)</f>
        <v>0</v>
      </c>
      <c r="S1060" s="204">
        <f>Q1060+S1059</f>
        <v>0</v>
      </c>
      <c r="T1060" s="290">
        <f>IFERROR(S1060/$K1058,0)</f>
        <v>0</v>
      </c>
      <c r="U1060" s="204">
        <f>S1060+U1059</f>
        <v>0</v>
      </c>
      <c r="V1060" s="290">
        <f>IFERROR(U1060/$K1058,0)</f>
        <v>0</v>
      </c>
      <c r="W1060" s="204">
        <f>U1060+W1059</f>
        <v>0</v>
      </c>
      <c r="X1060" s="290">
        <f>IFERROR(W1060/$K1058,0)</f>
        <v>0</v>
      </c>
      <c r="Y1060" s="204">
        <f>W1060+Y1059</f>
        <v>0</v>
      </c>
      <c r="Z1060" s="290">
        <f>IFERROR(Y1060/$K1058,0)</f>
        <v>0</v>
      </c>
      <c r="AA1060" s="307"/>
      <c r="AB1060" s="308"/>
    </row>
    <row r="1061" spans="1:28" ht="30" customHeight="1">
      <c r="A1061" s="406"/>
      <c r="B1061" s="181" t="str">
        <f>B1060</f>
        <v>3.11</v>
      </c>
      <c r="C1061" s="348"/>
      <c r="D1061" s="349">
        <f>C$181</f>
        <v>3</v>
      </c>
      <c r="E1061" s="349" t="s">
        <v>726</v>
      </c>
      <c r="F1061" s="346" t="s">
        <v>725</v>
      </c>
      <c r="G1061" s="350"/>
      <c r="H1061" s="44"/>
      <c r="I1061" s="351" t="s">
        <v>74</v>
      </c>
      <c r="J1061" s="352"/>
      <c r="K1061" s="347">
        <f>SUMIF(B$9:B1060,B1061,K$9:K1060)</f>
        <v>0</v>
      </c>
      <c r="L1061" s="42"/>
      <c r="M1061" s="353"/>
      <c r="O1061" s="206">
        <f>SUMIFS(O$9:O1060,$B$9:$B1060,$B1061,$M$9:$M1060,$M1059)</f>
        <v>0</v>
      </c>
      <c r="P1061" s="291" t="e">
        <f>O1061/$K1061</f>
        <v>#DIV/0!</v>
      </c>
      <c r="Q1061" s="206">
        <f>SUMIFS(Q$9:Q1060,$B$9:$B1060,$B1061,$M$9:$M1060,$M1059)</f>
        <v>0</v>
      </c>
      <c r="R1061" s="291" t="e">
        <f>Q1061/$K1061</f>
        <v>#DIV/0!</v>
      </c>
      <c r="S1061" s="206">
        <f>SUMIFS(S$9:S1060,$B$9:$B1060,$B1061,$M$9:$M1060,$M1059)</f>
        <v>0</v>
      </c>
      <c r="T1061" s="291" t="e">
        <f>S1061/$K1061</f>
        <v>#DIV/0!</v>
      </c>
      <c r="U1061" s="206">
        <f>SUMIFS(U$9:U1060,$B$9:$B1060,$B1061,$M$9:$M1060,$M1059)</f>
        <v>0</v>
      </c>
      <c r="V1061" s="291" t="e">
        <f>U1061/$K1061</f>
        <v>#DIV/0!</v>
      </c>
      <c r="W1061" s="206">
        <f>SUMIFS(W$9:W1060,$B$9:$B1060,$B1061,$M$9:$M1060,$M1059)</f>
        <v>0</v>
      </c>
      <c r="X1061" s="291" t="e">
        <f>W1061/$K1061</f>
        <v>#DIV/0!</v>
      </c>
      <c r="Y1061" s="206">
        <f>SUMIFS(Y$9:Y1060,$B$9:$B1060,$B1061,$M$9:$M1060,$M1059)</f>
        <v>0</v>
      </c>
      <c r="Z1061" s="291" t="e">
        <f>Y1061/$K1061</f>
        <v>#DIV/0!</v>
      </c>
      <c r="AA1061" s="206">
        <f>SUMIFS(AA$9:AA1060,$B$9:$B1060,$B1061,$M$9:$M1060,$M1059)</f>
        <v>0</v>
      </c>
      <c r="AB1061" s="291" t="e">
        <f>AA1061/$K1061</f>
        <v>#DIV/0!</v>
      </c>
    </row>
    <row r="1062" spans="1:28" ht="30" customHeight="1" thickBot="1">
      <c r="A1062" s="406"/>
      <c r="B1062" s="181" t="str">
        <f>B1061</f>
        <v>3.11</v>
      </c>
      <c r="C1062" s="158"/>
      <c r="D1062" s="221">
        <f>F1062</f>
        <v>3</v>
      </c>
      <c r="E1062" s="221" t="s">
        <v>740</v>
      </c>
      <c r="F1062" s="74">
        <v>3</v>
      </c>
      <c r="G1062" s="222"/>
      <c r="H1062" s="44"/>
      <c r="I1062" s="144" t="s">
        <v>74</v>
      </c>
      <c r="J1062" s="67"/>
      <c r="K1062" s="145">
        <f>SUMIFS(K$9:K1061,E$9:E1061,"$",D$9:D1061,D1062)</f>
        <v>0</v>
      </c>
      <c r="L1062" s="42"/>
      <c r="M1062" s="191"/>
      <c r="O1062" s="207">
        <f>SUMIFS(O$9:O1061,$D$9:$D1061,$D1062,$E$9:$E1061,$E1061)</f>
        <v>0</v>
      </c>
      <c r="P1062" s="292" t="e">
        <f>O1062/$K1062</f>
        <v>#DIV/0!</v>
      </c>
      <c r="Q1062" s="207">
        <f>SUMIFS(Q$9:Q1061,$D$9:$D1061,$D1062,$E$9:$E1061,$E1061)</f>
        <v>0</v>
      </c>
      <c r="R1062" s="292" t="e">
        <f>Q1062/$K1062</f>
        <v>#DIV/0!</v>
      </c>
      <c r="S1062" s="207">
        <f>SUMIFS(S$9:S1061,$D$9:$D1061,$D1062,$E$9:$E1061,$E1061)</f>
        <v>0</v>
      </c>
      <c r="T1062" s="292" t="e">
        <f>S1062/$K1062</f>
        <v>#DIV/0!</v>
      </c>
      <c r="U1062" s="207">
        <f>SUMIFS(U$9:U1061,$D$9:$D1061,$D1062,$E$9:$E1061,$E1061)</f>
        <v>0</v>
      </c>
      <c r="V1062" s="292" t="e">
        <f>U1062/$K1062</f>
        <v>#DIV/0!</v>
      </c>
      <c r="W1062" s="207">
        <f>SUMIFS(W$9:W1061,$D$9:$D1061,$D1062,$E$9:$E1061,$E1061)</f>
        <v>0</v>
      </c>
      <c r="X1062" s="292" t="e">
        <f>W1062/$K1062</f>
        <v>#DIV/0!</v>
      </c>
      <c r="Y1062" s="207">
        <f>SUMIFS(Y$9:Y1061,$D$9:$D1061,$D1062,$E$9:$E1061,$E1061)</f>
        <v>0</v>
      </c>
      <c r="Z1062" s="292" t="e">
        <f>Y1062/$K1062</f>
        <v>#DIV/0!</v>
      </c>
      <c r="AA1062" s="207">
        <f>SUMIFS(AA$9:AA1061,$D$9:$D1061,$D1062,$E$9:$E1061,$E1061)</f>
        <v>0</v>
      </c>
      <c r="AB1062" s="292" t="e">
        <f>AA1062/$K1062</f>
        <v>#DIV/0!</v>
      </c>
    </row>
    <row r="1063" spans="1:28" ht="19.5" customHeight="1">
      <c r="A1063" s="406"/>
      <c r="C1063" s="337">
        <v>4</v>
      </c>
      <c r="D1063" s="338" t="s">
        <v>74</v>
      </c>
      <c r="E1063" s="338"/>
      <c r="F1063" s="339" t="s">
        <v>830</v>
      </c>
      <c r="G1063" s="340"/>
      <c r="H1063" s="3"/>
      <c r="I1063" s="322" t="s">
        <v>74</v>
      </c>
      <c r="J1063" s="323"/>
      <c r="K1063" s="324"/>
      <c r="L1063" s="3"/>
      <c r="M1063" s="341"/>
      <c r="O1063" s="354"/>
      <c r="P1063" s="355"/>
      <c r="Q1063" s="354"/>
      <c r="R1063" s="355"/>
      <c r="S1063" s="354"/>
      <c r="T1063" s="355"/>
      <c r="U1063" s="354"/>
      <c r="V1063" s="355"/>
      <c r="W1063" s="354"/>
      <c r="X1063" s="355"/>
      <c r="Y1063" s="354"/>
      <c r="Z1063" s="355"/>
      <c r="AA1063" s="354"/>
      <c r="AB1063" s="355"/>
    </row>
    <row r="1064" spans="1:28" s="63" customFormat="1" ht="30" customHeight="1">
      <c r="B1064" s="183" t="str">
        <f>C1064</f>
        <v>4.1</v>
      </c>
      <c r="C1064" s="326" t="s">
        <v>215</v>
      </c>
      <c r="D1064" s="342" t="s">
        <v>74</v>
      </c>
      <c r="E1064" s="342"/>
      <c r="F1064" s="343" t="s">
        <v>863</v>
      </c>
      <c r="G1064" s="344"/>
      <c r="H1064" s="3"/>
      <c r="I1064" s="331" t="s">
        <v>74</v>
      </c>
      <c r="J1064" s="332"/>
      <c r="K1064" s="333"/>
      <c r="L1064" s="3"/>
      <c r="M1064" s="345"/>
      <c r="O1064" s="356"/>
      <c r="P1064" s="357"/>
      <c r="Q1064" s="356"/>
      <c r="R1064" s="357"/>
      <c r="S1064" s="356"/>
      <c r="T1064" s="357"/>
      <c r="U1064" s="356"/>
      <c r="V1064" s="357"/>
      <c r="W1064" s="356"/>
      <c r="X1064" s="357"/>
      <c r="Y1064" s="356"/>
      <c r="Z1064" s="357"/>
      <c r="AA1064" s="356"/>
      <c r="AB1064" s="357"/>
    </row>
    <row r="1065" spans="1:28" ht="20.100000000000001" customHeight="1" outlineLevel="1">
      <c r="A1065" s="406">
        <v>382</v>
      </c>
      <c r="B1065" s="209" t="str">
        <f t="shared" ref="B1065:B1124" si="31">B1064</f>
        <v>4.1</v>
      </c>
      <c r="C1065" s="407" t="str">
        <f>VLOOKUP($A1065,'VII - Planilha Orçamentária'!$A$9:$K$463,3)</f>
        <v>4.1.1</v>
      </c>
      <c r="D1065" s="410" t="str">
        <f>VLOOKUP($A1065,'VII - Planilha Orçamentária'!$A$9:$K$463,4)</f>
        <v>SINAPI - 01/2016</v>
      </c>
      <c r="E1065" s="410" t="str">
        <f>VLOOKUP(A1065,'VII - Planilha Orçamentária'!$A$9:$K$463,5)</f>
        <v>92970</v>
      </c>
      <c r="F1065" s="416" t="str">
        <f>VLOOKUP($A1065,'VII - Planilha Orçamentária'!$A$9:$K$463,6)</f>
        <v>DEMOLICAO DE PAVIMENTACAO ASFALTICA COM UTILIZAÇÃO DE MARTELO PERFURADOR COM ESPESSURA DE ATE 15 CM, INCLUSO TRANSPORTE DO MATERIAL RETIRADO</v>
      </c>
      <c r="G1065" s="419" t="str">
        <f>VLOOKUP($A1065,'VII - Planilha Orçamentária'!$A$9:$K$463,7)</f>
        <v>m³</v>
      </c>
      <c r="I1065" s="422">
        <f>VLOOKUP($A1065,'VII - Planilha Orçamentária'!$A$9:$K$463,9)</f>
        <v>5</v>
      </c>
      <c r="J1065" s="425">
        <f>VLOOKUP($A1065,'VII - Planilha Orçamentária'!$A$9:$K$463,10)</f>
        <v>0</v>
      </c>
      <c r="K1065" s="413">
        <f>ROUND(J1065*I1065,2)</f>
        <v>0</v>
      </c>
      <c r="M1065" s="194" t="s">
        <v>104</v>
      </c>
      <c r="O1065" s="200"/>
      <c r="P1065" s="288"/>
      <c r="Q1065" s="200"/>
      <c r="R1065" s="288"/>
      <c r="S1065" s="200"/>
      <c r="T1065" s="288"/>
      <c r="U1065" s="200"/>
      <c r="V1065" s="288"/>
      <c r="W1065" s="200"/>
      <c r="X1065" s="288"/>
      <c r="Y1065" s="200"/>
      <c r="Z1065" s="288"/>
      <c r="AA1065" s="303"/>
      <c r="AB1065" s="304"/>
    </row>
    <row r="1066" spans="1:28" ht="20.100000000000001" customHeight="1" outlineLevel="1">
      <c r="A1066" s="406"/>
      <c r="B1066" s="209" t="str">
        <f t="shared" si="31"/>
        <v>4.1</v>
      </c>
      <c r="C1066" s="408"/>
      <c r="D1066" s="411"/>
      <c r="E1066" s="411"/>
      <c r="F1066" s="417"/>
      <c r="G1066" s="420"/>
      <c r="I1066" s="423"/>
      <c r="J1066" s="426"/>
      <c r="K1066" s="414"/>
      <c r="M1066" s="195" t="s">
        <v>105</v>
      </c>
      <c r="O1066" s="202">
        <f>0.8*K1065</f>
        <v>0</v>
      </c>
      <c r="P1066" s="289">
        <f>IFERROR(O1066/$K1065,0)</f>
        <v>0</v>
      </c>
      <c r="Q1066" s="202">
        <f>0.2*K1065</f>
        <v>0</v>
      </c>
      <c r="R1066" s="289">
        <f>IFERROR(Q1066/$K1065,0)</f>
        <v>0</v>
      </c>
      <c r="S1066" s="202">
        <v>0</v>
      </c>
      <c r="T1066" s="289">
        <f>IFERROR(S1066/$K1065,0)</f>
        <v>0</v>
      </c>
      <c r="U1066" s="202">
        <v>0</v>
      </c>
      <c r="V1066" s="289">
        <f>IFERROR(U1066/$K1065,0)</f>
        <v>0</v>
      </c>
      <c r="W1066" s="202">
        <v>0</v>
      </c>
      <c r="X1066" s="289">
        <f>IFERROR(W1066/$K1065,0)</f>
        <v>0</v>
      </c>
      <c r="Y1066" s="202">
        <v>0</v>
      </c>
      <c r="Z1066" s="289">
        <f>IFERROR(Y1066/$K1065,0)</f>
        <v>0</v>
      </c>
      <c r="AA1066" s="305">
        <f>SUMIF($O$9:$Z$9,$AA$9,$O1066:$Z1066)</f>
        <v>0</v>
      </c>
      <c r="AB1066" s="306">
        <f>IFERROR(AA1066/$K1065,0)</f>
        <v>0</v>
      </c>
    </row>
    <row r="1067" spans="1:28" ht="20.100000000000001" customHeight="1" outlineLevel="1">
      <c r="A1067" s="406"/>
      <c r="B1067" s="209" t="str">
        <f t="shared" si="31"/>
        <v>4.1</v>
      </c>
      <c r="C1067" s="409"/>
      <c r="D1067" s="412"/>
      <c r="E1067" s="412"/>
      <c r="F1067" s="418"/>
      <c r="G1067" s="421"/>
      <c r="I1067" s="424"/>
      <c r="J1067" s="427"/>
      <c r="K1067" s="415"/>
      <c r="M1067" s="196" t="s">
        <v>106</v>
      </c>
      <c r="O1067" s="204">
        <f>O1066</f>
        <v>0</v>
      </c>
      <c r="P1067" s="290">
        <f>IFERROR(O1067/$K1065,0)</f>
        <v>0</v>
      </c>
      <c r="Q1067" s="204">
        <f>O1067+Q1066</f>
        <v>0</v>
      </c>
      <c r="R1067" s="290">
        <f>IFERROR(Q1067/$K1065,0)</f>
        <v>0</v>
      </c>
      <c r="S1067" s="204">
        <f>Q1067+S1066</f>
        <v>0</v>
      </c>
      <c r="T1067" s="290">
        <f>IFERROR(S1067/$K1065,0)</f>
        <v>0</v>
      </c>
      <c r="U1067" s="204">
        <f>S1067+U1066</f>
        <v>0</v>
      </c>
      <c r="V1067" s="290">
        <f>IFERROR(U1067/$K1065,0)</f>
        <v>0</v>
      </c>
      <c r="W1067" s="204">
        <f>U1067+W1066</f>
        <v>0</v>
      </c>
      <c r="X1067" s="290">
        <f>IFERROR(W1067/$K1065,0)</f>
        <v>0</v>
      </c>
      <c r="Y1067" s="204">
        <f>W1067+Y1066</f>
        <v>0</v>
      </c>
      <c r="Z1067" s="290">
        <f>IFERROR(Y1067/$K1065,0)</f>
        <v>0</v>
      </c>
      <c r="AA1067" s="307"/>
      <c r="AB1067" s="308"/>
    </row>
    <row r="1068" spans="1:28" ht="20.100000000000001" customHeight="1" outlineLevel="1">
      <c r="A1068" s="406">
        <f>A1065+1</f>
        <v>383</v>
      </c>
      <c r="B1068" s="209" t="str">
        <f t="shared" si="31"/>
        <v>4.1</v>
      </c>
      <c r="C1068" s="407" t="str">
        <f>VLOOKUP($A1068,'VII - Planilha Orçamentária'!$A$9:$K$463,3)</f>
        <v>4.1.2</v>
      </c>
      <c r="D1068" s="410" t="str">
        <f>VLOOKUP($A1068,'VII - Planilha Orçamentária'!$A$9:$K$463,4)</f>
        <v>SINAPI - 01/2016</v>
      </c>
      <c r="E1068" s="410" t="str">
        <f>VLOOKUP(A1068,'VII - Planilha Orçamentária'!$A$9:$K$463,5)</f>
        <v>72215</v>
      </c>
      <c r="F1068" s="416" t="str">
        <f>VLOOKUP($A1068,'VII - Planilha Orçamentária'!$A$9:$K$463,6)</f>
        <v>DEMOLICAO DE ALVENARIA DE ELEMENTOS CERAMICOS VAZADOS</v>
      </c>
      <c r="G1068" s="419" t="str">
        <f>VLOOKUP($A1068,'VII - Planilha Orçamentária'!$A$9:$K$463,7)</f>
        <v>m³</v>
      </c>
      <c r="I1068" s="422">
        <f>VLOOKUP($A1068,'VII - Planilha Orçamentária'!$A$9:$K$463,9)</f>
        <v>5</v>
      </c>
      <c r="J1068" s="425">
        <f>VLOOKUP($A1068,'VII - Planilha Orçamentária'!$A$9:$K$463,10)</f>
        <v>0</v>
      </c>
      <c r="K1068" s="413">
        <f>ROUND(J1068*I1068,2)</f>
        <v>0</v>
      </c>
      <c r="M1068" s="194" t="s">
        <v>104</v>
      </c>
      <c r="O1068" s="200"/>
      <c r="P1068" s="288"/>
      <c r="Q1068" s="200"/>
      <c r="R1068" s="288"/>
      <c r="S1068" s="200"/>
      <c r="T1068" s="288"/>
      <c r="U1068" s="200"/>
      <c r="V1068" s="288"/>
      <c r="W1068" s="200"/>
      <c r="X1068" s="288"/>
      <c r="Y1068" s="200"/>
      <c r="Z1068" s="288"/>
      <c r="AA1068" s="303"/>
      <c r="AB1068" s="304"/>
    </row>
    <row r="1069" spans="1:28" ht="20.100000000000001" customHeight="1" outlineLevel="1">
      <c r="A1069" s="406"/>
      <c r="B1069" s="209" t="str">
        <f t="shared" si="31"/>
        <v>4.1</v>
      </c>
      <c r="C1069" s="408"/>
      <c r="D1069" s="411"/>
      <c r="E1069" s="411"/>
      <c r="F1069" s="417"/>
      <c r="G1069" s="420"/>
      <c r="I1069" s="423"/>
      <c r="J1069" s="426"/>
      <c r="K1069" s="414"/>
      <c r="M1069" s="195" t="s">
        <v>105</v>
      </c>
      <c r="O1069" s="202">
        <f>0.8*K1068</f>
        <v>0</v>
      </c>
      <c r="P1069" s="289">
        <f>IFERROR(O1069/$K1068,0)</f>
        <v>0</v>
      </c>
      <c r="Q1069" s="202">
        <f>0.2*K1068</f>
        <v>0</v>
      </c>
      <c r="R1069" s="289">
        <f>IFERROR(Q1069/$K1068,0)</f>
        <v>0</v>
      </c>
      <c r="S1069" s="202">
        <v>0</v>
      </c>
      <c r="T1069" s="289">
        <f>IFERROR(S1069/$K1068,0)</f>
        <v>0</v>
      </c>
      <c r="U1069" s="202">
        <v>0</v>
      </c>
      <c r="V1069" s="289">
        <f>IFERROR(U1069/$K1068,0)</f>
        <v>0</v>
      </c>
      <c r="W1069" s="202">
        <v>0</v>
      </c>
      <c r="X1069" s="289">
        <f>IFERROR(W1069/$K1068,0)</f>
        <v>0</v>
      </c>
      <c r="Y1069" s="202">
        <v>0</v>
      </c>
      <c r="Z1069" s="289">
        <f>IFERROR(Y1069/$K1068,0)</f>
        <v>0</v>
      </c>
      <c r="AA1069" s="305">
        <f>SUMIF($O$9:$Z$9,$AA$9,$O1069:$Z1069)</f>
        <v>0</v>
      </c>
      <c r="AB1069" s="306">
        <f>IFERROR(AA1069/$K1068,0)</f>
        <v>0</v>
      </c>
    </row>
    <row r="1070" spans="1:28" ht="20.100000000000001" customHeight="1" outlineLevel="1">
      <c r="A1070" s="406"/>
      <c r="B1070" s="209" t="str">
        <f t="shared" si="31"/>
        <v>4.1</v>
      </c>
      <c r="C1070" s="409"/>
      <c r="D1070" s="412"/>
      <c r="E1070" s="412"/>
      <c r="F1070" s="418"/>
      <c r="G1070" s="421"/>
      <c r="I1070" s="424"/>
      <c r="J1070" s="427"/>
      <c r="K1070" s="415"/>
      <c r="M1070" s="196" t="s">
        <v>106</v>
      </c>
      <c r="O1070" s="204">
        <f>O1069</f>
        <v>0</v>
      </c>
      <c r="P1070" s="290">
        <f>IFERROR(O1070/$K1068,0)</f>
        <v>0</v>
      </c>
      <c r="Q1070" s="204">
        <f>O1070+Q1069</f>
        <v>0</v>
      </c>
      <c r="R1070" s="290">
        <f>IFERROR(Q1070/$K1068,0)</f>
        <v>0</v>
      </c>
      <c r="S1070" s="204">
        <f>Q1070+S1069</f>
        <v>0</v>
      </c>
      <c r="T1070" s="290">
        <f>IFERROR(S1070/$K1068,0)</f>
        <v>0</v>
      </c>
      <c r="U1070" s="204">
        <f>S1070+U1069</f>
        <v>0</v>
      </c>
      <c r="V1070" s="290">
        <f>IFERROR(U1070/$K1068,0)</f>
        <v>0</v>
      </c>
      <c r="W1070" s="204">
        <f>U1070+W1069</f>
        <v>0</v>
      </c>
      <c r="X1070" s="290">
        <f>IFERROR(W1070/$K1068,0)</f>
        <v>0</v>
      </c>
      <c r="Y1070" s="204">
        <f>W1070+Y1069</f>
        <v>0</v>
      </c>
      <c r="Z1070" s="290">
        <f>IFERROR(Y1070/$K1068,0)</f>
        <v>0</v>
      </c>
      <c r="AA1070" s="307"/>
      <c r="AB1070" s="308"/>
    </row>
    <row r="1071" spans="1:28" ht="20.100000000000001" customHeight="1" outlineLevel="1">
      <c r="A1071" s="406">
        <f>A1068+1</f>
        <v>384</v>
      </c>
      <c r="B1071" s="209" t="str">
        <f t="shared" si="31"/>
        <v>4.1</v>
      </c>
      <c r="C1071" s="407" t="str">
        <f>VLOOKUP($A1071,'VII - Planilha Orçamentária'!$A$9:$K$463,3)</f>
        <v>4.1.3</v>
      </c>
      <c r="D1071" s="410" t="str">
        <f>VLOOKUP($A1071,'VII - Planilha Orçamentária'!$A$9:$K$463,4)</f>
        <v>SINAPI - 01/2016</v>
      </c>
      <c r="E1071" s="410" t="str">
        <f>VLOOKUP(A1071,'VII - Planilha Orçamentária'!$A$9:$K$463,5)</f>
        <v>73616</v>
      </c>
      <c r="F1071" s="416" t="str">
        <f>VLOOKUP($A1071,'VII - Planilha Orçamentária'!$A$9:$K$463,6)</f>
        <v>DEMOLICAO DE CONCRETO SIMPLES</v>
      </c>
      <c r="G1071" s="419" t="str">
        <f>VLOOKUP($A1071,'VII - Planilha Orçamentária'!$A$9:$K$463,7)</f>
        <v>m³</v>
      </c>
      <c r="I1071" s="422">
        <f>VLOOKUP($A1071,'VII - Planilha Orçamentária'!$A$9:$K$463,9)</f>
        <v>217</v>
      </c>
      <c r="J1071" s="425">
        <f>VLOOKUP($A1071,'VII - Planilha Orçamentária'!$A$9:$K$463,10)</f>
        <v>0</v>
      </c>
      <c r="K1071" s="413">
        <f>ROUND(J1071*I1071,2)</f>
        <v>0</v>
      </c>
      <c r="M1071" s="194" t="s">
        <v>104</v>
      </c>
      <c r="O1071" s="200"/>
      <c r="P1071" s="288"/>
      <c r="Q1071" s="200"/>
      <c r="R1071" s="288"/>
      <c r="S1071" s="200"/>
      <c r="T1071" s="288"/>
      <c r="U1071" s="200"/>
      <c r="V1071" s="288"/>
      <c r="W1071" s="200"/>
      <c r="X1071" s="288"/>
      <c r="Y1071" s="200"/>
      <c r="Z1071" s="288"/>
      <c r="AA1071" s="303"/>
      <c r="AB1071" s="304"/>
    </row>
    <row r="1072" spans="1:28" ht="20.100000000000001" customHeight="1" outlineLevel="1">
      <c r="A1072" s="406"/>
      <c r="B1072" s="209" t="str">
        <f t="shared" si="31"/>
        <v>4.1</v>
      </c>
      <c r="C1072" s="408"/>
      <c r="D1072" s="411"/>
      <c r="E1072" s="411"/>
      <c r="F1072" s="417"/>
      <c r="G1072" s="420"/>
      <c r="I1072" s="423"/>
      <c r="J1072" s="426"/>
      <c r="K1072" s="414"/>
      <c r="M1072" s="195" t="s">
        <v>105</v>
      </c>
      <c r="O1072" s="202">
        <f>0.8*K1071</f>
        <v>0</v>
      </c>
      <c r="P1072" s="289">
        <f>IFERROR(O1072/$K1071,0)</f>
        <v>0</v>
      </c>
      <c r="Q1072" s="202">
        <f>0.2*K1071</f>
        <v>0</v>
      </c>
      <c r="R1072" s="289">
        <f>IFERROR(Q1072/$K1071,0)</f>
        <v>0</v>
      </c>
      <c r="S1072" s="202">
        <v>0</v>
      </c>
      <c r="T1072" s="289">
        <f>IFERROR(S1072/$K1071,0)</f>
        <v>0</v>
      </c>
      <c r="U1072" s="202">
        <v>0</v>
      </c>
      <c r="V1072" s="289">
        <f>IFERROR(U1072/$K1071,0)</f>
        <v>0</v>
      </c>
      <c r="W1072" s="202">
        <v>0</v>
      </c>
      <c r="X1072" s="289">
        <f>IFERROR(W1072/$K1071,0)</f>
        <v>0</v>
      </c>
      <c r="Y1072" s="202">
        <v>0</v>
      </c>
      <c r="Z1072" s="289">
        <f>IFERROR(Y1072/$K1071,0)</f>
        <v>0</v>
      </c>
      <c r="AA1072" s="305">
        <f>SUMIF($O$9:$Z$9,$AA$9,$O1072:$Z1072)</f>
        <v>0</v>
      </c>
      <c r="AB1072" s="306">
        <f>IFERROR(AA1072/$K1071,0)</f>
        <v>0</v>
      </c>
    </row>
    <row r="1073" spans="1:28" ht="20.100000000000001" customHeight="1" outlineLevel="1">
      <c r="A1073" s="406"/>
      <c r="B1073" s="209" t="str">
        <f t="shared" si="31"/>
        <v>4.1</v>
      </c>
      <c r="C1073" s="409"/>
      <c r="D1073" s="412"/>
      <c r="E1073" s="412"/>
      <c r="F1073" s="418"/>
      <c r="G1073" s="421"/>
      <c r="I1073" s="424"/>
      <c r="J1073" s="427"/>
      <c r="K1073" s="415"/>
      <c r="M1073" s="196" t="s">
        <v>106</v>
      </c>
      <c r="O1073" s="204">
        <f>O1072</f>
        <v>0</v>
      </c>
      <c r="P1073" s="290">
        <f>IFERROR(O1073/$K1071,0)</f>
        <v>0</v>
      </c>
      <c r="Q1073" s="204">
        <f>O1073+Q1072</f>
        <v>0</v>
      </c>
      <c r="R1073" s="290">
        <f>IFERROR(Q1073/$K1071,0)</f>
        <v>0</v>
      </c>
      <c r="S1073" s="204">
        <f>Q1073+S1072</f>
        <v>0</v>
      </c>
      <c r="T1073" s="290">
        <f>IFERROR(S1073/$K1071,0)</f>
        <v>0</v>
      </c>
      <c r="U1073" s="204">
        <f>S1073+U1072</f>
        <v>0</v>
      </c>
      <c r="V1073" s="290">
        <f>IFERROR(U1073/$K1071,0)</f>
        <v>0</v>
      </c>
      <c r="W1073" s="204">
        <f>U1073+W1072</f>
        <v>0</v>
      </c>
      <c r="X1073" s="290">
        <f>IFERROR(W1073/$K1071,0)</f>
        <v>0</v>
      </c>
      <c r="Y1073" s="204">
        <f>W1073+Y1072</f>
        <v>0</v>
      </c>
      <c r="Z1073" s="290">
        <f>IFERROR(Y1073/$K1071,0)</f>
        <v>0</v>
      </c>
      <c r="AA1073" s="307"/>
      <c r="AB1073" s="308"/>
    </row>
    <row r="1074" spans="1:28" ht="20.100000000000001" customHeight="1" outlineLevel="1">
      <c r="A1074" s="406">
        <f>A1071+1</f>
        <v>385</v>
      </c>
      <c r="B1074" s="209" t="str">
        <f t="shared" si="31"/>
        <v>4.1</v>
      </c>
      <c r="C1074" s="407" t="str">
        <f>VLOOKUP($A1074,'VII - Planilha Orçamentária'!$A$9:$K$463,3)</f>
        <v>4.1.4</v>
      </c>
      <c r="D1074" s="410" t="str">
        <f>VLOOKUP($A1074,'VII - Planilha Orçamentária'!$A$9:$K$463,4)</f>
        <v>SINAPI - 01/2016</v>
      </c>
      <c r="E1074" s="410" t="str">
        <f>VLOOKUP(A1074,'VII - Planilha Orçamentária'!$A$9:$K$463,5)</f>
        <v>73801/001</v>
      </c>
      <c r="F1074" s="416" t="str">
        <f>VLOOKUP($A1074,'VII - Planilha Orçamentária'!$A$9:$K$463,6)</f>
        <v>DEMOLICAO DE PISO DE ALTA RESISTENCIA</v>
      </c>
      <c r="G1074" s="419" t="str">
        <f>VLOOKUP($A1074,'VII - Planilha Orçamentária'!$A$9:$K$463,7)</f>
        <v>m²</v>
      </c>
      <c r="I1074" s="422">
        <f>VLOOKUP($A1074,'VII - Planilha Orçamentária'!$A$9:$K$463,9)</f>
        <v>15</v>
      </c>
      <c r="J1074" s="425">
        <f>VLOOKUP($A1074,'VII - Planilha Orçamentária'!$A$9:$K$463,10)</f>
        <v>0</v>
      </c>
      <c r="K1074" s="413">
        <f>ROUND(J1074*I1074,2)</f>
        <v>0</v>
      </c>
      <c r="M1074" s="194" t="s">
        <v>104</v>
      </c>
      <c r="O1074" s="200"/>
      <c r="P1074" s="288"/>
      <c r="Q1074" s="200"/>
      <c r="R1074" s="288"/>
      <c r="S1074" s="200"/>
      <c r="T1074" s="288"/>
      <c r="U1074" s="200"/>
      <c r="V1074" s="288"/>
      <c r="W1074" s="200"/>
      <c r="X1074" s="288"/>
      <c r="Y1074" s="200"/>
      <c r="Z1074" s="288"/>
      <c r="AA1074" s="303"/>
      <c r="AB1074" s="304"/>
    </row>
    <row r="1075" spans="1:28" ht="20.100000000000001" customHeight="1" outlineLevel="1">
      <c r="A1075" s="406"/>
      <c r="B1075" s="209" t="str">
        <f t="shared" si="31"/>
        <v>4.1</v>
      </c>
      <c r="C1075" s="408"/>
      <c r="D1075" s="411"/>
      <c r="E1075" s="411"/>
      <c r="F1075" s="417"/>
      <c r="G1075" s="420"/>
      <c r="I1075" s="423"/>
      <c r="J1075" s="426"/>
      <c r="K1075" s="414"/>
      <c r="M1075" s="195" t="s">
        <v>105</v>
      </c>
      <c r="O1075" s="202">
        <f>0.8*K1074</f>
        <v>0</v>
      </c>
      <c r="P1075" s="289">
        <f>IFERROR(O1075/$K1074,0)</f>
        <v>0</v>
      </c>
      <c r="Q1075" s="202">
        <f>0.2*K1074</f>
        <v>0</v>
      </c>
      <c r="R1075" s="289">
        <f>IFERROR(Q1075/$K1074,0)</f>
        <v>0</v>
      </c>
      <c r="S1075" s="202">
        <v>0</v>
      </c>
      <c r="T1075" s="289">
        <f>IFERROR(S1075/$K1074,0)</f>
        <v>0</v>
      </c>
      <c r="U1075" s="202">
        <v>0</v>
      </c>
      <c r="V1075" s="289">
        <f>IFERROR(U1075/$K1074,0)</f>
        <v>0</v>
      </c>
      <c r="W1075" s="202">
        <v>0</v>
      </c>
      <c r="X1075" s="289">
        <f>IFERROR(W1075/$K1074,0)</f>
        <v>0</v>
      </c>
      <c r="Y1075" s="202">
        <v>0</v>
      </c>
      <c r="Z1075" s="289">
        <f>IFERROR(Y1075/$K1074,0)</f>
        <v>0</v>
      </c>
      <c r="AA1075" s="305">
        <f>SUMIF($O$9:$Z$9,$AA$9,$O1075:$Z1075)</f>
        <v>0</v>
      </c>
      <c r="AB1075" s="306">
        <f>IFERROR(AA1075/$K1074,0)</f>
        <v>0</v>
      </c>
    </row>
    <row r="1076" spans="1:28" ht="20.100000000000001" customHeight="1" outlineLevel="1">
      <c r="A1076" s="406"/>
      <c r="B1076" s="209" t="str">
        <f t="shared" si="31"/>
        <v>4.1</v>
      </c>
      <c r="C1076" s="409"/>
      <c r="D1076" s="412"/>
      <c r="E1076" s="412"/>
      <c r="F1076" s="418"/>
      <c r="G1076" s="421"/>
      <c r="I1076" s="424"/>
      <c r="J1076" s="427"/>
      <c r="K1076" s="415"/>
      <c r="M1076" s="196" t="s">
        <v>106</v>
      </c>
      <c r="O1076" s="204">
        <f>O1075</f>
        <v>0</v>
      </c>
      <c r="P1076" s="290">
        <f>IFERROR(O1076/$K1074,0)</f>
        <v>0</v>
      </c>
      <c r="Q1076" s="204">
        <f>O1076+Q1075</f>
        <v>0</v>
      </c>
      <c r="R1076" s="290">
        <f>IFERROR(Q1076/$K1074,0)</f>
        <v>0</v>
      </c>
      <c r="S1076" s="204">
        <f>Q1076+S1075</f>
        <v>0</v>
      </c>
      <c r="T1076" s="290">
        <f>IFERROR(S1076/$K1074,0)</f>
        <v>0</v>
      </c>
      <c r="U1076" s="204">
        <f>S1076+U1075</f>
        <v>0</v>
      </c>
      <c r="V1076" s="290">
        <f>IFERROR(U1076/$K1074,0)</f>
        <v>0</v>
      </c>
      <c r="W1076" s="204">
        <f>U1076+W1075</f>
        <v>0</v>
      </c>
      <c r="X1076" s="290">
        <f>IFERROR(W1076/$K1074,0)</f>
        <v>0</v>
      </c>
      <c r="Y1076" s="204">
        <f>W1076+Y1075</f>
        <v>0</v>
      </c>
      <c r="Z1076" s="290">
        <f>IFERROR(Y1076/$K1074,0)</f>
        <v>0</v>
      </c>
      <c r="AA1076" s="307"/>
      <c r="AB1076" s="308"/>
    </row>
    <row r="1077" spans="1:28" ht="20.100000000000001" customHeight="1" outlineLevel="1">
      <c r="A1077" s="406">
        <f>A1074+1</f>
        <v>386</v>
      </c>
      <c r="B1077" s="209" t="str">
        <f t="shared" si="31"/>
        <v>4.1</v>
      </c>
      <c r="C1077" s="407" t="str">
        <f>VLOOKUP($A1077,'VII - Planilha Orçamentária'!$A$9:$K$463,3)</f>
        <v>4.1.5</v>
      </c>
      <c r="D1077" s="410" t="str">
        <f>VLOOKUP($A1077,'VII - Planilha Orçamentária'!$A$9:$K$463,4)</f>
        <v>SINAPI - 01/2016</v>
      </c>
      <c r="E1077" s="410" t="str">
        <f>VLOOKUP(A1077,'VII - Planilha Orçamentária'!$A$9:$K$463,5)</f>
        <v>73801/002</v>
      </c>
      <c r="F1077" s="416" t="str">
        <f>VLOOKUP($A1077,'VII - Planilha Orçamentária'!$A$9:$K$463,6)</f>
        <v>DEMOLICAO DE CAMADA DE ASSENTAMENTO/CONTRAPISO COM USO DE PONTEIRO, ESPESSURA ATE 4CM</v>
      </c>
      <c r="G1077" s="419" t="str">
        <f>VLOOKUP($A1077,'VII - Planilha Orçamentária'!$A$9:$K$463,7)</f>
        <v>m²</v>
      </c>
      <c r="I1077" s="422">
        <f>VLOOKUP($A1077,'VII - Planilha Orçamentária'!$A$9:$K$463,9)</f>
        <v>12</v>
      </c>
      <c r="J1077" s="425">
        <f>VLOOKUP($A1077,'VII - Planilha Orçamentária'!$A$9:$K$463,10)</f>
        <v>0</v>
      </c>
      <c r="K1077" s="413">
        <f>ROUND(J1077*I1077,2)</f>
        <v>0</v>
      </c>
      <c r="M1077" s="194" t="s">
        <v>104</v>
      </c>
      <c r="O1077" s="200"/>
      <c r="P1077" s="288"/>
      <c r="Q1077" s="200"/>
      <c r="R1077" s="288"/>
      <c r="S1077" s="200"/>
      <c r="T1077" s="288"/>
      <c r="U1077" s="200"/>
      <c r="V1077" s="288"/>
      <c r="W1077" s="200"/>
      <c r="X1077" s="288"/>
      <c r="Y1077" s="200"/>
      <c r="Z1077" s="288"/>
      <c r="AA1077" s="303"/>
      <c r="AB1077" s="304"/>
    </row>
    <row r="1078" spans="1:28" ht="20.100000000000001" customHeight="1" outlineLevel="1">
      <c r="A1078" s="406"/>
      <c r="B1078" s="209" t="str">
        <f t="shared" si="31"/>
        <v>4.1</v>
      </c>
      <c r="C1078" s="408"/>
      <c r="D1078" s="411"/>
      <c r="E1078" s="411"/>
      <c r="F1078" s="417"/>
      <c r="G1078" s="420"/>
      <c r="I1078" s="423"/>
      <c r="J1078" s="426"/>
      <c r="K1078" s="414"/>
      <c r="M1078" s="195" t="s">
        <v>105</v>
      </c>
      <c r="O1078" s="202">
        <f>0.8*K1077</f>
        <v>0</v>
      </c>
      <c r="P1078" s="289">
        <f>IFERROR(O1078/$K1077,0)</f>
        <v>0</v>
      </c>
      <c r="Q1078" s="202">
        <f>0.2*K1077</f>
        <v>0</v>
      </c>
      <c r="R1078" s="289">
        <f>IFERROR(Q1078/$K1077,0)</f>
        <v>0</v>
      </c>
      <c r="S1078" s="202">
        <v>0</v>
      </c>
      <c r="T1078" s="289">
        <f>IFERROR(S1078/$K1077,0)</f>
        <v>0</v>
      </c>
      <c r="U1078" s="202">
        <v>0</v>
      </c>
      <c r="V1078" s="289">
        <f>IFERROR(U1078/$K1077,0)</f>
        <v>0</v>
      </c>
      <c r="W1078" s="202">
        <v>0</v>
      </c>
      <c r="X1078" s="289">
        <f>IFERROR(W1078/$K1077,0)</f>
        <v>0</v>
      </c>
      <c r="Y1078" s="202">
        <v>0</v>
      </c>
      <c r="Z1078" s="289">
        <f>IFERROR(Y1078/$K1077,0)</f>
        <v>0</v>
      </c>
      <c r="AA1078" s="305">
        <f>SUMIF($O$9:$Z$9,$AA$9,$O1078:$Z1078)</f>
        <v>0</v>
      </c>
      <c r="AB1078" s="306">
        <f>IFERROR(AA1078/$K1077,0)</f>
        <v>0</v>
      </c>
    </row>
    <row r="1079" spans="1:28" ht="20.100000000000001" customHeight="1" outlineLevel="1">
      <c r="A1079" s="406"/>
      <c r="B1079" s="209" t="str">
        <f t="shared" si="31"/>
        <v>4.1</v>
      </c>
      <c r="C1079" s="409"/>
      <c r="D1079" s="412"/>
      <c r="E1079" s="412"/>
      <c r="F1079" s="418"/>
      <c r="G1079" s="421"/>
      <c r="I1079" s="424"/>
      <c r="J1079" s="427"/>
      <c r="K1079" s="415"/>
      <c r="M1079" s="196" t="s">
        <v>106</v>
      </c>
      <c r="O1079" s="204">
        <f>O1078</f>
        <v>0</v>
      </c>
      <c r="P1079" s="290">
        <f>IFERROR(O1079/$K1077,0)</f>
        <v>0</v>
      </c>
      <c r="Q1079" s="204">
        <f>O1079+Q1078</f>
        <v>0</v>
      </c>
      <c r="R1079" s="290">
        <f>IFERROR(Q1079/$K1077,0)</f>
        <v>0</v>
      </c>
      <c r="S1079" s="204">
        <f>Q1079+S1078</f>
        <v>0</v>
      </c>
      <c r="T1079" s="290">
        <f>IFERROR(S1079/$K1077,0)</f>
        <v>0</v>
      </c>
      <c r="U1079" s="204">
        <f>S1079+U1078</f>
        <v>0</v>
      </c>
      <c r="V1079" s="290">
        <f>IFERROR(U1079/$K1077,0)</f>
        <v>0</v>
      </c>
      <c r="W1079" s="204">
        <f>U1079+W1078</f>
        <v>0</v>
      </c>
      <c r="X1079" s="290">
        <f>IFERROR(W1079/$K1077,0)</f>
        <v>0</v>
      </c>
      <c r="Y1079" s="204">
        <f>W1079+Y1078</f>
        <v>0</v>
      </c>
      <c r="Z1079" s="290">
        <f>IFERROR(Y1079/$K1077,0)</f>
        <v>0</v>
      </c>
      <c r="AA1079" s="307"/>
      <c r="AB1079" s="308"/>
    </row>
    <row r="1080" spans="1:28" ht="20.100000000000001" customHeight="1" outlineLevel="1">
      <c r="A1080" s="406">
        <f>A1077+1</f>
        <v>387</v>
      </c>
      <c r="B1080" s="209" t="str">
        <f t="shared" si="31"/>
        <v>4.1</v>
      </c>
      <c r="C1080" s="407" t="str">
        <f>VLOOKUP($A1080,'VII - Planilha Orçamentária'!$A$9:$K$463,3)</f>
        <v>4.1.6</v>
      </c>
      <c r="D1080" s="410" t="str">
        <f>VLOOKUP($A1080,'VII - Planilha Orçamentária'!$A$9:$K$463,4)</f>
        <v>SINAPI - 01/2016</v>
      </c>
      <c r="E1080" s="410" t="str">
        <f>VLOOKUP(A1080,'VII - Planilha Orçamentária'!$A$9:$K$463,5)</f>
        <v>73802/001</v>
      </c>
      <c r="F1080" s="416" t="str">
        <f>VLOOKUP($A1080,'VII - Planilha Orçamentária'!$A$9:$K$463,6)</f>
        <v>DEMOLICAO DE REVESTIMENTO DE ARGAMASSA DE CAL E AREIA</v>
      </c>
      <c r="G1080" s="419" t="str">
        <f>VLOOKUP($A1080,'VII - Planilha Orçamentária'!$A$9:$K$463,7)</f>
        <v>m²</v>
      </c>
      <c r="I1080" s="422">
        <f>VLOOKUP($A1080,'VII - Planilha Orçamentária'!$A$9:$K$463,9)</f>
        <v>12</v>
      </c>
      <c r="J1080" s="425">
        <f>VLOOKUP($A1080,'VII - Planilha Orçamentária'!$A$9:$K$463,10)</f>
        <v>0</v>
      </c>
      <c r="K1080" s="413">
        <f>ROUND(J1080*I1080,2)</f>
        <v>0</v>
      </c>
      <c r="M1080" s="194" t="s">
        <v>104</v>
      </c>
      <c r="O1080" s="200"/>
      <c r="P1080" s="288"/>
      <c r="Q1080" s="200"/>
      <c r="R1080" s="288"/>
      <c r="S1080" s="200"/>
      <c r="T1080" s="288"/>
      <c r="U1080" s="200"/>
      <c r="V1080" s="288"/>
      <c r="W1080" s="200"/>
      <c r="X1080" s="288"/>
      <c r="Y1080" s="200"/>
      <c r="Z1080" s="288"/>
      <c r="AA1080" s="303"/>
      <c r="AB1080" s="304"/>
    </row>
    <row r="1081" spans="1:28" ht="20.100000000000001" customHeight="1" outlineLevel="1">
      <c r="A1081" s="406"/>
      <c r="B1081" s="209" t="str">
        <f t="shared" si="31"/>
        <v>4.1</v>
      </c>
      <c r="C1081" s="408"/>
      <c r="D1081" s="411"/>
      <c r="E1081" s="411"/>
      <c r="F1081" s="417"/>
      <c r="G1081" s="420"/>
      <c r="I1081" s="423"/>
      <c r="J1081" s="426"/>
      <c r="K1081" s="414"/>
      <c r="M1081" s="195" t="s">
        <v>105</v>
      </c>
      <c r="O1081" s="202">
        <f>0.8*K1080</f>
        <v>0</v>
      </c>
      <c r="P1081" s="289">
        <f>IFERROR(O1081/$K1080,0)</f>
        <v>0</v>
      </c>
      <c r="Q1081" s="202">
        <f>0.2*K1080</f>
        <v>0</v>
      </c>
      <c r="R1081" s="289">
        <f>IFERROR(Q1081/$K1080,0)</f>
        <v>0</v>
      </c>
      <c r="S1081" s="202">
        <v>0</v>
      </c>
      <c r="T1081" s="289">
        <f>IFERROR(S1081/$K1080,0)</f>
        <v>0</v>
      </c>
      <c r="U1081" s="202">
        <v>0</v>
      </c>
      <c r="V1081" s="289">
        <f>IFERROR(U1081/$K1080,0)</f>
        <v>0</v>
      </c>
      <c r="W1081" s="202">
        <v>0</v>
      </c>
      <c r="X1081" s="289">
        <f>IFERROR(W1081/$K1080,0)</f>
        <v>0</v>
      </c>
      <c r="Y1081" s="202">
        <v>0</v>
      </c>
      <c r="Z1081" s="289">
        <f>IFERROR(Y1081/$K1080,0)</f>
        <v>0</v>
      </c>
      <c r="AA1081" s="305">
        <f>SUMIF($O$9:$Z$9,$AA$9,$O1081:$Z1081)</f>
        <v>0</v>
      </c>
      <c r="AB1081" s="306">
        <f>IFERROR(AA1081/$K1080,0)</f>
        <v>0</v>
      </c>
    </row>
    <row r="1082" spans="1:28" ht="20.100000000000001" customHeight="1" outlineLevel="1">
      <c r="A1082" s="406"/>
      <c r="B1082" s="209" t="str">
        <f t="shared" si="31"/>
        <v>4.1</v>
      </c>
      <c r="C1082" s="409"/>
      <c r="D1082" s="412"/>
      <c r="E1082" s="412"/>
      <c r="F1082" s="418"/>
      <c r="G1082" s="421"/>
      <c r="I1082" s="424"/>
      <c r="J1082" s="427"/>
      <c r="K1082" s="415"/>
      <c r="M1082" s="196" t="s">
        <v>106</v>
      </c>
      <c r="O1082" s="204">
        <f>O1081</f>
        <v>0</v>
      </c>
      <c r="P1082" s="290">
        <f>IFERROR(O1082/$K1080,0)</f>
        <v>0</v>
      </c>
      <c r="Q1082" s="204">
        <f>O1082+Q1081</f>
        <v>0</v>
      </c>
      <c r="R1082" s="290">
        <f>IFERROR(Q1082/$K1080,0)</f>
        <v>0</v>
      </c>
      <c r="S1082" s="204">
        <f>Q1082+S1081</f>
        <v>0</v>
      </c>
      <c r="T1082" s="290">
        <f>IFERROR(S1082/$K1080,0)</f>
        <v>0</v>
      </c>
      <c r="U1082" s="204">
        <f>S1082+U1081</f>
        <v>0</v>
      </c>
      <c r="V1082" s="290">
        <f>IFERROR(U1082/$K1080,0)</f>
        <v>0</v>
      </c>
      <c r="W1082" s="204">
        <f>U1082+W1081</f>
        <v>0</v>
      </c>
      <c r="X1082" s="290">
        <f>IFERROR(W1082/$K1080,0)</f>
        <v>0</v>
      </c>
      <c r="Y1082" s="204">
        <f>W1082+Y1081</f>
        <v>0</v>
      </c>
      <c r="Z1082" s="290">
        <f>IFERROR(Y1082/$K1080,0)</f>
        <v>0</v>
      </c>
      <c r="AA1082" s="307"/>
      <c r="AB1082" s="308"/>
    </row>
    <row r="1083" spans="1:28" ht="20.100000000000001" customHeight="1" outlineLevel="1">
      <c r="A1083" s="406">
        <f>A1080+1</f>
        <v>388</v>
      </c>
      <c r="B1083" s="209" t="str">
        <f t="shared" si="31"/>
        <v>4.1</v>
      </c>
      <c r="C1083" s="407" t="str">
        <f>VLOOKUP($A1083,'VII - Planilha Orçamentária'!$A$9:$K$463,3)</f>
        <v>4.1.7</v>
      </c>
      <c r="D1083" s="410" t="str">
        <f>VLOOKUP($A1083,'VII - Planilha Orçamentária'!$A$9:$K$463,4)</f>
        <v>SINAPI - 01/2016</v>
      </c>
      <c r="E1083" s="410" t="str">
        <f>VLOOKUP(A1083,'VII - Planilha Orçamentária'!$A$9:$K$463,5)</f>
        <v>73899/001</v>
      </c>
      <c r="F1083" s="416" t="str">
        <f>VLOOKUP($A1083,'VII - Planilha Orçamentária'!$A$9:$K$463,6)</f>
        <v>DEMOLICAO DE ALVENARIA DE TIJOLOS MACICOS S/REAPROVEITAMENTO</v>
      </c>
      <c r="G1083" s="419" t="str">
        <f>VLOOKUP($A1083,'VII - Planilha Orçamentária'!$A$9:$K$463,7)</f>
        <v>m³</v>
      </c>
      <c r="I1083" s="422">
        <f>VLOOKUP($A1083,'VII - Planilha Orçamentária'!$A$9:$K$463,9)</f>
        <v>7</v>
      </c>
      <c r="J1083" s="425">
        <f>VLOOKUP($A1083,'VII - Planilha Orçamentária'!$A$9:$K$463,10)</f>
        <v>0</v>
      </c>
      <c r="K1083" s="413">
        <f>ROUND(J1083*I1083,2)</f>
        <v>0</v>
      </c>
      <c r="M1083" s="194" t="s">
        <v>104</v>
      </c>
      <c r="O1083" s="200"/>
      <c r="P1083" s="288"/>
      <c r="Q1083" s="200"/>
      <c r="R1083" s="288"/>
      <c r="S1083" s="200"/>
      <c r="T1083" s="288"/>
      <c r="U1083" s="200"/>
      <c r="V1083" s="288"/>
      <c r="W1083" s="200"/>
      <c r="X1083" s="288"/>
      <c r="Y1083" s="200"/>
      <c r="Z1083" s="288"/>
      <c r="AA1083" s="303"/>
      <c r="AB1083" s="304"/>
    </row>
    <row r="1084" spans="1:28" ht="20.100000000000001" customHeight="1" outlineLevel="1">
      <c r="A1084" s="406"/>
      <c r="B1084" s="209" t="str">
        <f t="shared" si="31"/>
        <v>4.1</v>
      </c>
      <c r="C1084" s="408"/>
      <c r="D1084" s="411"/>
      <c r="E1084" s="411"/>
      <c r="F1084" s="417"/>
      <c r="G1084" s="420"/>
      <c r="I1084" s="423"/>
      <c r="J1084" s="426"/>
      <c r="K1084" s="414"/>
      <c r="M1084" s="195" t="s">
        <v>105</v>
      </c>
      <c r="O1084" s="202">
        <f>0.8*K1083</f>
        <v>0</v>
      </c>
      <c r="P1084" s="289">
        <f>IFERROR(O1084/$K1083,0)</f>
        <v>0</v>
      </c>
      <c r="Q1084" s="202">
        <f>0.2*K1083</f>
        <v>0</v>
      </c>
      <c r="R1084" s="289">
        <f>IFERROR(Q1084/$K1083,0)</f>
        <v>0</v>
      </c>
      <c r="S1084" s="202">
        <v>0</v>
      </c>
      <c r="T1084" s="289">
        <f>IFERROR(S1084/$K1083,0)</f>
        <v>0</v>
      </c>
      <c r="U1084" s="202">
        <v>0</v>
      </c>
      <c r="V1084" s="289">
        <f>IFERROR(U1084/$K1083,0)</f>
        <v>0</v>
      </c>
      <c r="W1084" s="202">
        <v>0</v>
      </c>
      <c r="X1084" s="289">
        <f>IFERROR(W1084/$K1083,0)</f>
        <v>0</v>
      </c>
      <c r="Y1084" s="202">
        <v>0</v>
      </c>
      <c r="Z1084" s="289">
        <f>IFERROR(Y1084/$K1083,0)</f>
        <v>0</v>
      </c>
      <c r="AA1084" s="305">
        <f>SUMIF($O$9:$Z$9,$AA$9,$O1084:$Z1084)</f>
        <v>0</v>
      </c>
      <c r="AB1084" s="306">
        <f>IFERROR(AA1084/$K1083,0)</f>
        <v>0</v>
      </c>
    </row>
    <row r="1085" spans="1:28" ht="20.100000000000001" customHeight="1" outlineLevel="1">
      <c r="A1085" s="406"/>
      <c r="B1085" s="209" t="str">
        <f t="shared" si="31"/>
        <v>4.1</v>
      </c>
      <c r="C1085" s="409"/>
      <c r="D1085" s="412"/>
      <c r="E1085" s="412"/>
      <c r="F1085" s="418"/>
      <c r="G1085" s="421"/>
      <c r="I1085" s="424"/>
      <c r="J1085" s="427"/>
      <c r="K1085" s="415"/>
      <c r="M1085" s="196" t="s">
        <v>106</v>
      </c>
      <c r="O1085" s="204">
        <f>O1084</f>
        <v>0</v>
      </c>
      <c r="P1085" s="290">
        <f>IFERROR(O1085/$K1083,0)</f>
        <v>0</v>
      </c>
      <c r="Q1085" s="204">
        <f>O1085+Q1084</f>
        <v>0</v>
      </c>
      <c r="R1085" s="290">
        <f>IFERROR(Q1085/$K1083,0)</f>
        <v>0</v>
      </c>
      <c r="S1085" s="204">
        <f>Q1085+S1084</f>
        <v>0</v>
      </c>
      <c r="T1085" s="290">
        <f>IFERROR(S1085/$K1083,0)</f>
        <v>0</v>
      </c>
      <c r="U1085" s="204">
        <f>S1085+U1084</f>
        <v>0</v>
      </c>
      <c r="V1085" s="290">
        <f>IFERROR(U1085/$K1083,0)</f>
        <v>0</v>
      </c>
      <c r="W1085" s="204">
        <f>U1085+W1084</f>
        <v>0</v>
      </c>
      <c r="X1085" s="290">
        <f>IFERROR(W1085/$K1083,0)</f>
        <v>0</v>
      </c>
      <c r="Y1085" s="204">
        <f>W1085+Y1084</f>
        <v>0</v>
      </c>
      <c r="Z1085" s="290">
        <f>IFERROR(Y1085/$K1083,0)</f>
        <v>0</v>
      </c>
      <c r="AA1085" s="307"/>
      <c r="AB1085" s="308"/>
    </row>
    <row r="1086" spans="1:28" ht="20.100000000000001" customHeight="1" outlineLevel="1">
      <c r="A1086" s="406">
        <f>A1083+1</f>
        <v>389</v>
      </c>
      <c r="B1086" s="209" t="str">
        <f t="shared" si="31"/>
        <v>4.1</v>
      </c>
      <c r="C1086" s="407" t="str">
        <f>VLOOKUP($A1086,'VII - Planilha Orçamentária'!$A$9:$K$463,3)</f>
        <v>4.1.8</v>
      </c>
      <c r="D1086" s="410" t="str">
        <f>VLOOKUP($A1086,'VII - Planilha Orçamentária'!$A$9:$K$463,4)</f>
        <v>SINAPI - 01/2016</v>
      </c>
      <c r="E1086" s="410" t="str">
        <f>VLOOKUP(A1086,'VII - Planilha Orçamentária'!$A$9:$K$463,5)</f>
        <v>73899/002</v>
      </c>
      <c r="F1086" s="416" t="str">
        <f>VLOOKUP($A1086,'VII - Planilha Orçamentária'!$A$9:$K$463,6)</f>
        <v>DEMOLICAO DE ALVENARIA DE TIJOLOS FURADOS S/REAPROVEITAMENTO</v>
      </c>
      <c r="G1086" s="419" t="str">
        <f>VLOOKUP($A1086,'VII - Planilha Orçamentária'!$A$9:$K$463,7)</f>
        <v>m³</v>
      </c>
      <c r="I1086" s="422">
        <f>VLOOKUP($A1086,'VII - Planilha Orçamentária'!$A$9:$K$463,9)</f>
        <v>7</v>
      </c>
      <c r="J1086" s="425">
        <f>VLOOKUP($A1086,'VII - Planilha Orçamentária'!$A$9:$K$463,10)</f>
        <v>0</v>
      </c>
      <c r="K1086" s="413">
        <f>ROUND(J1086*I1086,2)</f>
        <v>0</v>
      </c>
      <c r="M1086" s="194" t="s">
        <v>104</v>
      </c>
      <c r="O1086" s="200"/>
      <c r="P1086" s="288"/>
      <c r="Q1086" s="200"/>
      <c r="R1086" s="288"/>
      <c r="S1086" s="200"/>
      <c r="T1086" s="288"/>
      <c r="U1086" s="200"/>
      <c r="V1086" s="288"/>
      <c r="W1086" s="200"/>
      <c r="X1086" s="288"/>
      <c r="Y1086" s="200"/>
      <c r="Z1086" s="288"/>
      <c r="AA1086" s="303"/>
      <c r="AB1086" s="304"/>
    </row>
    <row r="1087" spans="1:28" ht="20.100000000000001" customHeight="1" outlineLevel="1">
      <c r="A1087" s="406"/>
      <c r="B1087" s="209" t="str">
        <f t="shared" si="31"/>
        <v>4.1</v>
      </c>
      <c r="C1087" s="408"/>
      <c r="D1087" s="411"/>
      <c r="E1087" s="411"/>
      <c r="F1087" s="417"/>
      <c r="G1087" s="420"/>
      <c r="I1087" s="423"/>
      <c r="J1087" s="426"/>
      <c r="K1087" s="414"/>
      <c r="M1087" s="195" t="s">
        <v>105</v>
      </c>
      <c r="O1087" s="202">
        <f>0.8*K1086</f>
        <v>0</v>
      </c>
      <c r="P1087" s="289">
        <f>IFERROR(O1087/$K1086,0)</f>
        <v>0</v>
      </c>
      <c r="Q1087" s="202">
        <f>0.2*K1086</f>
        <v>0</v>
      </c>
      <c r="R1087" s="289">
        <f>IFERROR(Q1087/$K1086,0)</f>
        <v>0</v>
      </c>
      <c r="S1087" s="202">
        <v>0</v>
      </c>
      <c r="T1087" s="289">
        <f>IFERROR(S1087/$K1086,0)</f>
        <v>0</v>
      </c>
      <c r="U1087" s="202">
        <v>0</v>
      </c>
      <c r="V1087" s="289">
        <f>IFERROR(U1087/$K1086,0)</f>
        <v>0</v>
      </c>
      <c r="W1087" s="202">
        <v>0</v>
      </c>
      <c r="X1087" s="289">
        <f>IFERROR(W1087/$K1086,0)</f>
        <v>0</v>
      </c>
      <c r="Y1087" s="202">
        <v>0</v>
      </c>
      <c r="Z1087" s="289">
        <f>IFERROR(Y1087/$K1086,0)</f>
        <v>0</v>
      </c>
      <c r="AA1087" s="305">
        <f>SUMIF($O$9:$Z$9,$AA$9,$O1087:$Z1087)</f>
        <v>0</v>
      </c>
      <c r="AB1087" s="306">
        <f>IFERROR(AA1087/$K1086,0)</f>
        <v>0</v>
      </c>
    </row>
    <row r="1088" spans="1:28" ht="20.100000000000001" customHeight="1" outlineLevel="1">
      <c r="A1088" s="406"/>
      <c r="B1088" s="209" t="str">
        <f t="shared" si="31"/>
        <v>4.1</v>
      </c>
      <c r="C1088" s="409"/>
      <c r="D1088" s="412"/>
      <c r="E1088" s="412"/>
      <c r="F1088" s="418"/>
      <c r="G1088" s="421"/>
      <c r="I1088" s="424"/>
      <c r="J1088" s="427"/>
      <c r="K1088" s="415"/>
      <c r="M1088" s="196" t="s">
        <v>106</v>
      </c>
      <c r="O1088" s="204">
        <f>O1087</f>
        <v>0</v>
      </c>
      <c r="P1088" s="290">
        <f>IFERROR(O1088/$K1086,0)</f>
        <v>0</v>
      </c>
      <c r="Q1088" s="204">
        <f>O1088+Q1087</f>
        <v>0</v>
      </c>
      <c r="R1088" s="290">
        <f>IFERROR(Q1088/$K1086,0)</f>
        <v>0</v>
      </c>
      <c r="S1088" s="204">
        <f>Q1088+S1087</f>
        <v>0</v>
      </c>
      <c r="T1088" s="290">
        <f>IFERROR(S1088/$K1086,0)</f>
        <v>0</v>
      </c>
      <c r="U1088" s="204">
        <f>S1088+U1087</f>
        <v>0</v>
      </c>
      <c r="V1088" s="290">
        <f>IFERROR(U1088/$K1086,0)</f>
        <v>0</v>
      </c>
      <c r="W1088" s="204">
        <f>U1088+W1087</f>
        <v>0</v>
      </c>
      <c r="X1088" s="290">
        <f>IFERROR(W1088/$K1086,0)</f>
        <v>0</v>
      </c>
      <c r="Y1088" s="204">
        <f>W1088+Y1087</f>
        <v>0</v>
      </c>
      <c r="Z1088" s="290">
        <f>IFERROR(Y1088/$K1086,0)</f>
        <v>0</v>
      </c>
      <c r="AA1088" s="307"/>
      <c r="AB1088" s="308"/>
    </row>
    <row r="1089" spans="1:28" ht="20.100000000000001" customHeight="1" outlineLevel="1">
      <c r="A1089" s="406">
        <f>A1086+1</f>
        <v>390</v>
      </c>
      <c r="B1089" s="209" t="str">
        <f t="shared" si="31"/>
        <v>4.1</v>
      </c>
      <c r="C1089" s="407" t="str">
        <f>VLOOKUP($A1089,'VII - Planilha Orçamentária'!$A$9:$K$463,3)</f>
        <v>4.1.9</v>
      </c>
      <c r="D1089" s="410" t="str">
        <f>VLOOKUP($A1089,'VII - Planilha Orçamentária'!$A$9:$K$463,4)</f>
        <v>SINAPI - 01/2016</v>
      </c>
      <c r="E1089" s="410" t="str">
        <f>VLOOKUP(A1089,'VII - Planilha Orçamentária'!$A$9:$K$463,5)</f>
        <v>85336</v>
      </c>
      <c r="F1089" s="416" t="str">
        <f>VLOOKUP($A1089,'VII - Planilha Orçamentária'!$A$9:$K$463,6)</f>
        <v>RETIRADA DE TUBULACAO DE FERRO GALVANIZADO S/ ESCAVACAO OU RASGO EM ALVENARIA</v>
      </c>
      <c r="G1089" s="419" t="str">
        <f>VLOOKUP($A1089,'VII - Planilha Orçamentária'!$A$9:$K$463,7)</f>
        <v>m</v>
      </c>
      <c r="I1089" s="422">
        <f>VLOOKUP($A1089,'VII - Planilha Orçamentária'!$A$9:$K$463,9)</f>
        <v>110</v>
      </c>
      <c r="J1089" s="425">
        <f>VLOOKUP($A1089,'VII - Planilha Orçamentária'!$A$9:$K$463,10)</f>
        <v>0</v>
      </c>
      <c r="K1089" s="413">
        <f>ROUND(J1089*I1089,2)</f>
        <v>0</v>
      </c>
      <c r="M1089" s="194" t="s">
        <v>104</v>
      </c>
      <c r="O1089" s="200"/>
      <c r="P1089" s="288"/>
      <c r="Q1089" s="200"/>
      <c r="R1089" s="288"/>
      <c r="S1089" s="200"/>
      <c r="T1089" s="288"/>
      <c r="U1089" s="200"/>
      <c r="V1089" s="288"/>
      <c r="W1089" s="200"/>
      <c r="X1089" s="288"/>
      <c r="Y1089" s="200"/>
      <c r="Z1089" s="288"/>
      <c r="AA1089" s="303"/>
      <c r="AB1089" s="304"/>
    </row>
    <row r="1090" spans="1:28" ht="20.100000000000001" customHeight="1" outlineLevel="1">
      <c r="A1090" s="406"/>
      <c r="B1090" s="209" t="str">
        <f t="shared" si="31"/>
        <v>4.1</v>
      </c>
      <c r="C1090" s="408"/>
      <c r="D1090" s="411"/>
      <c r="E1090" s="411"/>
      <c r="F1090" s="417"/>
      <c r="G1090" s="420"/>
      <c r="I1090" s="423"/>
      <c r="J1090" s="426"/>
      <c r="K1090" s="414"/>
      <c r="M1090" s="195" t="s">
        <v>105</v>
      </c>
      <c r="O1090" s="202">
        <v>0</v>
      </c>
      <c r="P1090" s="289">
        <f>IFERROR(O1090/$K1089,0)</f>
        <v>0</v>
      </c>
      <c r="Q1090" s="202">
        <f>K1089</f>
        <v>0</v>
      </c>
      <c r="R1090" s="289">
        <f>IFERROR(Q1090/$K1089,0)</f>
        <v>0</v>
      </c>
      <c r="S1090" s="202">
        <v>0</v>
      </c>
      <c r="T1090" s="289">
        <f>IFERROR(S1090/$K1089,0)</f>
        <v>0</v>
      </c>
      <c r="U1090" s="202">
        <v>0</v>
      </c>
      <c r="V1090" s="289">
        <f>IFERROR(U1090/$K1089,0)</f>
        <v>0</v>
      </c>
      <c r="W1090" s="202">
        <v>0</v>
      </c>
      <c r="X1090" s="289">
        <f>IFERROR(W1090/$K1089,0)</f>
        <v>0</v>
      </c>
      <c r="Y1090" s="202">
        <v>0</v>
      </c>
      <c r="Z1090" s="289">
        <f>IFERROR(Y1090/$K1089,0)</f>
        <v>0</v>
      </c>
      <c r="AA1090" s="305">
        <f>SUMIF($O$9:$Z$9,$AA$9,$O1090:$Z1090)</f>
        <v>0</v>
      </c>
      <c r="AB1090" s="306">
        <f>IFERROR(AA1090/$K1089,0)</f>
        <v>0</v>
      </c>
    </row>
    <row r="1091" spans="1:28" ht="20.100000000000001" customHeight="1" outlineLevel="1">
      <c r="A1091" s="406"/>
      <c r="B1091" s="209" t="str">
        <f t="shared" si="31"/>
        <v>4.1</v>
      </c>
      <c r="C1091" s="409"/>
      <c r="D1091" s="412"/>
      <c r="E1091" s="412"/>
      <c r="F1091" s="418"/>
      <c r="G1091" s="421"/>
      <c r="I1091" s="424"/>
      <c r="J1091" s="427"/>
      <c r="K1091" s="415"/>
      <c r="M1091" s="196" t="s">
        <v>106</v>
      </c>
      <c r="O1091" s="204">
        <f>O1090</f>
        <v>0</v>
      </c>
      <c r="P1091" s="290">
        <f>IFERROR(O1091/$K1089,0)</f>
        <v>0</v>
      </c>
      <c r="Q1091" s="204">
        <f>O1091+Q1090</f>
        <v>0</v>
      </c>
      <c r="R1091" s="290">
        <f>IFERROR(Q1091/$K1089,0)</f>
        <v>0</v>
      </c>
      <c r="S1091" s="204">
        <f>Q1091+S1090</f>
        <v>0</v>
      </c>
      <c r="T1091" s="290">
        <f>IFERROR(S1091/$K1089,0)</f>
        <v>0</v>
      </c>
      <c r="U1091" s="204">
        <f>S1091+U1090</f>
        <v>0</v>
      </c>
      <c r="V1091" s="290">
        <f>IFERROR(U1091/$K1089,0)</f>
        <v>0</v>
      </c>
      <c r="W1091" s="204">
        <f>U1091+W1090</f>
        <v>0</v>
      </c>
      <c r="X1091" s="290">
        <f>IFERROR(W1091/$K1089,0)</f>
        <v>0</v>
      </c>
      <c r="Y1091" s="204">
        <f>W1091+Y1090</f>
        <v>0</v>
      </c>
      <c r="Z1091" s="290">
        <f>IFERROR(Y1091/$K1089,0)</f>
        <v>0</v>
      </c>
      <c r="AA1091" s="307"/>
      <c r="AB1091" s="308"/>
    </row>
    <row r="1092" spans="1:28" ht="20.100000000000001" customHeight="1" outlineLevel="1">
      <c r="A1092" s="406">
        <f>A1089+1</f>
        <v>391</v>
      </c>
      <c r="B1092" s="209" t="str">
        <f t="shared" si="31"/>
        <v>4.1</v>
      </c>
      <c r="C1092" s="407" t="str">
        <f>VLOOKUP($A1092,'VII - Planilha Orçamentária'!$A$9:$K$463,3)</f>
        <v>4.1.10</v>
      </c>
      <c r="D1092" s="410" t="str">
        <f>VLOOKUP($A1092,'VII - Planilha Orçamentária'!$A$9:$K$463,4)</f>
        <v>SINAPI - 01/2016</v>
      </c>
      <c r="E1092" s="410" t="str">
        <f>VLOOKUP(A1092,'VII - Planilha Orçamentária'!$A$9:$K$463,5)</f>
        <v>85372</v>
      </c>
      <c r="F1092" s="416" t="str">
        <f>VLOOKUP($A1092,'VII - Planilha Orçamentária'!$A$9:$K$463,6)</f>
        <v>DEMOLICAO DE FORRO DE GESSO</v>
      </c>
      <c r="G1092" s="419" t="str">
        <f>VLOOKUP($A1092,'VII - Planilha Orçamentária'!$A$9:$K$463,7)</f>
        <v>m²</v>
      </c>
      <c r="I1092" s="422">
        <f>VLOOKUP($A1092,'VII - Planilha Orçamentária'!$A$9:$K$463,9)</f>
        <v>12</v>
      </c>
      <c r="J1092" s="425">
        <f>VLOOKUP($A1092,'VII - Planilha Orçamentária'!$A$9:$K$463,10)</f>
        <v>0</v>
      </c>
      <c r="K1092" s="413">
        <f>ROUND(J1092*I1092,2)</f>
        <v>0</v>
      </c>
      <c r="M1092" s="194" t="s">
        <v>104</v>
      </c>
      <c r="O1092" s="200"/>
      <c r="P1092" s="288"/>
      <c r="Q1092" s="200"/>
      <c r="R1092" s="288"/>
      <c r="S1092" s="200"/>
      <c r="T1092" s="288"/>
      <c r="U1092" s="200"/>
      <c r="V1092" s="288"/>
      <c r="W1092" s="200"/>
      <c r="X1092" s="288"/>
      <c r="Y1092" s="200"/>
      <c r="Z1092" s="288"/>
      <c r="AA1092" s="303"/>
      <c r="AB1092" s="304"/>
    </row>
    <row r="1093" spans="1:28" ht="20.100000000000001" customHeight="1" outlineLevel="1">
      <c r="A1093" s="406"/>
      <c r="B1093" s="209" t="str">
        <f t="shared" si="31"/>
        <v>4.1</v>
      </c>
      <c r="C1093" s="408"/>
      <c r="D1093" s="411"/>
      <c r="E1093" s="411"/>
      <c r="F1093" s="417"/>
      <c r="G1093" s="420"/>
      <c r="I1093" s="423"/>
      <c r="J1093" s="426"/>
      <c r="K1093" s="414"/>
      <c r="M1093" s="195" t="s">
        <v>105</v>
      </c>
      <c r="O1093" s="202">
        <f>K1092</f>
        <v>0</v>
      </c>
      <c r="P1093" s="289">
        <f>IFERROR(O1093/$K1092,0)</f>
        <v>0</v>
      </c>
      <c r="Q1093" s="202">
        <v>0</v>
      </c>
      <c r="R1093" s="289">
        <f>IFERROR(Q1093/$K1092,0)</f>
        <v>0</v>
      </c>
      <c r="S1093" s="202">
        <v>0</v>
      </c>
      <c r="T1093" s="289">
        <f>IFERROR(S1093/$K1092,0)</f>
        <v>0</v>
      </c>
      <c r="U1093" s="202">
        <v>0</v>
      </c>
      <c r="V1093" s="289">
        <f>IFERROR(U1093/$K1092,0)</f>
        <v>0</v>
      </c>
      <c r="W1093" s="202">
        <v>0</v>
      </c>
      <c r="X1093" s="289">
        <f>IFERROR(W1093/$K1092,0)</f>
        <v>0</v>
      </c>
      <c r="Y1093" s="202">
        <v>0</v>
      </c>
      <c r="Z1093" s="289">
        <f>IFERROR(Y1093/$K1092,0)</f>
        <v>0</v>
      </c>
      <c r="AA1093" s="305">
        <f>SUMIF($O$9:$Z$9,$AA$9,$O1093:$Z1093)</f>
        <v>0</v>
      </c>
      <c r="AB1093" s="306">
        <f>IFERROR(AA1093/$K1092,0)</f>
        <v>0</v>
      </c>
    </row>
    <row r="1094" spans="1:28" ht="20.100000000000001" customHeight="1" outlineLevel="1">
      <c r="A1094" s="406"/>
      <c r="B1094" s="209" t="str">
        <f t="shared" si="31"/>
        <v>4.1</v>
      </c>
      <c r="C1094" s="409"/>
      <c r="D1094" s="412"/>
      <c r="E1094" s="412"/>
      <c r="F1094" s="418"/>
      <c r="G1094" s="421"/>
      <c r="I1094" s="424"/>
      <c r="J1094" s="427"/>
      <c r="K1094" s="415"/>
      <c r="M1094" s="196" t="s">
        <v>106</v>
      </c>
      <c r="O1094" s="204">
        <f>O1093</f>
        <v>0</v>
      </c>
      <c r="P1094" s="290">
        <f>IFERROR(O1094/$K1092,0)</f>
        <v>0</v>
      </c>
      <c r="Q1094" s="204">
        <f>O1094+Q1093</f>
        <v>0</v>
      </c>
      <c r="R1094" s="290">
        <f>IFERROR(Q1094/$K1092,0)</f>
        <v>0</v>
      </c>
      <c r="S1094" s="204">
        <f>Q1094+S1093</f>
        <v>0</v>
      </c>
      <c r="T1094" s="290">
        <f>IFERROR(S1094/$K1092,0)</f>
        <v>0</v>
      </c>
      <c r="U1094" s="204">
        <f>S1094+U1093</f>
        <v>0</v>
      </c>
      <c r="V1094" s="290">
        <f>IFERROR(U1094/$K1092,0)</f>
        <v>0</v>
      </c>
      <c r="W1094" s="204">
        <f>U1094+W1093</f>
        <v>0</v>
      </c>
      <c r="X1094" s="290">
        <f>IFERROR(W1094/$K1092,0)</f>
        <v>0</v>
      </c>
      <c r="Y1094" s="204">
        <f>W1094+Y1093</f>
        <v>0</v>
      </c>
      <c r="Z1094" s="290">
        <f>IFERROR(Y1094/$K1092,0)</f>
        <v>0</v>
      </c>
      <c r="AA1094" s="307"/>
      <c r="AB1094" s="308"/>
    </row>
    <row r="1095" spans="1:28" ht="20.100000000000001" customHeight="1" outlineLevel="1">
      <c r="A1095" s="406">
        <f>A1092+1</f>
        <v>392</v>
      </c>
      <c r="B1095" s="209" t="str">
        <f t="shared" si="31"/>
        <v>4.1</v>
      </c>
      <c r="C1095" s="407" t="str">
        <f>VLOOKUP($A1095,'VII - Planilha Orçamentária'!$A$9:$K$463,3)</f>
        <v>4.1.11</v>
      </c>
      <c r="D1095" s="410" t="str">
        <f>VLOOKUP($A1095,'VII - Planilha Orçamentária'!$A$9:$K$463,4)</f>
        <v>CPOS - B.166</v>
      </c>
      <c r="E1095" s="410" t="str">
        <f>VLOOKUP(A1095,'VII - Planilha Orçamentária'!$A$9:$K$463,5)</f>
        <v>050705</v>
      </c>
      <c r="F1095" s="416" t="str">
        <f>VLOOKUP($A1095,'VII - Planilha Orçamentária'!$A$9:$K$463,6)</f>
        <v>REMOÇÃO DE ENTULHO DE OBRA COM CAÇAMBA METÁLICA - MATERIAL VOLUMOSO MISTURADO POR ALVENARIA, TERRA, MADEIRA, PAPEL, PLÁSTICO E METAL</v>
      </c>
      <c r="G1095" s="419" t="str">
        <f>VLOOKUP($A1095,'VII - Planilha Orçamentária'!$A$9:$K$463,7)</f>
        <v>m³</v>
      </c>
      <c r="I1095" s="422">
        <f>VLOOKUP($A1095,'VII - Planilha Orçamentária'!$A$9:$K$463,9)</f>
        <v>402</v>
      </c>
      <c r="J1095" s="425">
        <f>VLOOKUP($A1095,'VII - Planilha Orçamentária'!$A$9:$K$463,10)</f>
        <v>0</v>
      </c>
      <c r="K1095" s="413">
        <f>ROUND(J1095*I1095,2)</f>
        <v>0</v>
      </c>
      <c r="M1095" s="194" t="s">
        <v>104</v>
      </c>
      <c r="O1095" s="200"/>
      <c r="P1095" s="288"/>
      <c r="Q1095" s="200"/>
      <c r="R1095" s="288"/>
      <c r="S1095" s="200"/>
      <c r="T1095" s="288"/>
      <c r="U1095" s="200"/>
      <c r="V1095" s="288"/>
      <c r="W1095" s="200"/>
      <c r="X1095" s="288"/>
      <c r="Y1095" s="200"/>
      <c r="Z1095" s="288"/>
      <c r="AA1095" s="303"/>
      <c r="AB1095" s="304"/>
    </row>
    <row r="1096" spans="1:28" ht="20.100000000000001" customHeight="1" outlineLevel="1">
      <c r="A1096" s="406"/>
      <c r="B1096" s="209" t="str">
        <f t="shared" si="31"/>
        <v>4.1</v>
      </c>
      <c r="C1096" s="408"/>
      <c r="D1096" s="411"/>
      <c r="E1096" s="411"/>
      <c r="F1096" s="417"/>
      <c r="G1096" s="420"/>
      <c r="I1096" s="423"/>
      <c r="J1096" s="426"/>
      <c r="K1096" s="414"/>
      <c r="M1096" s="195" t="s">
        <v>105</v>
      </c>
      <c r="O1096" s="202">
        <f>0.8*K1095</f>
        <v>0</v>
      </c>
      <c r="P1096" s="289">
        <f>IFERROR(O1096/$K1095,0)</f>
        <v>0</v>
      </c>
      <c r="Q1096" s="202">
        <f>0.2*K1095</f>
        <v>0</v>
      </c>
      <c r="R1096" s="289">
        <f>IFERROR(Q1096/$K1095,0)</f>
        <v>0</v>
      </c>
      <c r="S1096" s="202">
        <v>0</v>
      </c>
      <c r="T1096" s="289">
        <f>IFERROR(S1096/$K1095,0)</f>
        <v>0</v>
      </c>
      <c r="U1096" s="202">
        <v>0</v>
      </c>
      <c r="V1096" s="289">
        <f>IFERROR(U1096/$K1095,0)</f>
        <v>0</v>
      </c>
      <c r="W1096" s="202">
        <v>0</v>
      </c>
      <c r="X1096" s="289">
        <f>IFERROR(W1096/$K1095,0)</f>
        <v>0</v>
      </c>
      <c r="Y1096" s="202">
        <v>0</v>
      </c>
      <c r="Z1096" s="289">
        <f>IFERROR(Y1096/$K1095,0)</f>
        <v>0</v>
      </c>
      <c r="AA1096" s="305">
        <f>SUMIF($O$9:$Z$9,$AA$9,$O1096:$Z1096)</f>
        <v>0</v>
      </c>
      <c r="AB1096" s="306">
        <f>IFERROR(AA1096/$K1095,0)</f>
        <v>0</v>
      </c>
    </row>
    <row r="1097" spans="1:28" ht="20.100000000000001" customHeight="1" outlineLevel="1">
      <c r="A1097" s="406"/>
      <c r="B1097" s="209" t="str">
        <f t="shared" si="31"/>
        <v>4.1</v>
      </c>
      <c r="C1097" s="409"/>
      <c r="D1097" s="412"/>
      <c r="E1097" s="412"/>
      <c r="F1097" s="418"/>
      <c r="G1097" s="421"/>
      <c r="I1097" s="424"/>
      <c r="J1097" s="427"/>
      <c r="K1097" s="415"/>
      <c r="M1097" s="196" t="s">
        <v>106</v>
      </c>
      <c r="O1097" s="204">
        <f>O1096</f>
        <v>0</v>
      </c>
      <c r="P1097" s="290">
        <f>IFERROR(O1097/$K1095,0)</f>
        <v>0</v>
      </c>
      <c r="Q1097" s="204">
        <f>O1097+Q1096</f>
        <v>0</v>
      </c>
      <c r="R1097" s="290">
        <f>IFERROR(Q1097/$K1095,0)</f>
        <v>0</v>
      </c>
      <c r="S1097" s="204">
        <f>Q1097+S1096</f>
        <v>0</v>
      </c>
      <c r="T1097" s="290">
        <f>IFERROR(S1097/$K1095,0)</f>
        <v>0</v>
      </c>
      <c r="U1097" s="204">
        <f>S1097+U1096</f>
        <v>0</v>
      </c>
      <c r="V1097" s="290">
        <f>IFERROR(U1097/$K1095,0)</f>
        <v>0</v>
      </c>
      <c r="W1097" s="204">
        <f>U1097+W1096</f>
        <v>0</v>
      </c>
      <c r="X1097" s="290">
        <f>IFERROR(W1097/$K1095,0)</f>
        <v>0</v>
      </c>
      <c r="Y1097" s="204">
        <f>W1097+Y1096</f>
        <v>0</v>
      </c>
      <c r="Z1097" s="290">
        <f>IFERROR(Y1097/$K1095,0)</f>
        <v>0</v>
      </c>
      <c r="AA1097" s="307"/>
      <c r="AB1097" s="308"/>
    </row>
    <row r="1098" spans="1:28" ht="20.100000000000001" hidden="1" customHeight="1" outlineLevel="1">
      <c r="A1098" s="406">
        <f>A1095+1</f>
        <v>393</v>
      </c>
      <c r="B1098" s="209" t="str">
        <f t="shared" si="31"/>
        <v>4.1</v>
      </c>
      <c r="C1098" s="407" t="str">
        <f>VLOOKUP($A1098,'VII - Planilha Orçamentária'!$A$9:$K$463,3)</f>
        <v>4.1.12</v>
      </c>
      <c r="D1098" s="410" t="str">
        <f>VLOOKUP($A1098,'VII - Planilha Orçamentária'!$A$9:$K$463,4)</f>
        <v>SINAPI - 05/2015</v>
      </c>
      <c r="E1098" s="410" t="str">
        <f>VLOOKUP(A1098,'VII - Planilha Orçamentária'!$A$9:$K$463,5)</f>
        <v>85382</v>
      </c>
      <c r="F1098" s="416" t="str">
        <f>VLOOKUP($A1098,'VII - Planilha Orçamentária'!$A$9:$K$463,6)</f>
        <v>REMOCAO DE PROTECAO MECANICA DE IMPERMEABILIZACAO</v>
      </c>
      <c r="G1098" s="419" t="str">
        <f>VLOOKUP($A1098,'VII - Planilha Orçamentária'!$A$9:$K$463,7)</f>
        <v>m²</v>
      </c>
      <c r="H1098" s="5" t="s">
        <v>135</v>
      </c>
      <c r="I1098" s="422">
        <f>VLOOKUP($A1098,'VII - Planilha Orçamentária'!$A$9:$K$463,9)</f>
        <v>0</v>
      </c>
      <c r="J1098" s="425">
        <f>VLOOKUP($A1098,'VII - Planilha Orçamentária'!$A$9:$K$463,10)</f>
        <v>18.079999999999998</v>
      </c>
      <c r="K1098" s="413">
        <f>ROUND(J1098*I1098,2)</f>
        <v>0</v>
      </c>
      <c r="M1098" s="194" t="s">
        <v>104</v>
      </c>
      <c r="O1098" s="200"/>
      <c r="P1098" s="201"/>
      <c r="Q1098" s="200"/>
      <c r="R1098" s="288"/>
      <c r="S1098" s="200"/>
      <c r="T1098" s="288"/>
      <c r="U1098" s="200"/>
      <c r="V1098" s="288"/>
      <c r="W1098" s="200"/>
      <c r="X1098" s="288"/>
      <c r="Y1098" s="200"/>
      <c r="Z1098" s="201"/>
      <c r="AA1098" s="200"/>
      <c r="AB1098" s="201"/>
    </row>
    <row r="1099" spans="1:28" ht="20.100000000000001" hidden="1" customHeight="1" outlineLevel="1">
      <c r="A1099" s="406"/>
      <c r="B1099" s="209" t="str">
        <f t="shared" si="31"/>
        <v>4.1</v>
      </c>
      <c r="C1099" s="408"/>
      <c r="D1099" s="411"/>
      <c r="E1099" s="411"/>
      <c r="F1099" s="417"/>
      <c r="G1099" s="420"/>
      <c r="H1099" s="5" t="s">
        <v>135</v>
      </c>
      <c r="I1099" s="423"/>
      <c r="J1099" s="426"/>
      <c r="K1099" s="414"/>
      <c r="M1099" s="195" t="s">
        <v>105</v>
      </c>
      <c r="O1099" s="202">
        <v>0</v>
      </c>
      <c r="P1099" s="203">
        <f>IFERROR(O1099/$K1098,0)</f>
        <v>0</v>
      </c>
      <c r="Q1099" s="202">
        <v>0</v>
      </c>
      <c r="R1099" s="289">
        <f>IFERROR(Q1099/$K1098,0)</f>
        <v>0</v>
      </c>
      <c r="S1099" s="202">
        <v>0</v>
      </c>
      <c r="T1099" s="289">
        <f>IFERROR(S1099/$K1098,0)</f>
        <v>0</v>
      </c>
      <c r="U1099" s="202">
        <v>0</v>
      </c>
      <c r="V1099" s="289">
        <f>IFERROR(U1099/$K1098,0)</f>
        <v>0</v>
      </c>
      <c r="W1099" s="202">
        <v>0</v>
      </c>
      <c r="X1099" s="289">
        <f>IFERROR(W1099/$K1098,0)</f>
        <v>0</v>
      </c>
      <c r="Y1099" s="202">
        <v>0</v>
      </c>
      <c r="Z1099" s="203">
        <f>IFERROR(Y1099/$K1098,0)</f>
        <v>0</v>
      </c>
      <c r="AA1099" s="202">
        <f>SUMIF($O$9:$Z$9,$AA$9,$O1099:$Z1099)</f>
        <v>0</v>
      </c>
      <c r="AB1099" s="203">
        <f>IFERROR(AA1099/$K1098,0)</f>
        <v>0</v>
      </c>
    </row>
    <row r="1100" spans="1:28" ht="20.100000000000001" hidden="1" customHeight="1" outlineLevel="1">
      <c r="A1100" s="406"/>
      <c r="B1100" s="209" t="str">
        <f t="shared" si="31"/>
        <v>4.1</v>
      </c>
      <c r="C1100" s="409"/>
      <c r="D1100" s="412"/>
      <c r="E1100" s="412"/>
      <c r="F1100" s="418"/>
      <c r="G1100" s="421"/>
      <c r="H1100" s="5" t="s">
        <v>135</v>
      </c>
      <c r="I1100" s="424"/>
      <c r="J1100" s="427"/>
      <c r="K1100" s="415"/>
      <c r="M1100" s="196" t="s">
        <v>106</v>
      </c>
      <c r="O1100" s="204">
        <f>O1099</f>
        <v>0</v>
      </c>
      <c r="P1100" s="205">
        <f>IFERROR(O1100/$K1098,0)</f>
        <v>0</v>
      </c>
      <c r="Q1100" s="204">
        <f>O1100+Q1099</f>
        <v>0</v>
      </c>
      <c r="R1100" s="290">
        <f>IFERROR(Q1100/$K1098,0)</f>
        <v>0</v>
      </c>
      <c r="S1100" s="204">
        <f>Q1100+S1099</f>
        <v>0</v>
      </c>
      <c r="T1100" s="290">
        <f>IFERROR(S1100/$K1098,0)</f>
        <v>0</v>
      </c>
      <c r="U1100" s="204">
        <f>S1100+U1099</f>
        <v>0</v>
      </c>
      <c r="V1100" s="290">
        <f>IFERROR(U1100/$K1098,0)</f>
        <v>0</v>
      </c>
      <c r="W1100" s="204">
        <f>U1100+W1099</f>
        <v>0</v>
      </c>
      <c r="X1100" s="290">
        <f>IFERROR(W1100/$K1098,0)</f>
        <v>0</v>
      </c>
      <c r="Y1100" s="204">
        <f>W1100+Y1099</f>
        <v>0</v>
      </c>
      <c r="Z1100" s="205">
        <f>IFERROR(Y1100/$K1098,0)</f>
        <v>0</v>
      </c>
      <c r="AA1100" s="204"/>
      <c r="AB1100" s="205"/>
    </row>
    <row r="1101" spans="1:28" ht="20.100000000000001" hidden="1" customHeight="1" outlineLevel="1">
      <c r="A1101" s="406">
        <f>A1098+1</f>
        <v>394</v>
      </c>
      <c r="B1101" s="209" t="str">
        <f t="shared" si="31"/>
        <v>4.1</v>
      </c>
      <c r="C1101" s="407" t="str">
        <f>VLOOKUP($A1101,'VII - Planilha Orçamentária'!$A$9:$K$463,3)</f>
        <v>4.1.13</v>
      </c>
      <c r="D1101" s="410" t="str">
        <f>VLOOKUP($A1101,'VII - Planilha Orçamentária'!$A$9:$K$463,4)</f>
        <v>SINAPI - 05/2015</v>
      </c>
      <c r="E1101" s="410" t="str">
        <f>VLOOKUP(A1101,'VII - Planilha Orçamentária'!$A$9:$K$463,5)</f>
        <v>72897</v>
      </c>
      <c r="F1101" s="416" t="str">
        <f>VLOOKUP($A1101,'VII - Planilha Orçamentária'!$A$9:$K$463,6)</f>
        <v>CARGA MANUAL DE ENTULHO EM CAMINHAO BASCULANTE 6 M3</v>
      </c>
      <c r="G1101" s="419" t="str">
        <f>VLOOKUP($A1101,'VII - Planilha Orçamentária'!$A$9:$K$463,7)</f>
        <v>m³</v>
      </c>
      <c r="H1101" s="5" t="s">
        <v>135</v>
      </c>
      <c r="I1101" s="422">
        <f>VLOOKUP($A1101,'VII - Planilha Orçamentária'!$A$9:$K$463,9)</f>
        <v>0</v>
      </c>
      <c r="J1101" s="425">
        <f>VLOOKUP($A1101,'VII - Planilha Orçamentária'!$A$9:$K$463,10)</f>
        <v>20.76</v>
      </c>
      <c r="K1101" s="413">
        <f>ROUND(J1101*I1101,2)</f>
        <v>0</v>
      </c>
      <c r="M1101" s="194" t="s">
        <v>104</v>
      </c>
      <c r="O1101" s="200"/>
      <c r="P1101" s="201"/>
      <c r="Q1101" s="200"/>
      <c r="R1101" s="288"/>
      <c r="S1101" s="200"/>
      <c r="T1101" s="288"/>
      <c r="U1101" s="200"/>
      <c r="V1101" s="288"/>
      <c r="W1101" s="200"/>
      <c r="X1101" s="288"/>
      <c r="Y1101" s="200"/>
      <c r="Z1101" s="201"/>
      <c r="AA1101" s="200"/>
      <c r="AB1101" s="201"/>
    </row>
    <row r="1102" spans="1:28" ht="20.100000000000001" hidden="1" customHeight="1" outlineLevel="1">
      <c r="A1102" s="406"/>
      <c r="B1102" s="209" t="str">
        <f t="shared" si="31"/>
        <v>4.1</v>
      </c>
      <c r="C1102" s="408"/>
      <c r="D1102" s="411"/>
      <c r="E1102" s="411"/>
      <c r="F1102" s="417"/>
      <c r="G1102" s="420"/>
      <c r="H1102" s="5" t="s">
        <v>135</v>
      </c>
      <c r="I1102" s="423"/>
      <c r="J1102" s="426"/>
      <c r="K1102" s="414"/>
      <c r="M1102" s="195" t="s">
        <v>105</v>
      </c>
      <c r="O1102" s="202">
        <v>0</v>
      </c>
      <c r="P1102" s="203">
        <f>IFERROR(O1102/$K1101,0)</f>
        <v>0</v>
      </c>
      <c r="Q1102" s="202">
        <v>0</v>
      </c>
      <c r="R1102" s="289">
        <f>IFERROR(Q1102/$K1101,0)</f>
        <v>0</v>
      </c>
      <c r="S1102" s="202">
        <v>0</v>
      </c>
      <c r="T1102" s="289">
        <f>IFERROR(S1102/$K1101,0)</f>
        <v>0</v>
      </c>
      <c r="U1102" s="202">
        <v>0</v>
      </c>
      <c r="V1102" s="289">
        <f>IFERROR(U1102/$K1101,0)</f>
        <v>0</v>
      </c>
      <c r="W1102" s="202">
        <v>0</v>
      </c>
      <c r="X1102" s="289">
        <f>IFERROR(W1102/$K1101,0)</f>
        <v>0</v>
      </c>
      <c r="Y1102" s="202">
        <v>0</v>
      </c>
      <c r="Z1102" s="203">
        <f>IFERROR(Y1102/$K1101,0)</f>
        <v>0</v>
      </c>
      <c r="AA1102" s="202">
        <f>SUMIF($O$9:$Z$9,$AA$9,$O1102:$Z1102)</f>
        <v>0</v>
      </c>
      <c r="AB1102" s="203">
        <f>IFERROR(AA1102/$K1101,0)</f>
        <v>0</v>
      </c>
    </row>
    <row r="1103" spans="1:28" ht="20.100000000000001" hidden="1" customHeight="1" outlineLevel="1">
      <c r="A1103" s="406"/>
      <c r="B1103" s="209" t="str">
        <f t="shared" si="31"/>
        <v>4.1</v>
      </c>
      <c r="C1103" s="409"/>
      <c r="D1103" s="412"/>
      <c r="E1103" s="412"/>
      <c r="F1103" s="418"/>
      <c r="G1103" s="421"/>
      <c r="H1103" s="5" t="s">
        <v>135</v>
      </c>
      <c r="I1103" s="424"/>
      <c r="J1103" s="427"/>
      <c r="K1103" s="415"/>
      <c r="M1103" s="196" t="s">
        <v>106</v>
      </c>
      <c r="O1103" s="204">
        <f>O1102</f>
        <v>0</v>
      </c>
      <c r="P1103" s="205">
        <f>IFERROR(O1103/$K1101,0)</f>
        <v>0</v>
      </c>
      <c r="Q1103" s="204">
        <f>O1103+Q1102</f>
        <v>0</v>
      </c>
      <c r="R1103" s="290">
        <f>IFERROR(Q1103/$K1101,0)</f>
        <v>0</v>
      </c>
      <c r="S1103" s="204">
        <f>Q1103+S1102</f>
        <v>0</v>
      </c>
      <c r="T1103" s="290">
        <f>IFERROR(S1103/$K1101,0)</f>
        <v>0</v>
      </c>
      <c r="U1103" s="204">
        <f>S1103+U1102</f>
        <v>0</v>
      </c>
      <c r="V1103" s="290">
        <f>IFERROR(U1103/$K1101,0)</f>
        <v>0</v>
      </c>
      <c r="W1103" s="204">
        <f>U1103+W1102</f>
        <v>0</v>
      </c>
      <c r="X1103" s="290">
        <f>IFERROR(W1103/$K1101,0)</f>
        <v>0</v>
      </c>
      <c r="Y1103" s="204">
        <f>W1103+Y1102</f>
        <v>0</v>
      </c>
      <c r="Z1103" s="205">
        <f>IFERROR(Y1103/$K1101,0)</f>
        <v>0</v>
      </c>
      <c r="AA1103" s="204"/>
      <c r="AB1103" s="205"/>
    </row>
    <row r="1104" spans="1:28" ht="20.100000000000001" hidden="1" customHeight="1" outlineLevel="1">
      <c r="A1104" s="406">
        <f>A1101+1</f>
        <v>395</v>
      </c>
      <c r="B1104" s="209" t="str">
        <f t="shared" si="31"/>
        <v>4.1</v>
      </c>
      <c r="C1104" s="407" t="str">
        <f>VLOOKUP($A1104,'VII - Planilha Orçamentária'!$A$9:$K$463,3)</f>
        <v>4.1.14</v>
      </c>
      <c r="D1104" s="410" t="str">
        <f>VLOOKUP($A1104,'VII - Planilha Orçamentária'!$A$9:$K$463,4)</f>
        <v>SINAPI - 05/2015</v>
      </c>
      <c r="E1104" s="410" t="str">
        <f>VLOOKUP(A1104,'VII - Planilha Orçamentária'!$A$9:$K$463,5)</f>
        <v>72898</v>
      </c>
      <c r="F1104" s="416" t="str">
        <f>VLOOKUP($A1104,'VII - Planilha Orçamentária'!$A$9:$K$463,6)</f>
        <v>CARGA E DESCARGA MECANIZADAS DE ENTULHO EM CAMINHAO BASCULANTE 6 M3</v>
      </c>
      <c r="G1104" s="419" t="str">
        <f>VLOOKUP($A1104,'VII - Planilha Orçamentária'!$A$9:$K$463,7)</f>
        <v>m³</v>
      </c>
      <c r="H1104" s="5" t="s">
        <v>135</v>
      </c>
      <c r="I1104" s="422">
        <f>VLOOKUP($A1104,'VII - Planilha Orçamentária'!$A$9:$K$463,9)</f>
        <v>0</v>
      </c>
      <c r="J1104" s="425">
        <f>VLOOKUP($A1104,'VII - Planilha Orçamentária'!$A$9:$K$463,10)</f>
        <v>0.88</v>
      </c>
      <c r="K1104" s="413">
        <f>ROUND(J1104*I1104,2)</f>
        <v>0</v>
      </c>
      <c r="M1104" s="194" t="s">
        <v>104</v>
      </c>
      <c r="O1104" s="200"/>
      <c r="P1104" s="201"/>
      <c r="Q1104" s="200"/>
      <c r="R1104" s="288"/>
      <c r="S1104" s="200"/>
      <c r="T1104" s="288"/>
      <c r="U1104" s="200"/>
      <c r="V1104" s="288"/>
      <c r="W1104" s="200"/>
      <c r="X1104" s="288"/>
      <c r="Y1104" s="200"/>
      <c r="Z1104" s="201"/>
      <c r="AA1104" s="200"/>
      <c r="AB1104" s="201"/>
    </row>
    <row r="1105" spans="1:28" ht="20.100000000000001" hidden="1" customHeight="1" outlineLevel="1">
      <c r="A1105" s="406"/>
      <c r="B1105" s="209" t="str">
        <f t="shared" si="31"/>
        <v>4.1</v>
      </c>
      <c r="C1105" s="408"/>
      <c r="D1105" s="411"/>
      <c r="E1105" s="411"/>
      <c r="F1105" s="417"/>
      <c r="G1105" s="420"/>
      <c r="H1105" s="5" t="s">
        <v>135</v>
      </c>
      <c r="I1105" s="423"/>
      <c r="J1105" s="426"/>
      <c r="K1105" s="414"/>
      <c r="M1105" s="195" t="s">
        <v>105</v>
      </c>
      <c r="O1105" s="202">
        <v>0</v>
      </c>
      <c r="P1105" s="203">
        <f>IFERROR(O1105/$K1104,0)</f>
        <v>0</v>
      </c>
      <c r="Q1105" s="202">
        <v>0</v>
      </c>
      <c r="R1105" s="289">
        <f>IFERROR(Q1105/$K1104,0)</f>
        <v>0</v>
      </c>
      <c r="S1105" s="202">
        <v>0</v>
      </c>
      <c r="T1105" s="289">
        <f>IFERROR(S1105/$K1104,0)</f>
        <v>0</v>
      </c>
      <c r="U1105" s="202">
        <v>0</v>
      </c>
      <c r="V1105" s="289">
        <f>IFERROR(U1105/$K1104,0)</f>
        <v>0</v>
      </c>
      <c r="W1105" s="202">
        <v>0</v>
      </c>
      <c r="X1105" s="289">
        <f>IFERROR(W1105/$K1104,0)</f>
        <v>0</v>
      </c>
      <c r="Y1105" s="202">
        <v>0</v>
      </c>
      <c r="Z1105" s="203">
        <f>IFERROR(Y1105/$K1104,0)</f>
        <v>0</v>
      </c>
      <c r="AA1105" s="202">
        <f>SUMIF($O$9:$Z$9,$AA$9,$O1105:$Z1105)</f>
        <v>0</v>
      </c>
      <c r="AB1105" s="203">
        <f>IFERROR(AA1105/$K1104,0)</f>
        <v>0</v>
      </c>
    </row>
    <row r="1106" spans="1:28" ht="20.100000000000001" hidden="1" customHeight="1" outlineLevel="1">
      <c r="A1106" s="406"/>
      <c r="B1106" s="209" t="str">
        <f t="shared" si="31"/>
        <v>4.1</v>
      </c>
      <c r="C1106" s="409"/>
      <c r="D1106" s="412"/>
      <c r="E1106" s="412"/>
      <c r="F1106" s="418"/>
      <c r="G1106" s="421"/>
      <c r="H1106" s="5" t="s">
        <v>135</v>
      </c>
      <c r="I1106" s="424"/>
      <c r="J1106" s="427"/>
      <c r="K1106" s="415"/>
      <c r="M1106" s="196" t="s">
        <v>106</v>
      </c>
      <c r="O1106" s="204">
        <f>O1105</f>
        <v>0</v>
      </c>
      <c r="P1106" s="205">
        <f>IFERROR(O1106/$K1104,0)</f>
        <v>0</v>
      </c>
      <c r="Q1106" s="204">
        <f>O1106+Q1105</f>
        <v>0</v>
      </c>
      <c r="R1106" s="290">
        <f>IFERROR(Q1106/$K1104,0)</f>
        <v>0</v>
      </c>
      <c r="S1106" s="204">
        <f>Q1106+S1105</f>
        <v>0</v>
      </c>
      <c r="T1106" s="290">
        <f>IFERROR(S1106/$K1104,0)</f>
        <v>0</v>
      </c>
      <c r="U1106" s="204">
        <f>S1106+U1105</f>
        <v>0</v>
      </c>
      <c r="V1106" s="290">
        <f>IFERROR(U1106/$K1104,0)</f>
        <v>0</v>
      </c>
      <c r="W1106" s="204">
        <f>U1106+W1105</f>
        <v>0</v>
      </c>
      <c r="X1106" s="290">
        <f>IFERROR(W1106/$K1104,0)</f>
        <v>0</v>
      </c>
      <c r="Y1106" s="204">
        <f>W1106+Y1105</f>
        <v>0</v>
      </c>
      <c r="Z1106" s="205">
        <f>IFERROR(Y1106/$K1104,0)</f>
        <v>0</v>
      </c>
      <c r="AA1106" s="204"/>
      <c r="AB1106" s="205"/>
    </row>
    <row r="1107" spans="1:28" ht="20.100000000000001" hidden="1" customHeight="1" outlineLevel="1">
      <c r="A1107" s="406">
        <f>A1104+1</f>
        <v>396</v>
      </c>
      <c r="B1107" s="209" t="str">
        <f t="shared" si="31"/>
        <v>4.1</v>
      </c>
      <c r="C1107" s="407" t="str">
        <f>VLOOKUP($A1107,'VII - Planilha Orçamentária'!$A$9:$K$463,3)</f>
        <v>4.1.15</v>
      </c>
      <c r="D1107" s="410" t="str">
        <f>VLOOKUP($A1107,'VII - Planilha Orçamentária'!$A$9:$K$463,4)</f>
        <v>SINAPI - 05/2015</v>
      </c>
      <c r="E1107" s="410" t="str">
        <f>VLOOKUP(A1107,'VII - Planilha Orçamentária'!$A$9:$K$463,5)</f>
        <v>72899</v>
      </c>
      <c r="F1107" s="416" t="str">
        <f>VLOOKUP($A1107,'VII - Planilha Orçamentária'!$A$9:$K$463,6)</f>
        <v>TRANSPORTE DE ENTULHO COM CAMINHÃO BASCULANTE 6 M3, RODOVIA PAVIMENTADA, DMT ATE 0,5 KM</v>
      </c>
      <c r="G1107" s="419" t="str">
        <f>VLOOKUP($A1107,'VII - Planilha Orçamentária'!$A$9:$K$463,7)</f>
        <v>m³</v>
      </c>
      <c r="H1107" s="5" t="s">
        <v>135</v>
      </c>
      <c r="I1107" s="422">
        <f>VLOOKUP($A1107,'VII - Planilha Orçamentária'!$A$9:$K$463,9)</f>
        <v>0</v>
      </c>
      <c r="J1107" s="425">
        <f>VLOOKUP($A1107,'VII - Planilha Orçamentária'!$A$9:$K$463,10)</f>
        <v>4.12</v>
      </c>
      <c r="K1107" s="413">
        <f>ROUND(J1107*I1107,2)</f>
        <v>0</v>
      </c>
      <c r="M1107" s="194" t="s">
        <v>104</v>
      </c>
      <c r="O1107" s="200"/>
      <c r="P1107" s="201"/>
      <c r="Q1107" s="200"/>
      <c r="R1107" s="288"/>
      <c r="S1107" s="200"/>
      <c r="T1107" s="288"/>
      <c r="U1107" s="200"/>
      <c r="V1107" s="288"/>
      <c r="W1107" s="200"/>
      <c r="X1107" s="288"/>
      <c r="Y1107" s="200"/>
      <c r="Z1107" s="201"/>
      <c r="AA1107" s="200"/>
      <c r="AB1107" s="201"/>
    </row>
    <row r="1108" spans="1:28" ht="20.100000000000001" hidden="1" customHeight="1" outlineLevel="1">
      <c r="A1108" s="406"/>
      <c r="B1108" s="209" t="str">
        <f t="shared" si="31"/>
        <v>4.1</v>
      </c>
      <c r="C1108" s="408"/>
      <c r="D1108" s="411"/>
      <c r="E1108" s="411"/>
      <c r="F1108" s="417"/>
      <c r="G1108" s="420"/>
      <c r="H1108" s="5" t="s">
        <v>135</v>
      </c>
      <c r="I1108" s="423"/>
      <c r="J1108" s="426"/>
      <c r="K1108" s="414"/>
      <c r="M1108" s="195" t="s">
        <v>105</v>
      </c>
      <c r="O1108" s="202">
        <v>0</v>
      </c>
      <c r="P1108" s="203">
        <f>IFERROR(O1108/$K1107,0)</f>
        <v>0</v>
      </c>
      <c r="Q1108" s="202">
        <v>0</v>
      </c>
      <c r="R1108" s="289">
        <f>IFERROR(Q1108/$K1107,0)</f>
        <v>0</v>
      </c>
      <c r="S1108" s="202">
        <v>0</v>
      </c>
      <c r="T1108" s="289">
        <f>IFERROR(S1108/$K1107,0)</f>
        <v>0</v>
      </c>
      <c r="U1108" s="202">
        <v>0</v>
      </c>
      <c r="V1108" s="289">
        <f>IFERROR(U1108/$K1107,0)</f>
        <v>0</v>
      </c>
      <c r="W1108" s="202">
        <v>0</v>
      </c>
      <c r="X1108" s="289">
        <f>IFERROR(W1108/$K1107,0)</f>
        <v>0</v>
      </c>
      <c r="Y1108" s="202">
        <v>0</v>
      </c>
      <c r="Z1108" s="203">
        <f>IFERROR(Y1108/$K1107,0)</f>
        <v>0</v>
      </c>
      <c r="AA1108" s="202">
        <f>SUMIF($O$9:$Z$9,$AA$9,$O1108:$Z1108)</f>
        <v>0</v>
      </c>
      <c r="AB1108" s="203">
        <f>IFERROR(AA1108/$K1107,0)</f>
        <v>0</v>
      </c>
    </row>
    <row r="1109" spans="1:28" ht="20.100000000000001" hidden="1" customHeight="1" outlineLevel="1">
      <c r="A1109" s="406"/>
      <c r="B1109" s="209" t="str">
        <f t="shared" si="31"/>
        <v>4.1</v>
      </c>
      <c r="C1109" s="409"/>
      <c r="D1109" s="412"/>
      <c r="E1109" s="412"/>
      <c r="F1109" s="418"/>
      <c r="G1109" s="421"/>
      <c r="H1109" s="5" t="s">
        <v>135</v>
      </c>
      <c r="I1109" s="424"/>
      <c r="J1109" s="427"/>
      <c r="K1109" s="415"/>
      <c r="M1109" s="196" t="s">
        <v>106</v>
      </c>
      <c r="O1109" s="204">
        <f>O1108</f>
        <v>0</v>
      </c>
      <c r="P1109" s="205">
        <f>IFERROR(O1109/$K1107,0)</f>
        <v>0</v>
      </c>
      <c r="Q1109" s="204">
        <f>O1109+Q1108</f>
        <v>0</v>
      </c>
      <c r="R1109" s="290">
        <f>IFERROR(Q1109/$K1107,0)</f>
        <v>0</v>
      </c>
      <c r="S1109" s="204">
        <f>Q1109+S1108</f>
        <v>0</v>
      </c>
      <c r="T1109" s="290">
        <f>IFERROR(S1109/$K1107,0)</f>
        <v>0</v>
      </c>
      <c r="U1109" s="204">
        <f>S1109+U1108</f>
        <v>0</v>
      </c>
      <c r="V1109" s="290">
        <f>IFERROR(U1109/$K1107,0)</f>
        <v>0</v>
      </c>
      <c r="W1109" s="204">
        <f>U1109+W1108</f>
        <v>0</v>
      </c>
      <c r="X1109" s="290">
        <f>IFERROR(W1109/$K1107,0)</f>
        <v>0</v>
      </c>
      <c r="Y1109" s="204">
        <f>W1109+Y1108</f>
        <v>0</v>
      </c>
      <c r="Z1109" s="205">
        <f>IFERROR(Y1109/$K1107,0)</f>
        <v>0</v>
      </c>
      <c r="AA1109" s="204"/>
      <c r="AB1109" s="205"/>
    </row>
    <row r="1110" spans="1:28" ht="20.100000000000001" hidden="1" customHeight="1" outlineLevel="1">
      <c r="A1110" s="406">
        <f>A1107+1</f>
        <v>397</v>
      </c>
      <c r="B1110" s="209" t="str">
        <f t="shared" si="31"/>
        <v>4.1</v>
      </c>
      <c r="C1110" s="407" t="str">
        <f>VLOOKUP($A1110,'VII - Planilha Orçamentária'!$A$9:$K$463,3)</f>
        <v>4.1.16</v>
      </c>
      <c r="D1110" s="410" t="str">
        <f>VLOOKUP($A1110,'VII - Planilha Orçamentária'!$A$9:$K$463,4)</f>
        <v>SINAPI - 05/2015</v>
      </c>
      <c r="E1110" s="410" t="str">
        <f>VLOOKUP(A1110,'VII - Planilha Orçamentária'!$A$9:$K$463,5)</f>
        <v>72900</v>
      </c>
      <c r="F1110" s="416" t="str">
        <f>VLOOKUP($A1110,'VII - Planilha Orçamentária'!$A$9:$K$463,6)</f>
        <v>TRANSPORTE DE ENTULHO COM CAMINHAO BASCULANTE 6 M3, RODOVIA PAVIMENTADA, DMT 0,5 A 1,0 KM</v>
      </c>
      <c r="G1110" s="419" t="str">
        <f>VLOOKUP($A1110,'VII - Planilha Orçamentária'!$A$9:$K$463,7)</f>
        <v>m³</v>
      </c>
      <c r="H1110" s="5" t="s">
        <v>135</v>
      </c>
      <c r="I1110" s="422">
        <f>VLOOKUP($A1110,'VII - Planilha Orçamentária'!$A$9:$K$463,9)</f>
        <v>0</v>
      </c>
      <c r="J1110" s="425">
        <f>VLOOKUP($A1110,'VII - Planilha Orçamentária'!$A$9:$K$463,10)</f>
        <v>4.54</v>
      </c>
      <c r="K1110" s="413">
        <f>ROUND(J1110*I1110,2)</f>
        <v>0</v>
      </c>
      <c r="M1110" s="194" t="s">
        <v>104</v>
      </c>
      <c r="O1110" s="200"/>
      <c r="P1110" s="201"/>
      <c r="Q1110" s="200"/>
      <c r="R1110" s="288"/>
      <c r="S1110" s="200"/>
      <c r="T1110" s="288"/>
      <c r="U1110" s="200"/>
      <c r="V1110" s="288"/>
      <c r="W1110" s="200"/>
      <c r="X1110" s="288"/>
      <c r="Y1110" s="200"/>
      <c r="Z1110" s="201"/>
      <c r="AA1110" s="200"/>
      <c r="AB1110" s="201"/>
    </row>
    <row r="1111" spans="1:28" ht="20.100000000000001" hidden="1" customHeight="1" outlineLevel="1">
      <c r="A1111" s="406"/>
      <c r="B1111" s="209" t="str">
        <f t="shared" si="31"/>
        <v>4.1</v>
      </c>
      <c r="C1111" s="408"/>
      <c r="D1111" s="411"/>
      <c r="E1111" s="411"/>
      <c r="F1111" s="417"/>
      <c r="G1111" s="420"/>
      <c r="H1111" s="5" t="s">
        <v>135</v>
      </c>
      <c r="I1111" s="423"/>
      <c r="J1111" s="426"/>
      <c r="K1111" s="414"/>
      <c r="M1111" s="195" t="s">
        <v>105</v>
      </c>
      <c r="O1111" s="202">
        <v>0</v>
      </c>
      <c r="P1111" s="203">
        <f>IFERROR(O1111/$K1110,0)</f>
        <v>0</v>
      </c>
      <c r="Q1111" s="202">
        <v>0</v>
      </c>
      <c r="R1111" s="289">
        <f>IFERROR(Q1111/$K1110,0)</f>
        <v>0</v>
      </c>
      <c r="S1111" s="202">
        <v>0</v>
      </c>
      <c r="T1111" s="289">
        <f>IFERROR(S1111/$K1110,0)</f>
        <v>0</v>
      </c>
      <c r="U1111" s="202">
        <v>0</v>
      </c>
      <c r="V1111" s="289">
        <f>IFERROR(U1111/$K1110,0)</f>
        <v>0</v>
      </c>
      <c r="W1111" s="202">
        <v>0</v>
      </c>
      <c r="X1111" s="289">
        <f>IFERROR(W1111/$K1110,0)</f>
        <v>0</v>
      </c>
      <c r="Y1111" s="202">
        <v>0</v>
      </c>
      <c r="Z1111" s="203">
        <f>IFERROR(Y1111/$K1110,0)</f>
        <v>0</v>
      </c>
      <c r="AA1111" s="202">
        <f>SUMIF($O$9:$Z$9,$AA$9,$O1111:$Z1111)</f>
        <v>0</v>
      </c>
      <c r="AB1111" s="203">
        <f>IFERROR(AA1111/$K1110,0)</f>
        <v>0</v>
      </c>
    </row>
    <row r="1112" spans="1:28" ht="20.100000000000001" hidden="1" customHeight="1" outlineLevel="1">
      <c r="A1112" s="406"/>
      <c r="B1112" s="209" t="str">
        <f t="shared" si="31"/>
        <v>4.1</v>
      </c>
      <c r="C1112" s="409"/>
      <c r="D1112" s="412"/>
      <c r="E1112" s="412"/>
      <c r="F1112" s="418"/>
      <c r="G1112" s="421"/>
      <c r="H1112" s="5" t="s">
        <v>135</v>
      </c>
      <c r="I1112" s="424"/>
      <c r="J1112" s="427"/>
      <c r="K1112" s="415"/>
      <c r="M1112" s="196" t="s">
        <v>106</v>
      </c>
      <c r="O1112" s="204">
        <f>O1111</f>
        <v>0</v>
      </c>
      <c r="P1112" s="205">
        <f>IFERROR(O1112/$K1110,0)</f>
        <v>0</v>
      </c>
      <c r="Q1112" s="204">
        <f>O1112+Q1111</f>
        <v>0</v>
      </c>
      <c r="R1112" s="290">
        <f>IFERROR(Q1112/$K1110,0)</f>
        <v>0</v>
      </c>
      <c r="S1112" s="204">
        <f>Q1112+S1111</f>
        <v>0</v>
      </c>
      <c r="T1112" s="290">
        <f>IFERROR(S1112/$K1110,0)</f>
        <v>0</v>
      </c>
      <c r="U1112" s="204">
        <f>S1112+U1111</f>
        <v>0</v>
      </c>
      <c r="V1112" s="290">
        <f>IFERROR(U1112/$K1110,0)</f>
        <v>0</v>
      </c>
      <c r="W1112" s="204">
        <f>U1112+W1111</f>
        <v>0</v>
      </c>
      <c r="X1112" s="290">
        <f>IFERROR(W1112/$K1110,0)</f>
        <v>0</v>
      </c>
      <c r="Y1112" s="204">
        <f>W1112+Y1111</f>
        <v>0</v>
      </c>
      <c r="Z1112" s="205">
        <f>IFERROR(Y1112/$K1110,0)</f>
        <v>0</v>
      </c>
      <c r="AA1112" s="204"/>
      <c r="AB1112" s="205"/>
    </row>
    <row r="1113" spans="1:28" ht="20.100000000000001" hidden="1" customHeight="1" outlineLevel="1">
      <c r="A1113" s="406">
        <f>A1110+1</f>
        <v>398</v>
      </c>
      <c r="B1113" s="209" t="str">
        <f t="shared" si="31"/>
        <v>4.1</v>
      </c>
      <c r="C1113" s="407" t="str">
        <f>VLOOKUP($A1113,'VII - Planilha Orçamentária'!$A$9:$K$463,3)</f>
        <v>4.1.17</v>
      </c>
      <c r="D1113" s="410" t="str">
        <f>VLOOKUP($A1113,'VII - Planilha Orçamentária'!$A$9:$K$463,4)</f>
        <v>SINAPI - 05/2015</v>
      </c>
      <c r="E1113" s="410" t="str">
        <f>VLOOKUP(A1113,'VII - Planilha Orçamentária'!$A$9:$K$463,5)</f>
        <v>74010/001</v>
      </c>
      <c r="F1113" s="416" t="str">
        <f>VLOOKUP($A1113,'VII - Planilha Orçamentária'!$A$9:$K$463,6)</f>
        <v>CARGA E DESCARGA MECANICA DE SOLO UTILIZANDO CAMINHAO BASCULANTE 5,0M3/11T E PA CARREGADEIRA SOBRE PNEUS 128 HP, CAPACIDADE DA CAÇAMBA 1,7 A 2,8 M3, PESO OPERACIONAL 11632 KG</v>
      </c>
      <c r="G1113" s="419" t="str">
        <f>VLOOKUP($A1113,'VII - Planilha Orçamentária'!$A$9:$K$463,7)</f>
        <v>m³</v>
      </c>
      <c r="H1113" s="5" t="s">
        <v>135</v>
      </c>
      <c r="I1113" s="422">
        <f>VLOOKUP($A1113,'VII - Planilha Orçamentária'!$A$9:$K$463,9)</f>
        <v>0</v>
      </c>
      <c r="J1113" s="425">
        <f>VLOOKUP($A1113,'VII - Planilha Orçamentária'!$A$9:$K$463,10)</f>
        <v>1.24</v>
      </c>
      <c r="K1113" s="413">
        <f>ROUND(J1113*I1113,2)</f>
        <v>0</v>
      </c>
      <c r="M1113" s="194" t="s">
        <v>104</v>
      </c>
      <c r="O1113" s="200"/>
      <c r="P1113" s="201"/>
      <c r="Q1113" s="200"/>
      <c r="R1113" s="288"/>
      <c r="S1113" s="200"/>
      <c r="T1113" s="288"/>
      <c r="U1113" s="200"/>
      <c r="V1113" s="288"/>
      <c r="W1113" s="200"/>
      <c r="X1113" s="288"/>
      <c r="Y1113" s="200"/>
      <c r="Z1113" s="201"/>
      <c r="AA1113" s="200"/>
      <c r="AB1113" s="201"/>
    </row>
    <row r="1114" spans="1:28" ht="20.100000000000001" hidden="1" customHeight="1" outlineLevel="1">
      <c r="A1114" s="406"/>
      <c r="B1114" s="209" t="str">
        <f t="shared" si="31"/>
        <v>4.1</v>
      </c>
      <c r="C1114" s="408"/>
      <c r="D1114" s="411"/>
      <c r="E1114" s="411"/>
      <c r="F1114" s="417"/>
      <c r="G1114" s="420"/>
      <c r="H1114" s="5" t="s">
        <v>135</v>
      </c>
      <c r="I1114" s="423"/>
      <c r="J1114" s="426"/>
      <c r="K1114" s="414"/>
      <c r="M1114" s="195" t="s">
        <v>105</v>
      </c>
      <c r="O1114" s="202">
        <v>0</v>
      </c>
      <c r="P1114" s="203">
        <f>IFERROR(O1114/$K1113,0)</f>
        <v>0</v>
      </c>
      <c r="Q1114" s="202">
        <v>0</v>
      </c>
      <c r="R1114" s="289">
        <f>IFERROR(Q1114/$K1113,0)</f>
        <v>0</v>
      </c>
      <c r="S1114" s="202">
        <v>0</v>
      </c>
      <c r="T1114" s="289">
        <f>IFERROR(S1114/$K1113,0)</f>
        <v>0</v>
      </c>
      <c r="U1114" s="202">
        <v>0</v>
      </c>
      <c r="V1114" s="289">
        <f>IFERROR(U1114/$K1113,0)</f>
        <v>0</v>
      </c>
      <c r="W1114" s="202">
        <v>0</v>
      </c>
      <c r="X1114" s="289">
        <f>IFERROR(W1114/$K1113,0)</f>
        <v>0</v>
      </c>
      <c r="Y1114" s="202">
        <v>0</v>
      </c>
      <c r="Z1114" s="203">
        <f>IFERROR(Y1114/$K1113,0)</f>
        <v>0</v>
      </c>
      <c r="AA1114" s="202">
        <f>SUMIF($O$9:$Z$9,$AA$9,$O1114:$Z1114)</f>
        <v>0</v>
      </c>
      <c r="AB1114" s="203">
        <f>IFERROR(AA1114/$K1113,0)</f>
        <v>0</v>
      </c>
    </row>
    <row r="1115" spans="1:28" ht="20.100000000000001" hidden="1" customHeight="1" outlineLevel="1">
      <c r="A1115" s="406"/>
      <c r="B1115" s="209" t="str">
        <f t="shared" si="31"/>
        <v>4.1</v>
      </c>
      <c r="C1115" s="409"/>
      <c r="D1115" s="412"/>
      <c r="E1115" s="412"/>
      <c r="F1115" s="418"/>
      <c r="G1115" s="421"/>
      <c r="H1115" s="5" t="s">
        <v>135</v>
      </c>
      <c r="I1115" s="424"/>
      <c r="J1115" s="427"/>
      <c r="K1115" s="415"/>
      <c r="M1115" s="196" t="s">
        <v>106</v>
      </c>
      <c r="O1115" s="204">
        <f>O1114</f>
        <v>0</v>
      </c>
      <c r="P1115" s="205">
        <f>IFERROR(O1115/$K1113,0)</f>
        <v>0</v>
      </c>
      <c r="Q1115" s="204">
        <f>O1115+Q1114</f>
        <v>0</v>
      </c>
      <c r="R1115" s="290">
        <f>IFERROR(Q1115/$K1113,0)</f>
        <v>0</v>
      </c>
      <c r="S1115" s="204">
        <f>Q1115+S1114</f>
        <v>0</v>
      </c>
      <c r="T1115" s="290">
        <f>IFERROR(S1115/$K1113,0)</f>
        <v>0</v>
      </c>
      <c r="U1115" s="204">
        <f>S1115+U1114</f>
        <v>0</v>
      </c>
      <c r="V1115" s="290">
        <f>IFERROR(U1115/$K1113,0)</f>
        <v>0</v>
      </c>
      <c r="W1115" s="204">
        <f>U1115+W1114</f>
        <v>0</v>
      </c>
      <c r="X1115" s="290">
        <f>IFERROR(W1115/$K1113,0)</f>
        <v>0</v>
      </c>
      <c r="Y1115" s="204">
        <f>W1115+Y1114</f>
        <v>0</v>
      </c>
      <c r="Z1115" s="205">
        <f>IFERROR(Y1115/$K1113,0)</f>
        <v>0</v>
      </c>
      <c r="AA1115" s="204"/>
      <c r="AB1115" s="205"/>
    </row>
    <row r="1116" spans="1:28" ht="20.100000000000001" customHeight="1" outlineLevel="1">
      <c r="A1116" s="406">
        <f>A1113+1</f>
        <v>399</v>
      </c>
      <c r="B1116" s="209" t="str">
        <f t="shared" si="31"/>
        <v>4.1</v>
      </c>
      <c r="C1116" s="407" t="str">
        <f>VLOOKUP($A1116,'VII - Planilha Orçamentária'!$A$9:$K$463,3)</f>
        <v>4.1.18</v>
      </c>
      <c r="D1116" s="410" t="str">
        <f>VLOOKUP($A1116,'VII - Planilha Orçamentária'!$A$9:$K$463,4)</f>
        <v>CPOS - B.166</v>
      </c>
      <c r="E1116" s="410" t="str">
        <f>VLOOKUP(A1116,'VII - Planilha Orçamentária'!$A$9:$K$463,5)</f>
        <v>041202</v>
      </c>
      <c r="F1116" s="416" t="str">
        <f>VLOOKUP($A1116,'VII - Planilha Orçamentária'!$A$9:$K$463,6)</f>
        <v>RETIRADA DE CONJUNTO MOTOR-BOMBA</v>
      </c>
      <c r="G1116" s="419" t="str">
        <f>VLOOKUP($A1116,'VII - Planilha Orçamentária'!$A$9:$K$463,7)</f>
        <v xml:space="preserve">un </v>
      </c>
      <c r="I1116" s="422">
        <f>VLOOKUP($A1116,'VII - Planilha Orçamentária'!$A$9:$K$463,9)</f>
        <v>2</v>
      </c>
      <c r="J1116" s="425">
        <f>VLOOKUP($A1116,'VII - Planilha Orçamentária'!$A$9:$K$463,10)</f>
        <v>0</v>
      </c>
      <c r="K1116" s="413">
        <f>ROUND(J1116*I1116,2)</f>
        <v>0</v>
      </c>
      <c r="M1116" s="194" t="s">
        <v>104</v>
      </c>
      <c r="O1116" s="200"/>
      <c r="P1116" s="288"/>
      <c r="Q1116" s="200"/>
      <c r="R1116" s="288"/>
      <c r="S1116" s="200"/>
      <c r="T1116" s="288"/>
      <c r="U1116" s="200"/>
      <c r="V1116" s="288"/>
      <c r="W1116" s="200"/>
      <c r="X1116" s="288"/>
      <c r="Y1116" s="200"/>
      <c r="Z1116" s="288"/>
      <c r="AA1116" s="303"/>
      <c r="AB1116" s="304"/>
    </row>
    <row r="1117" spans="1:28" ht="20.100000000000001" customHeight="1" outlineLevel="1">
      <c r="A1117" s="406"/>
      <c r="B1117" s="209" t="str">
        <f t="shared" si="31"/>
        <v>4.1</v>
      </c>
      <c r="C1117" s="408"/>
      <c r="D1117" s="411"/>
      <c r="E1117" s="411"/>
      <c r="F1117" s="417"/>
      <c r="G1117" s="420"/>
      <c r="I1117" s="423"/>
      <c r="J1117" s="426"/>
      <c r="K1117" s="414"/>
      <c r="M1117" s="195" t="s">
        <v>105</v>
      </c>
      <c r="O1117" s="202">
        <f>K1116</f>
        <v>0</v>
      </c>
      <c r="P1117" s="289">
        <f>IFERROR(O1117/$K1116,0)</f>
        <v>0</v>
      </c>
      <c r="Q1117" s="202">
        <v>0</v>
      </c>
      <c r="R1117" s="289">
        <f>IFERROR(Q1117/$K1116,0)</f>
        <v>0</v>
      </c>
      <c r="S1117" s="202">
        <v>0</v>
      </c>
      <c r="T1117" s="289">
        <f>IFERROR(S1117/$K1116,0)</f>
        <v>0</v>
      </c>
      <c r="U1117" s="202">
        <v>0</v>
      </c>
      <c r="V1117" s="289">
        <f>IFERROR(U1117/$K1116,0)</f>
        <v>0</v>
      </c>
      <c r="W1117" s="202">
        <v>0</v>
      </c>
      <c r="X1117" s="289">
        <f>IFERROR(W1117/$K1116,0)</f>
        <v>0</v>
      </c>
      <c r="Y1117" s="202">
        <v>0</v>
      </c>
      <c r="Z1117" s="289">
        <f>IFERROR(Y1117/$K1116,0)</f>
        <v>0</v>
      </c>
      <c r="AA1117" s="305">
        <f>SUMIF($O$9:$Z$9,$AA$9,$O1117:$Z1117)</f>
        <v>0</v>
      </c>
      <c r="AB1117" s="306">
        <f>IFERROR(AA1117/$K1116,0)</f>
        <v>0</v>
      </c>
    </row>
    <row r="1118" spans="1:28" ht="20.100000000000001" customHeight="1" outlineLevel="1">
      <c r="A1118" s="406"/>
      <c r="B1118" s="209" t="str">
        <f t="shared" si="31"/>
        <v>4.1</v>
      </c>
      <c r="C1118" s="409"/>
      <c r="D1118" s="412"/>
      <c r="E1118" s="412"/>
      <c r="F1118" s="418"/>
      <c r="G1118" s="421"/>
      <c r="I1118" s="424"/>
      <c r="J1118" s="427"/>
      <c r="K1118" s="415"/>
      <c r="M1118" s="196" t="s">
        <v>106</v>
      </c>
      <c r="O1118" s="204">
        <f>O1117</f>
        <v>0</v>
      </c>
      <c r="P1118" s="290">
        <f>IFERROR(O1118/$K1116,0)</f>
        <v>0</v>
      </c>
      <c r="Q1118" s="204">
        <f>O1118+Q1117</f>
        <v>0</v>
      </c>
      <c r="R1118" s="290">
        <f>IFERROR(Q1118/$K1116,0)</f>
        <v>0</v>
      </c>
      <c r="S1118" s="204">
        <f>Q1118+S1117</f>
        <v>0</v>
      </c>
      <c r="T1118" s="290">
        <f>IFERROR(S1118/$K1116,0)</f>
        <v>0</v>
      </c>
      <c r="U1118" s="204">
        <f>S1118+U1117</f>
        <v>0</v>
      </c>
      <c r="V1118" s="290">
        <f>IFERROR(U1118/$K1116,0)</f>
        <v>0</v>
      </c>
      <c r="W1118" s="204">
        <f>U1118+W1117</f>
        <v>0</v>
      </c>
      <c r="X1118" s="290">
        <f>IFERROR(W1118/$K1116,0)</f>
        <v>0</v>
      </c>
      <c r="Y1118" s="204">
        <f>W1118+Y1117</f>
        <v>0</v>
      </c>
      <c r="Z1118" s="290">
        <f>IFERROR(Y1118/$K1116,0)</f>
        <v>0</v>
      </c>
      <c r="AA1118" s="307"/>
      <c r="AB1118" s="308"/>
    </row>
    <row r="1119" spans="1:28" ht="20.100000000000001" customHeight="1" outlineLevel="1">
      <c r="A1119" s="406">
        <f>A1116+1</f>
        <v>400</v>
      </c>
      <c r="B1119" s="209" t="str">
        <f t="shared" si="31"/>
        <v>4.1</v>
      </c>
      <c r="C1119" s="407" t="str">
        <f>VLOOKUP($A1119,'VII - Planilha Orçamentária'!$A$9:$K$463,3)</f>
        <v>4.1.19</v>
      </c>
      <c r="D1119" s="410" t="str">
        <f>VLOOKUP($A1119,'VII - Planilha Orçamentária'!$A$9:$K$463,4)</f>
        <v>SINAPI - 01/2016</v>
      </c>
      <c r="E1119" s="410" t="str">
        <f>VLOOKUP(A1119,'VII - Planilha Orçamentária'!$A$9:$K$463,5)</f>
        <v>73481</v>
      </c>
      <c r="F1119" s="416" t="str">
        <f>VLOOKUP($A1119,'VII - Planilha Orçamentária'!$A$9:$K$463,6)</f>
        <v>ESCAVACAO MANUAL DE VALAS EM TERRA COMPACTA, PROF. DE 0 M &lt; H &lt;= 1 M</v>
      </c>
      <c r="G1119" s="419" t="str">
        <f>VLOOKUP($A1119,'VII - Planilha Orçamentária'!$A$9:$K$463,7)</f>
        <v>m³</v>
      </c>
      <c r="I1119" s="422">
        <f>VLOOKUP($A1119,'VII - Planilha Orçamentária'!$A$9:$K$463,9)</f>
        <v>613</v>
      </c>
      <c r="J1119" s="425">
        <f>VLOOKUP($A1119,'VII - Planilha Orçamentária'!$A$9:$K$463,10)</f>
        <v>0</v>
      </c>
      <c r="K1119" s="413">
        <f>ROUND(J1119*I1119,2)</f>
        <v>0</v>
      </c>
      <c r="M1119" s="194" t="s">
        <v>104</v>
      </c>
      <c r="O1119" s="200"/>
      <c r="P1119" s="288"/>
      <c r="Q1119" s="200"/>
      <c r="R1119" s="288"/>
      <c r="S1119" s="200"/>
      <c r="T1119" s="288"/>
      <c r="U1119" s="200"/>
      <c r="V1119" s="288"/>
      <c r="W1119" s="200"/>
      <c r="X1119" s="288"/>
      <c r="Y1119" s="200"/>
      <c r="Z1119" s="288"/>
      <c r="AA1119" s="303"/>
      <c r="AB1119" s="304"/>
    </row>
    <row r="1120" spans="1:28" ht="20.100000000000001" customHeight="1" outlineLevel="1">
      <c r="A1120" s="406"/>
      <c r="B1120" s="209" t="str">
        <f t="shared" si="31"/>
        <v>4.1</v>
      </c>
      <c r="C1120" s="408"/>
      <c r="D1120" s="411"/>
      <c r="E1120" s="411"/>
      <c r="F1120" s="417"/>
      <c r="G1120" s="420"/>
      <c r="I1120" s="423"/>
      <c r="J1120" s="426"/>
      <c r="K1120" s="414"/>
      <c r="M1120" s="195" t="s">
        <v>105</v>
      </c>
      <c r="O1120" s="202">
        <f>0.6*K1119</f>
        <v>0</v>
      </c>
      <c r="P1120" s="289">
        <f>IFERROR(O1120/$K1119,0)</f>
        <v>0</v>
      </c>
      <c r="Q1120" s="202">
        <f>0.4*K1119</f>
        <v>0</v>
      </c>
      <c r="R1120" s="289">
        <f>IFERROR(Q1120/$K1119,0)</f>
        <v>0</v>
      </c>
      <c r="S1120" s="202">
        <v>0</v>
      </c>
      <c r="T1120" s="289">
        <f>IFERROR(S1120/$K1119,0)</f>
        <v>0</v>
      </c>
      <c r="U1120" s="202">
        <v>0</v>
      </c>
      <c r="V1120" s="289">
        <f>IFERROR(U1120/$K1119,0)</f>
        <v>0</v>
      </c>
      <c r="W1120" s="202">
        <v>0</v>
      </c>
      <c r="X1120" s="289">
        <f>IFERROR(W1120/$K1119,0)</f>
        <v>0</v>
      </c>
      <c r="Y1120" s="202">
        <v>0</v>
      </c>
      <c r="Z1120" s="289">
        <f>IFERROR(Y1120/$K1119,0)</f>
        <v>0</v>
      </c>
      <c r="AA1120" s="305">
        <f>SUMIF($O$9:$Z$9,$AA$9,$O1120:$Z1120)</f>
        <v>0</v>
      </c>
      <c r="AB1120" s="306">
        <f>IFERROR(AA1120/$K1119,0)</f>
        <v>0</v>
      </c>
    </row>
    <row r="1121" spans="1:28" ht="20.100000000000001" customHeight="1" outlineLevel="1">
      <c r="A1121" s="406"/>
      <c r="B1121" s="209" t="str">
        <f t="shared" si="31"/>
        <v>4.1</v>
      </c>
      <c r="C1121" s="409"/>
      <c r="D1121" s="412"/>
      <c r="E1121" s="412"/>
      <c r="F1121" s="418"/>
      <c r="G1121" s="421"/>
      <c r="I1121" s="424"/>
      <c r="J1121" s="427"/>
      <c r="K1121" s="415"/>
      <c r="M1121" s="196" t="s">
        <v>106</v>
      </c>
      <c r="O1121" s="204">
        <f>O1120</f>
        <v>0</v>
      </c>
      <c r="P1121" s="290">
        <f>IFERROR(O1121/$K1119,0)</f>
        <v>0</v>
      </c>
      <c r="Q1121" s="204">
        <f>O1121+Q1120</f>
        <v>0</v>
      </c>
      <c r="R1121" s="290">
        <f>IFERROR(Q1121/$K1119,0)</f>
        <v>0</v>
      </c>
      <c r="S1121" s="204">
        <f>Q1121+S1120</f>
        <v>0</v>
      </c>
      <c r="T1121" s="290">
        <f>IFERROR(S1121/$K1119,0)</f>
        <v>0</v>
      </c>
      <c r="U1121" s="204">
        <f>S1121+U1120</f>
        <v>0</v>
      </c>
      <c r="V1121" s="290">
        <f>IFERROR(U1121/$K1119,0)</f>
        <v>0</v>
      </c>
      <c r="W1121" s="204">
        <f>U1121+W1120</f>
        <v>0</v>
      </c>
      <c r="X1121" s="290">
        <f>IFERROR(W1121/$K1119,0)</f>
        <v>0</v>
      </c>
      <c r="Y1121" s="204">
        <f>W1121+Y1120</f>
        <v>0</v>
      </c>
      <c r="Z1121" s="290">
        <f>IFERROR(Y1121/$K1119,0)</f>
        <v>0</v>
      </c>
      <c r="AA1121" s="307"/>
      <c r="AB1121" s="308"/>
    </row>
    <row r="1122" spans="1:28" ht="20.100000000000001" hidden="1" customHeight="1" outlineLevel="1">
      <c r="A1122" s="406">
        <f>A1119+1</f>
        <v>401</v>
      </c>
      <c r="B1122" s="209" t="str">
        <f t="shared" si="31"/>
        <v>4.1</v>
      </c>
      <c r="C1122" s="407" t="str">
        <f>VLOOKUP($A1122,'VII - Planilha Orçamentária'!$A$9:$K$463,3)</f>
        <v>4.1.20</v>
      </c>
      <c r="D1122" s="410">
        <f>VLOOKUP($A1122,'VII - Planilha Orçamentária'!$A$9:$K$463,4)</f>
        <v>0</v>
      </c>
      <c r="E1122" s="410">
        <f>VLOOKUP(A1122,'VII - Planilha Orçamentária'!$A$9:$K$463,5)</f>
        <v>0</v>
      </c>
      <c r="F1122" s="416">
        <f>VLOOKUP($A1122,'VII - Planilha Orçamentária'!$A$9:$K$463,6)</f>
        <v>0</v>
      </c>
      <c r="G1122" s="419">
        <f>VLOOKUP($A1122,'VII - Planilha Orçamentária'!$A$9:$K$463,7)</f>
        <v>0</v>
      </c>
      <c r="H1122" s="5" t="s">
        <v>135</v>
      </c>
      <c r="I1122" s="422">
        <f>VLOOKUP($A1122,'VII - Planilha Orçamentária'!$A$9:$K$463,9)</f>
        <v>0</v>
      </c>
      <c r="J1122" s="425">
        <f>VLOOKUP($A1122,'VII - Planilha Orçamentária'!$A$9:$K$463,10)</f>
        <v>0</v>
      </c>
      <c r="K1122" s="413">
        <f>ROUND(J1122*I1122,2)</f>
        <v>0</v>
      </c>
      <c r="M1122" s="194" t="s">
        <v>104</v>
      </c>
      <c r="O1122" s="200"/>
      <c r="P1122" s="201"/>
      <c r="Q1122" s="200"/>
      <c r="R1122" s="288"/>
      <c r="S1122" s="200"/>
      <c r="T1122" s="288"/>
      <c r="U1122" s="200"/>
      <c r="V1122" s="288"/>
      <c r="W1122" s="200"/>
      <c r="X1122" s="288"/>
      <c r="Y1122" s="200"/>
      <c r="Z1122" s="201"/>
      <c r="AA1122" s="200"/>
      <c r="AB1122" s="201"/>
    </row>
    <row r="1123" spans="1:28" ht="20.100000000000001" hidden="1" customHeight="1" outlineLevel="1">
      <c r="A1123" s="406"/>
      <c r="B1123" s="209" t="str">
        <f t="shared" si="31"/>
        <v>4.1</v>
      </c>
      <c r="C1123" s="408"/>
      <c r="D1123" s="411"/>
      <c r="E1123" s="411"/>
      <c r="F1123" s="417"/>
      <c r="G1123" s="420"/>
      <c r="H1123" s="5" t="s">
        <v>135</v>
      </c>
      <c r="I1123" s="423"/>
      <c r="J1123" s="426"/>
      <c r="K1123" s="414"/>
      <c r="M1123" s="195" t="s">
        <v>105</v>
      </c>
      <c r="O1123" s="202">
        <v>0</v>
      </c>
      <c r="P1123" s="203">
        <f>IFERROR(O1123/$K1122,0)</f>
        <v>0</v>
      </c>
      <c r="Q1123" s="202">
        <v>0</v>
      </c>
      <c r="R1123" s="289">
        <f>IFERROR(Q1123/$K1122,0)</f>
        <v>0</v>
      </c>
      <c r="S1123" s="202">
        <v>0</v>
      </c>
      <c r="T1123" s="289">
        <f>IFERROR(S1123/$K1122,0)</f>
        <v>0</v>
      </c>
      <c r="U1123" s="202">
        <v>0</v>
      </c>
      <c r="V1123" s="289">
        <f>IFERROR(U1123/$K1122,0)</f>
        <v>0</v>
      </c>
      <c r="W1123" s="202">
        <v>0</v>
      </c>
      <c r="X1123" s="289">
        <f>IFERROR(W1123/$K1122,0)</f>
        <v>0</v>
      </c>
      <c r="Y1123" s="202">
        <v>0</v>
      </c>
      <c r="Z1123" s="203">
        <f>IFERROR(Y1123/$K1122,0)</f>
        <v>0</v>
      </c>
      <c r="AA1123" s="202">
        <f>SUMIF($O$9:$Z$9,$AA$9,$O1123:$Z1123)</f>
        <v>0</v>
      </c>
      <c r="AB1123" s="203">
        <f>IFERROR(AA1123/$K1122,0)</f>
        <v>0</v>
      </c>
    </row>
    <row r="1124" spans="1:28" ht="20.100000000000001" hidden="1" customHeight="1" outlineLevel="1">
      <c r="A1124" s="406"/>
      <c r="B1124" s="209" t="str">
        <f t="shared" si="31"/>
        <v>4.1</v>
      </c>
      <c r="C1124" s="409"/>
      <c r="D1124" s="412"/>
      <c r="E1124" s="412"/>
      <c r="F1124" s="418"/>
      <c r="G1124" s="421"/>
      <c r="H1124" s="5" t="s">
        <v>135</v>
      </c>
      <c r="I1124" s="424"/>
      <c r="J1124" s="427"/>
      <c r="K1124" s="415"/>
      <c r="M1124" s="196" t="s">
        <v>106</v>
      </c>
      <c r="O1124" s="204">
        <f>O1123</f>
        <v>0</v>
      </c>
      <c r="P1124" s="205">
        <f>IFERROR(O1124/$K1122,0)</f>
        <v>0</v>
      </c>
      <c r="Q1124" s="204">
        <f>O1124+Q1123</f>
        <v>0</v>
      </c>
      <c r="R1124" s="290">
        <f>IFERROR(Q1124/$K1122,0)</f>
        <v>0</v>
      </c>
      <c r="S1124" s="204">
        <f>Q1124+S1123</f>
        <v>0</v>
      </c>
      <c r="T1124" s="290">
        <f>IFERROR(S1124/$K1122,0)</f>
        <v>0</v>
      </c>
      <c r="U1124" s="204">
        <f>S1124+U1123</f>
        <v>0</v>
      </c>
      <c r="V1124" s="290">
        <f>IFERROR(U1124/$K1122,0)</f>
        <v>0</v>
      </c>
      <c r="W1124" s="204">
        <f>U1124+W1123</f>
        <v>0</v>
      </c>
      <c r="X1124" s="290">
        <f>IFERROR(W1124/$K1122,0)</f>
        <v>0</v>
      </c>
      <c r="Y1124" s="204">
        <f>W1124+Y1123</f>
        <v>0</v>
      </c>
      <c r="Z1124" s="205">
        <f>IFERROR(Y1124/$K1122,0)</f>
        <v>0</v>
      </c>
      <c r="AA1124" s="204"/>
      <c r="AB1124" s="205"/>
    </row>
    <row r="1125" spans="1:28" ht="30" customHeight="1" collapsed="1">
      <c r="B1125" s="181" t="str">
        <f>B1124</f>
        <v>4.1</v>
      </c>
      <c r="C1125" s="348"/>
      <c r="D1125" s="349">
        <f>C$1063</f>
        <v>4</v>
      </c>
      <c r="E1125" s="349" t="s">
        <v>726</v>
      </c>
      <c r="F1125" s="346" t="s">
        <v>725</v>
      </c>
      <c r="G1125" s="350"/>
      <c r="H1125" s="44"/>
      <c r="I1125" s="351" t="s">
        <v>74</v>
      </c>
      <c r="J1125" s="352"/>
      <c r="K1125" s="347">
        <f>SUMIF(B$9:B1124,B1125,K$9:K1124)</f>
        <v>0</v>
      </c>
      <c r="L1125" s="42"/>
      <c r="M1125" s="353"/>
      <c r="O1125" s="206">
        <f>SUMIFS(O$9:O1124,$B$9:$B1124,$B1125,$M$9:$M1124,$M1123)</f>
        <v>0</v>
      </c>
      <c r="P1125" s="291" t="e">
        <f>O1125/$K1125</f>
        <v>#DIV/0!</v>
      </c>
      <c r="Q1125" s="206">
        <f>SUMIFS(Q$9:Q1124,$B$9:$B1124,$B1125,$M$9:$M1124,$M1123)</f>
        <v>0</v>
      </c>
      <c r="R1125" s="291" t="e">
        <f>Q1125/$K1125</f>
        <v>#DIV/0!</v>
      </c>
      <c r="S1125" s="206">
        <f>SUMIFS(S$9:S1124,$B$9:$B1124,$B1125,$M$9:$M1124,$M1123)</f>
        <v>0</v>
      </c>
      <c r="T1125" s="291" t="e">
        <f>S1125/$K1125</f>
        <v>#DIV/0!</v>
      </c>
      <c r="U1125" s="206">
        <f>SUMIFS(U$9:U1124,$B$9:$B1124,$B1125,$M$9:$M1124,$M1123)</f>
        <v>0</v>
      </c>
      <c r="V1125" s="291" t="e">
        <f>U1125/$K1125</f>
        <v>#DIV/0!</v>
      </c>
      <c r="W1125" s="206">
        <f>SUMIFS(W$9:W1124,$B$9:$B1124,$B1125,$M$9:$M1124,$M1123)</f>
        <v>0</v>
      </c>
      <c r="X1125" s="291" t="e">
        <f>W1125/$K1125</f>
        <v>#DIV/0!</v>
      </c>
      <c r="Y1125" s="206">
        <f>SUMIFS(Y$9:Y1124,$B$9:$B1124,$B1125,$M$9:$M1124,$M1123)</f>
        <v>0</v>
      </c>
      <c r="Z1125" s="291" t="e">
        <f>Y1125/$K1125</f>
        <v>#DIV/0!</v>
      </c>
      <c r="AA1125" s="206">
        <f>SUMIFS(AA$9:AA1124,$B$9:$B1124,$B1125,$M$9:$M1124,$M1123)</f>
        <v>0</v>
      </c>
      <c r="AB1125" s="291" t="e">
        <f>AA1125/$K1125</f>
        <v>#DIV/0!</v>
      </c>
    </row>
    <row r="1126" spans="1:28" s="63" customFormat="1" ht="30" customHeight="1">
      <c r="A1126" s="1"/>
      <c r="B1126" s="183" t="str">
        <f>C1126</f>
        <v>4.2</v>
      </c>
      <c r="C1126" s="326" t="s">
        <v>217</v>
      </c>
      <c r="D1126" s="342" t="s">
        <v>74</v>
      </c>
      <c r="E1126" s="342"/>
      <c r="F1126" s="343" t="s">
        <v>77</v>
      </c>
      <c r="G1126" s="344"/>
      <c r="H1126" s="3"/>
      <c r="I1126" s="331" t="s">
        <v>74</v>
      </c>
      <c r="J1126" s="332"/>
      <c r="K1126" s="333"/>
      <c r="L1126" s="3"/>
      <c r="M1126" s="345"/>
      <c r="O1126" s="356"/>
      <c r="P1126" s="357"/>
      <c r="Q1126" s="356"/>
      <c r="R1126" s="357"/>
      <c r="S1126" s="356"/>
      <c r="T1126" s="357"/>
      <c r="U1126" s="356"/>
      <c r="V1126" s="357"/>
      <c r="W1126" s="356"/>
      <c r="X1126" s="357"/>
      <c r="Y1126" s="356"/>
      <c r="Z1126" s="357"/>
      <c r="AA1126" s="356"/>
      <c r="AB1126" s="357"/>
    </row>
    <row r="1127" spans="1:28" ht="20.100000000000001" customHeight="1" outlineLevel="1">
      <c r="A1127" s="406">
        <v>404</v>
      </c>
      <c r="B1127" s="209" t="str">
        <f t="shared" ref="B1127:B1147" si="32">B1126</f>
        <v>4.2</v>
      </c>
      <c r="C1127" s="407" t="str">
        <f>VLOOKUP($A1127,'VII - Planilha Orçamentária'!$A$9:$K$463,3)</f>
        <v>4.2.1</v>
      </c>
      <c r="D1127" s="410" t="str">
        <f>VLOOKUP($A1127,'VII - Planilha Orçamentária'!$A$9:$K$463,4)</f>
        <v>SINAPI - 01/2016</v>
      </c>
      <c r="E1127" s="410" t="str">
        <f>VLOOKUP(A1127,'VII - Planilha Orçamentária'!$A$9:$K$463,5)</f>
        <v>83694</v>
      </c>
      <c r="F1127" s="416" t="str">
        <f>VLOOKUP($A1127,'VII - Planilha Orçamentária'!$A$9:$K$463,6)</f>
        <v>RECOMPOSICAO DE PAVIMENTACAO TIPO BLOKRET SOBRE COLCHAO DE AREIA COM REAPROVEITAMENTO DE MATERIAL</v>
      </c>
      <c r="G1127" s="419" t="str">
        <f>VLOOKUP($A1127,'VII - Planilha Orçamentária'!$A$9:$K$463,7)</f>
        <v>m²</v>
      </c>
      <c r="I1127" s="422">
        <f>VLOOKUP($A1127,'VII - Planilha Orçamentária'!$A$9:$K$463,9)</f>
        <v>880</v>
      </c>
      <c r="J1127" s="425">
        <f>VLOOKUP($A1127,'VII - Planilha Orçamentária'!$A$9:$K$463,10)</f>
        <v>0</v>
      </c>
      <c r="K1127" s="413">
        <f>ROUND(J1127*I1127,2)</f>
        <v>0</v>
      </c>
      <c r="M1127" s="194" t="s">
        <v>104</v>
      </c>
      <c r="O1127" s="200"/>
      <c r="P1127" s="288"/>
      <c r="Q1127" s="200"/>
      <c r="R1127" s="288"/>
      <c r="S1127" s="200"/>
      <c r="T1127" s="288"/>
      <c r="U1127" s="200"/>
      <c r="V1127" s="288"/>
      <c r="W1127" s="200"/>
      <c r="X1127" s="288"/>
      <c r="Y1127" s="200"/>
      <c r="Z1127" s="288"/>
      <c r="AA1127" s="303"/>
      <c r="AB1127" s="304"/>
    </row>
    <row r="1128" spans="1:28" ht="20.100000000000001" customHeight="1" outlineLevel="1">
      <c r="A1128" s="406"/>
      <c r="B1128" s="209" t="str">
        <f t="shared" si="32"/>
        <v>4.2</v>
      </c>
      <c r="C1128" s="408"/>
      <c r="D1128" s="411"/>
      <c r="E1128" s="411"/>
      <c r="F1128" s="417"/>
      <c r="G1128" s="420"/>
      <c r="I1128" s="423"/>
      <c r="J1128" s="426"/>
      <c r="K1128" s="414"/>
      <c r="M1128" s="195" t="s">
        <v>105</v>
      </c>
      <c r="O1128" s="202">
        <v>0</v>
      </c>
      <c r="P1128" s="289">
        <f>IFERROR(O1128/$K1127,0)</f>
        <v>0</v>
      </c>
      <c r="Q1128" s="202">
        <v>0</v>
      </c>
      <c r="R1128" s="289">
        <f>IFERROR(Q1128/$K1127,0)</f>
        <v>0</v>
      </c>
      <c r="S1128" s="202">
        <f>K1127</f>
        <v>0</v>
      </c>
      <c r="T1128" s="289">
        <f>IFERROR(S1128/$K1127,0)</f>
        <v>0</v>
      </c>
      <c r="U1128" s="202">
        <v>0</v>
      </c>
      <c r="V1128" s="289">
        <f>IFERROR(U1128/$K1127,0)</f>
        <v>0</v>
      </c>
      <c r="W1128" s="202">
        <v>0</v>
      </c>
      <c r="X1128" s="289">
        <f>IFERROR(W1128/$K1127,0)</f>
        <v>0</v>
      </c>
      <c r="Y1128" s="202">
        <v>0</v>
      </c>
      <c r="Z1128" s="289">
        <f>IFERROR(Y1128/$K1127,0)</f>
        <v>0</v>
      </c>
      <c r="AA1128" s="305">
        <f>SUMIF($O$9:$Z$9,$AA$9,$O1128:$Z1128)</f>
        <v>0</v>
      </c>
      <c r="AB1128" s="306">
        <f>IFERROR(AA1128/$K1127,0)</f>
        <v>0</v>
      </c>
    </row>
    <row r="1129" spans="1:28" ht="20.100000000000001" customHeight="1" outlineLevel="1">
      <c r="A1129" s="406"/>
      <c r="B1129" s="209" t="str">
        <f t="shared" si="32"/>
        <v>4.2</v>
      </c>
      <c r="C1129" s="409"/>
      <c r="D1129" s="412"/>
      <c r="E1129" s="412"/>
      <c r="F1129" s="418"/>
      <c r="G1129" s="421"/>
      <c r="I1129" s="424"/>
      <c r="J1129" s="427"/>
      <c r="K1129" s="415"/>
      <c r="M1129" s="196" t="s">
        <v>106</v>
      </c>
      <c r="O1129" s="204">
        <f>O1128</f>
        <v>0</v>
      </c>
      <c r="P1129" s="290">
        <f>IFERROR(O1129/$K1127,0)</f>
        <v>0</v>
      </c>
      <c r="Q1129" s="204">
        <f>O1129+Q1128</f>
        <v>0</v>
      </c>
      <c r="R1129" s="290">
        <f>IFERROR(Q1129/$K1127,0)</f>
        <v>0</v>
      </c>
      <c r="S1129" s="204">
        <f>Q1129+S1128</f>
        <v>0</v>
      </c>
      <c r="T1129" s="290">
        <f>IFERROR(S1129/$K1127,0)</f>
        <v>0</v>
      </c>
      <c r="U1129" s="204">
        <f>S1129+U1128</f>
        <v>0</v>
      </c>
      <c r="V1129" s="290">
        <f>IFERROR(U1129/$K1127,0)</f>
        <v>0</v>
      </c>
      <c r="W1129" s="204">
        <f>U1129+W1128</f>
        <v>0</v>
      </c>
      <c r="X1129" s="290">
        <f>IFERROR(W1129/$K1127,0)</f>
        <v>0</v>
      </c>
      <c r="Y1129" s="204">
        <f>W1129+Y1128</f>
        <v>0</v>
      </c>
      <c r="Z1129" s="290">
        <f>IFERROR(Y1129/$K1127,0)</f>
        <v>0</v>
      </c>
      <c r="AA1129" s="307"/>
      <c r="AB1129" s="308"/>
    </row>
    <row r="1130" spans="1:28" ht="20.100000000000001" customHeight="1" outlineLevel="1">
      <c r="A1130" s="406">
        <f>A1127+1</f>
        <v>405</v>
      </c>
      <c r="B1130" s="209" t="str">
        <f t="shared" si="32"/>
        <v>4.2</v>
      </c>
      <c r="C1130" s="407" t="str">
        <f>VLOOKUP($A1130,'VII - Planilha Orçamentária'!$A$9:$K$463,3)</f>
        <v>4.2.2</v>
      </c>
      <c r="D1130" s="410" t="str">
        <f>VLOOKUP($A1130,'VII - Planilha Orçamentária'!$A$9:$K$463,4)</f>
        <v>SINAPI - 01/2016</v>
      </c>
      <c r="E1130" s="410" t="str">
        <f>VLOOKUP(A1130,'VII - Planilha Orçamentária'!$A$9:$K$463,5)</f>
        <v>73892/002</v>
      </c>
      <c r="F1130" s="416" t="str">
        <f>VLOOKUP($A1130,'VII - Planilha Orçamentária'!$A$9:$K$463,6)</f>
        <v>EXECUÇÃO DE PASSEIO (CALÇADA) EM CONCRETO 12 MPA, TRAÇO 1:3:5 (CIMENTO /AREIA/BRITA), PREPARO MECÂNICO, ESPESSURA 7CM, COM JUNTA DE DILATAÇÃO EM MADEIRA, INCLUSO LANÇAMENTO E ADENSAMENTO</v>
      </c>
      <c r="G1130" s="419" t="str">
        <f>VLOOKUP($A1130,'VII - Planilha Orçamentária'!$A$9:$K$463,7)</f>
        <v>m²</v>
      </c>
      <c r="I1130" s="422">
        <f>VLOOKUP($A1130,'VII - Planilha Orçamentária'!$A$9:$K$463,9)</f>
        <v>902</v>
      </c>
      <c r="J1130" s="425">
        <f>VLOOKUP($A1130,'VII - Planilha Orçamentária'!$A$9:$K$463,10)</f>
        <v>0</v>
      </c>
      <c r="K1130" s="413">
        <f>ROUND(J1130*I1130,2)</f>
        <v>0</v>
      </c>
      <c r="M1130" s="194" t="s">
        <v>104</v>
      </c>
      <c r="O1130" s="200"/>
      <c r="P1130" s="288"/>
      <c r="Q1130" s="200"/>
      <c r="R1130" s="288"/>
      <c r="S1130" s="200"/>
      <c r="T1130" s="288"/>
      <c r="U1130" s="200"/>
      <c r="V1130" s="288"/>
      <c r="W1130" s="200"/>
      <c r="X1130" s="288"/>
      <c r="Y1130" s="200"/>
      <c r="Z1130" s="288"/>
      <c r="AA1130" s="303"/>
      <c r="AB1130" s="304"/>
    </row>
    <row r="1131" spans="1:28" ht="20.100000000000001" customHeight="1" outlineLevel="1">
      <c r="A1131" s="406"/>
      <c r="B1131" s="209" t="str">
        <f t="shared" si="32"/>
        <v>4.2</v>
      </c>
      <c r="C1131" s="408"/>
      <c r="D1131" s="411"/>
      <c r="E1131" s="411"/>
      <c r="F1131" s="417"/>
      <c r="G1131" s="420"/>
      <c r="I1131" s="423"/>
      <c r="J1131" s="426"/>
      <c r="K1131" s="414"/>
      <c r="M1131" s="195" t="s">
        <v>105</v>
      </c>
      <c r="O1131" s="202">
        <v>0</v>
      </c>
      <c r="P1131" s="289">
        <f>IFERROR(O1131/$K1130,0)</f>
        <v>0</v>
      </c>
      <c r="Q1131" s="202">
        <v>0</v>
      </c>
      <c r="R1131" s="289">
        <f>IFERROR(Q1131/$K1130,0)</f>
        <v>0</v>
      </c>
      <c r="S1131" s="202">
        <f>0.8*K1130</f>
        <v>0</v>
      </c>
      <c r="T1131" s="289">
        <f>IFERROR(S1131/$K1130,0)</f>
        <v>0</v>
      </c>
      <c r="U1131" s="202">
        <f>0.2*K1130</f>
        <v>0</v>
      </c>
      <c r="V1131" s="289">
        <f>IFERROR(U1131/$K1130,0)</f>
        <v>0</v>
      </c>
      <c r="W1131" s="202">
        <v>0</v>
      </c>
      <c r="X1131" s="289">
        <f>IFERROR(W1131/$K1130,0)</f>
        <v>0</v>
      </c>
      <c r="Y1131" s="202">
        <v>0</v>
      </c>
      <c r="Z1131" s="289">
        <f>IFERROR(Y1131/$K1130,0)</f>
        <v>0</v>
      </c>
      <c r="AA1131" s="305">
        <f>SUMIF($O$9:$Z$9,$AA$9,$O1131:$Z1131)</f>
        <v>0</v>
      </c>
      <c r="AB1131" s="306">
        <f>IFERROR(AA1131/$K1130,0)</f>
        <v>0</v>
      </c>
    </row>
    <row r="1132" spans="1:28" ht="20.100000000000001" customHeight="1" outlineLevel="1">
      <c r="A1132" s="406"/>
      <c r="B1132" s="209" t="str">
        <f t="shared" si="32"/>
        <v>4.2</v>
      </c>
      <c r="C1132" s="409"/>
      <c r="D1132" s="412"/>
      <c r="E1132" s="412"/>
      <c r="F1132" s="418"/>
      <c r="G1132" s="421"/>
      <c r="I1132" s="424"/>
      <c r="J1132" s="427"/>
      <c r="K1132" s="415"/>
      <c r="M1132" s="196" t="s">
        <v>106</v>
      </c>
      <c r="O1132" s="204">
        <f>O1131</f>
        <v>0</v>
      </c>
      <c r="P1132" s="290">
        <f>IFERROR(O1132/$K1130,0)</f>
        <v>0</v>
      </c>
      <c r="Q1132" s="204">
        <f>O1132+Q1131</f>
        <v>0</v>
      </c>
      <c r="R1132" s="290">
        <f>IFERROR(Q1132/$K1130,0)</f>
        <v>0</v>
      </c>
      <c r="S1132" s="204">
        <f>Q1132+S1131</f>
        <v>0</v>
      </c>
      <c r="T1132" s="290">
        <f>IFERROR(S1132/$K1130,0)</f>
        <v>0</v>
      </c>
      <c r="U1132" s="204">
        <f>S1132+U1131</f>
        <v>0</v>
      </c>
      <c r="V1132" s="290">
        <f>IFERROR(U1132/$K1130,0)</f>
        <v>0</v>
      </c>
      <c r="W1132" s="204">
        <f>U1132+W1131</f>
        <v>0</v>
      </c>
      <c r="X1132" s="290">
        <f>IFERROR(W1132/$K1130,0)</f>
        <v>0</v>
      </c>
      <c r="Y1132" s="204">
        <f>W1132+Y1131</f>
        <v>0</v>
      </c>
      <c r="Z1132" s="290">
        <f>IFERROR(Y1132/$K1130,0)</f>
        <v>0</v>
      </c>
      <c r="AA1132" s="307"/>
      <c r="AB1132" s="308"/>
    </row>
    <row r="1133" spans="1:28" ht="20.100000000000001" customHeight="1" outlineLevel="1">
      <c r="A1133" s="406">
        <f>A1130+1</f>
        <v>406</v>
      </c>
      <c r="B1133" s="209" t="str">
        <f t="shared" si="32"/>
        <v>4.2</v>
      </c>
      <c r="C1133" s="407" t="str">
        <f>VLOOKUP($A1133,'VII - Planilha Orçamentária'!$A$9:$K$463,3)</f>
        <v>4.2.3</v>
      </c>
      <c r="D1133" s="410" t="str">
        <f>VLOOKUP($A1133,'VII - Planilha Orçamentária'!$A$9:$K$463,4)</f>
        <v>SINAPI - 01/2016</v>
      </c>
      <c r="E1133" s="410" t="str">
        <f>VLOOKUP(A1133,'VII - Planilha Orçamentária'!$A$9:$K$463,5)</f>
        <v>87467</v>
      </c>
      <c r="F1133" s="416" t="str">
        <f>VLOOKUP($A1133,'VII - Planilha Orçamentária'!$A$9:$K$463,6)</f>
        <v>ALVENARIA DE VEDAÇÃO DE BLOCOS VAZADOS DE CONCRETO DE 14X19X39CM (ESPE SSURA 14CM) DE PAREDES COM ÁREA LÍQUIDA MAIOR OU IGUAL A 6M² COM VÃOS E ARGAMASSA DE ASSENTAMENTO COM PREPARO EM BETONEIRA.</v>
      </c>
      <c r="G1133" s="419" t="str">
        <f>VLOOKUP($A1133,'VII - Planilha Orçamentária'!$A$9:$K$463,7)</f>
        <v>m²</v>
      </c>
      <c r="I1133" s="422">
        <f>VLOOKUP($A1133,'VII - Planilha Orçamentária'!$A$9:$K$463,9)</f>
        <v>245</v>
      </c>
      <c r="J1133" s="425">
        <f>VLOOKUP($A1133,'VII - Planilha Orçamentária'!$A$9:$K$463,10)</f>
        <v>0</v>
      </c>
      <c r="K1133" s="413">
        <f>ROUND(J1133*I1133,2)</f>
        <v>0</v>
      </c>
      <c r="M1133" s="194" t="s">
        <v>104</v>
      </c>
      <c r="O1133" s="200"/>
      <c r="P1133" s="288"/>
      <c r="Q1133" s="200"/>
      <c r="R1133" s="288"/>
      <c r="S1133" s="200"/>
      <c r="T1133" s="288"/>
      <c r="U1133" s="200"/>
      <c r="V1133" s="288"/>
      <c r="W1133" s="200"/>
      <c r="X1133" s="288"/>
      <c r="Y1133" s="200"/>
      <c r="Z1133" s="288"/>
      <c r="AA1133" s="303"/>
      <c r="AB1133" s="304"/>
    </row>
    <row r="1134" spans="1:28" ht="20.100000000000001" customHeight="1" outlineLevel="1">
      <c r="A1134" s="406"/>
      <c r="B1134" s="209" t="str">
        <f t="shared" si="32"/>
        <v>4.2</v>
      </c>
      <c r="C1134" s="408"/>
      <c r="D1134" s="411"/>
      <c r="E1134" s="411"/>
      <c r="F1134" s="417"/>
      <c r="G1134" s="420"/>
      <c r="I1134" s="423"/>
      <c r="J1134" s="426"/>
      <c r="K1134" s="414"/>
      <c r="M1134" s="195" t="s">
        <v>105</v>
      </c>
      <c r="O1134" s="202">
        <v>0</v>
      </c>
      <c r="P1134" s="289">
        <f>IFERROR(O1134/$K1133,0)</f>
        <v>0</v>
      </c>
      <c r="Q1134" s="202">
        <v>0</v>
      </c>
      <c r="R1134" s="289">
        <f>IFERROR(Q1134/$K1133,0)</f>
        <v>0</v>
      </c>
      <c r="S1134" s="202">
        <v>0</v>
      </c>
      <c r="T1134" s="289">
        <f>IFERROR(S1134/$K1133,0)</f>
        <v>0</v>
      </c>
      <c r="U1134" s="202">
        <f>K1133</f>
        <v>0</v>
      </c>
      <c r="V1134" s="289">
        <f>IFERROR(U1134/$K1133,0)</f>
        <v>0</v>
      </c>
      <c r="W1134" s="202">
        <v>0</v>
      </c>
      <c r="X1134" s="289">
        <f>IFERROR(W1134/$K1133,0)</f>
        <v>0</v>
      </c>
      <c r="Y1134" s="202">
        <v>0</v>
      </c>
      <c r="Z1134" s="289">
        <f>IFERROR(Y1134/$K1133,0)</f>
        <v>0</v>
      </c>
      <c r="AA1134" s="305">
        <f>SUMIF($O$9:$Z$9,$AA$9,$O1134:$Z1134)</f>
        <v>0</v>
      </c>
      <c r="AB1134" s="306">
        <f>IFERROR(AA1134/$K1133,0)</f>
        <v>0</v>
      </c>
    </row>
    <row r="1135" spans="1:28" ht="20.100000000000001" customHeight="1" outlineLevel="1">
      <c r="A1135" s="406"/>
      <c r="B1135" s="209" t="str">
        <f t="shared" si="32"/>
        <v>4.2</v>
      </c>
      <c r="C1135" s="409"/>
      <c r="D1135" s="412"/>
      <c r="E1135" s="412"/>
      <c r="F1135" s="418"/>
      <c r="G1135" s="421"/>
      <c r="I1135" s="424"/>
      <c r="J1135" s="427"/>
      <c r="K1135" s="415"/>
      <c r="M1135" s="196" t="s">
        <v>106</v>
      </c>
      <c r="O1135" s="204">
        <f>O1134</f>
        <v>0</v>
      </c>
      <c r="P1135" s="290">
        <f>IFERROR(O1135/$K1133,0)</f>
        <v>0</v>
      </c>
      <c r="Q1135" s="204">
        <f>O1135+Q1134</f>
        <v>0</v>
      </c>
      <c r="R1135" s="290">
        <f>IFERROR(Q1135/$K1133,0)</f>
        <v>0</v>
      </c>
      <c r="S1135" s="204">
        <f>Q1135+S1134</f>
        <v>0</v>
      </c>
      <c r="T1135" s="290">
        <f>IFERROR(S1135/$K1133,0)</f>
        <v>0</v>
      </c>
      <c r="U1135" s="204">
        <f>S1135+U1134</f>
        <v>0</v>
      </c>
      <c r="V1135" s="290">
        <f>IFERROR(U1135/$K1133,0)</f>
        <v>0</v>
      </c>
      <c r="W1135" s="204">
        <f>U1135+W1134</f>
        <v>0</v>
      </c>
      <c r="X1135" s="290">
        <f>IFERROR(W1135/$K1133,0)</f>
        <v>0</v>
      </c>
      <c r="Y1135" s="204">
        <f>W1135+Y1134</f>
        <v>0</v>
      </c>
      <c r="Z1135" s="290">
        <f>IFERROR(Y1135/$K1133,0)</f>
        <v>0</v>
      </c>
      <c r="AA1135" s="307"/>
      <c r="AB1135" s="308"/>
    </row>
    <row r="1136" spans="1:28" ht="20.100000000000001" customHeight="1" outlineLevel="1">
      <c r="A1136" s="406">
        <f>A1133+1</f>
        <v>407</v>
      </c>
      <c r="B1136" s="209" t="str">
        <f t="shared" si="32"/>
        <v>4.2</v>
      </c>
      <c r="C1136" s="407" t="str">
        <f>VLOOKUP($A1136,'VII - Planilha Orçamentária'!$A$9:$K$463,3)</f>
        <v>4.2.4</v>
      </c>
      <c r="D1136" s="410" t="str">
        <f>VLOOKUP($A1136,'VII - Planilha Orçamentária'!$A$9:$K$463,4)</f>
        <v>SINAPI - 01/2016</v>
      </c>
      <c r="E1136" s="410" t="str">
        <f>VLOOKUP(A1136,'VII - Planilha Orçamentária'!$A$9:$K$463,5)</f>
        <v>87878</v>
      </c>
      <c r="F1136" s="416" t="str">
        <f>VLOOKUP($A1136,'VII - Planilha Orçamentária'!$A$9:$K$463,6)</f>
        <v>CHAPISCO APLICADO TANTO EM PILARES E VIGAS DE CONCRETO COMO EM ALVENAR IAS DE PAREDES INTERNAS, COM COLHER DE PEDREIRO. ARGAMASSA TRAÇO 1:3 C OM PREPARO MANUAL</v>
      </c>
      <c r="G1136" s="419" t="str">
        <f>VLOOKUP($A1136,'VII - Planilha Orçamentária'!$A$9:$K$463,7)</f>
        <v>m²</v>
      </c>
      <c r="I1136" s="422">
        <f>VLOOKUP($A1136,'VII - Planilha Orçamentária'!$A$9:$K$463,9)</f>
        <v>245</v>
      </c>
      <c r="J1136" s="425">
        <f>VLOOKUP($A1136,'VII - Planilha Orçamentária'!$A$9:$K$463,10)</f>
        <v>0</v>
      </c>
      <c r="K1136" s="413">
        <f>ROUND(J1136*I1136,2)</f>
        <v>0</v>
      </c>
      <c r="M1136" s="194" t="s">
        <v>104</v>
      </c>
      <c r="O1136" s="200"/>
      <c r="P1136" s="288"/>
      <c r="Q1136" s="200"/>
      <c r="R1136" s="288"/>
      <c r="S1136" s="200"/>
      <c r="T1136" s="288"/>
      <c r="U1136" s="200"/>
      <c r="V1136" s="288"/>
      <c r="W1136" s="200"/>
      <c r="X1136" s="288"/>
      <c r="Y1136" s="200"/>
      <c r="Z1136" s="288"/>
      <c r="AA1136" s="303"/>
      <c r="AB1136" s="304"/>
    </row>
    <row r="1137" spans="1:28" ht="20.100000000000001" customHeight="1" outlineLevel="1">
      <c r="A1137" s="406"/>
      <c r="B1137" s="209" t="str">
        <f t="shared" si="32"/>
        <v>4.2</v>
      </c>
      <c r="C1137" s="408"/>
      <c r="D1137" s="411"/>
      <c r="E1137" s="411"/>
      <c r="F1137" s="417"/>
      <c r="G1137" s="420"/>
      <c r="I1137" s="423"/>
      <c r="J1137" s="426"/>
      <c r="K1137" s="414"/>
      <c r="M1137" s="195" t="s">
        <v>105</v>
      </c>
      <c r="O1137" s="202">
        <v>0</v>
      </c>
      <c r="P1137" s="289">
        <f>IFERROR(O1137/$K1136,0)</f>
        <v>0</v>
      </c>
      <c r="Q1137" s="202">
        <v>0</v>
      </c>
      <c r="R1137" s="289">
        <f>IFERROR(Q1137/$K1136,0)</f>
        <v>0</v>
      </c>
      <c r="S1137" s="202">
        <v>0</v>
      </c>
      <c r="T1137" s="289">
        <f>IFERROR(S1137/$K1136,0)</f>
        <v>0</v>
      </c>
      <c r="U1137" s="202">
        <f>0.8*K1136</f>
        <v>0</v>
      </c>
      <c r="V1137" s="289">
        <f>IFERROR(U1137/$K1136,0)</f>
        <v>0</v>
      </c>
      <c r="W1137" s="202">
        <f>0.2*K1136</f>
        <v>0</v>
      </c>
      <c r="X1137" s="289">
        <f>IFERROR(W1137/$K1136,0)</f>
        <v>0</v>
      </c>
      <c r="Y1137" s="202">
        <v>0</v>
      </c>
      <c r="Z1137" s="289">
        <f>IFERROR(Y1137/$K1136,0)</f>
        <v>0</v>
      </c>
      <c r="AA1137" s="305">
        <f>SUMIF($O$9:$Z$9,$AA$9,$O1137:$Z1137)</f>
        <v>0</v>
      </c>
      <c r="AB1137" s="306">
        <f>IFERROR(AA1137/$K1136,0)</f>
        <v>0</v>
      </c>
    </row>
    <row r="1138" spans="1:28" ht="20.100000000000001" customHeight="1" outlineLevel="1">
      <c r="A1138" s="406"/>
      <c r="B1138" s="209" t="str">
        <f t="shared" si="32"/>
        <v>4.2</v>
      </c>
      <c r="C1138" s="409"/>
      <c r="D1138" s="412"/>
      <c r="E1138" s="412"/>
      <c r="F1138" s="418"/>
      <c r="G1138" s="421"/>
      <c r="I1138" s="424"/>
      <c r="J1138" s="427"/>
      <c r="K1138" s="415"/>
      <c r="M1138" s="196" t="s">
        <v>106</v>
      </c>
      <c r="O1138" s="204">
        <f>O1137</f>
        <v>0</v>
      </c>
      <c r="P1138" s="290">
        <f>IFERROR(O1138/$K1136,0)</f>
        <v>0</v>
      </c>
      <c r="Q1138" s="204">
        <f>O1138+Q1137</f>
        <v>0</v>
      </c>
      <c r="R1138" s="290">
        <f>IFERROR(Q1138/$K1136,0)</f>
        <v>0</v>
      </c>
      <c r="S1138" s="204">
        <f>Q1138+S1137</f>
        <v>0</v>
      </c>
      <c r="T1138" s="290">
        <f>IFERROR(S1138/$K1136,0)</f>
        <v>0</v>
      </c>
      <c r="U1138" s="204">
        <f>S1138+U1137</f>
        <v>0</v>
      </c>
      <c r="V1138" s="290">
        <f>IFERROR(U1138/$K1136,0)</f>
        <v>0</v>
      </c>
      <c r="W1138" s="204">
        <f>U1138+W1137</f>
        <v>0</v>
      </c>
      <c r="X1138" s="290">
        <f>IFERROR(W1138/$K1136,0)</f>
        <v>0</v>
      </c>
      <c r="Y1138" s="204">
        <f>W1138+Y1137</f>
        <v>0</v>
      </c>
      <c r="Z1138" s="290">
        <f>IFERROR(Y1138/$K1136,0)</f>
        <v>0</v>
      </c>
      <c r="AA1138" s="307"/>
      <c r="AB1138" s="308"/>
    </row>
    <row r="1139" spans="1:28" ht="20.100000000000001" customHeight="1" outlineLevel="1">
      <c r="A1139" s="406">
        <f>A1136+1</f>
        <v>408</v>
      </c>
      <c r="B1139" s="209" t="str">
        <f t="shared" si="32"/>
        <v>4.2</v>
      </c>
      <c r="C1139" s="407" t="str">
        <f>VLOOKUP($A1139,'VII - Planilha Orçamentária'!$A$9:$K$463,3)</f>
        <v>4.2.5</v>
      </c>
      <c r="D1139" s="410" t="str">
        <f>VLOOKUP($A1139,'VII - Planilha Orçamentária'!$A$9:$K$463,4)</f>
        <v>SINAPI - 01/2016</v>
      </c>
      <c r="E1139" s="410" t="str">
        <f>VLOOKUP(A1139,'VII - Planilha Orçamentária'!$A$9:$K$463,5)</f>
        <v>87777</v>
      </c>
      <c r="F1139" s="416" t="str">
        <f>VLOOKUP($A1139,'VII - Planilha Orçamentária'!$A$9:$K$463,6)</f>
        <v>EMBOÇO OU MASSA ÚNICA EM ARGAMASSA TRAÇO 1:2:8, PREPARO MANUAL, APLICA DA MANUALMENTE EM PANOS DE FACHADA COM PRESENÇA DE VÃOS, ESPESSURA DE 25 MM.</v>
      </c>
      <c r="G1139" s="419" t="str">
        <f>VLOOKUP($A1139,'VII - Planilha Orçamentária'!$A$9:$K$463,7)</f>
        <v>m²</v>
      </c>
      <c r="I1139" s="422">
        <f>VLOOKUP($A1139,'VII - Planilha Orçamentária'!$A$9:$K$463,9)</f>
        <v>245</v>
      </c>
      <c r="J1139" s="425">
        <f>VLOOKUP($A1139,'VII - Planilha Orçamentária'!$A$9:$K$463,10)</f>
        <v>0</v>
      </c>
      <c r="K1139" s="413">
        <f>ROUND(J1139*I1139,2)</f>
        <v>0</v>
      </c>
      <c r="M1139" s="194" t="s">
        <v>104</v>
      </c>
      <c r="O1139" s="200"/>
      <c r="P1139" s="288"/>
      <c r="Q1139" s="200"/>
      <c r="R1139" s="288"/>
      <c r="S1139" s="200"/>
      <c r="T1139" s="288"/>
      <c r="U1139" s="200"/>
      <c r="V1139" s="288"/>
      <c r="W1139" s="200"/>
      <c r="X1139" s="288"/>
      <c r="Y1139" s="200"/>
      <c r="Z1139" s="288"/>
      <c r="AA1139" s="303"/>
      <c r="AB1139" s="304"/>
    </row>
    <row r="1140" spans="1:28" ht="20.100000000000001" customHeight="1" outlineLevel="1">
      <c r="A1140" s="406"/>
      <c r="B1140" s="209" t="str">
        <f t="shared" si="32"/>
        <v>4.2</v>
      </c>
      <c r="C1140" s="408"/>
      <c r="D1140" s="411"/>
      <c r="E1140" s="411"/>
      <c r="F1140" s="417"/>
      <c r="G1140" s="420"/>
      <c r="I1140" s="423"/>
      <c r="J1140" s="426"/>
      <c r="K1140" s="414"/>
      <c r="M1140" s="195" t="s">
        <v>105</v>
      </c>
      <c r="O1140" s="202">
        <v>0</v>
      </c>
      <c r="P1140" s="289">
        <f>IFERROR(O1140/$K1139,0)</f>
        <v>0</v>
      </c>
      <c r="Q1140" s="202">
        <v>0</v>
      </c>
      <c r="R1140" s="289">
        <f>IFERROR(Q1140/$K1139,0)</f>
        <v>0</v>
      </c>
      <c r="S1140" s="202">
        <v>0</v>
      </c>
      <c r="T1140" s="289">
        <f>IFERROR(S1140/$K1139,0)</f>
        <v>0</v>
      </c>
      <c r="U1140" s="202">
        <f>0.8*K1139</f>
        <v>0</v>
      </c>
      <c r="V1140" s="289">
        <f>IFERROR(U1140/$K1139,0)</f>
        <v>0</v>
      </c>
      <c r="W1140" s="202">
        <f>0.2*K1139</f>
        <v>0</v>
      </c>
      <c r="X1140" s="289">
        <f>IFERROR(W1140/$K1139,0)</f>
        <v>0</v>
      </c>
      <c r="Y1140" s="202">
        <v>0</v>
      </c>
      <c r="Z1140" s="289">
        <f>IFERROR(Y1140/$K1139,0)</f>
        <v>0</v>
      </c>
      <c r="AA1140" s="305">
        <f>SUMIF($O$9:$Z$9,$AA$9,$O1140:$Z1140)</f>
        <v>0</v>
      </c>
      <c r="AB1140" s="306">
        <f>IFERROR(AA1140/$K1139,0)</f>
        <v>0</v>
      </c>
    </row>
    <row r="1141" spans="1:28" ht="20.100000000000001" customHeight="1" outlineLevel="1">
      <c r="A1141" s="406"/>
      <c r="B1141" s="209" t="str">
        <f t="shared" si="32"/>
        <v>4.2</v>
      </c>
      <c r="C1141" s="409"/>
      <c r="D1141" s="412"/>
      <c r="E1141" s="412"/>
      <c r="F1141" s="418"/>
      <c r="G1141" s="421"/>
      <c r="I1141" s="424"/>
      <c r="J1141" s="427"/>
      <c r="K1141" s="415"/>
      <c r="M1141" s="196" t="s">
        <v>106</v>
      </c>
      <c r="O1141" s="204">
        <f>O1140</f>
        <v>0</v>
      </c>
      <c r="P1141" s="290">
        <f>IFERROR(O1141/$K1139,0)</f>
        <v>0</v>
      </c>
      <c r="Q1141" s="204">
        <f>O1141+Q1140</f>
        <v>0</v>
      </c>
      <c r="R1141" s="290">
        <f>IFERROR(Q1141/$K1139,0)</f>
        <v>0</v>
      </c>
      <c r="S1141" s="204">
        <f>Q1141+S1140</f>
        <v>0</v>
      </c>
      <c r="T1141" s="290">
        <f>IFERROR(S1141/$K1139,0)</f>
        <v>0</v>
      </c>
      <c r="U1141" s="204">
        <f>S1141+U1140</f>
        <v>0</v>
      </c>
      <c r="V1141" s="290">
        <f>IFERROR(U1141/$K1139,0)</f>
        <v>0</v>
      </c>
      <c r="W1141" s="204">
        <f>U1141+W1140</f>
        <v>0</v>
      </c>
      <c r="X1141" s="290">
        <f>IFERROR(W1141/$K1139,0)</f>
        <v>0</v>
      </c>
      <c r="Y1141" s="204">
        <f>W1141+Y1140</f>
        <v>0</v>
      </c>
      <c r="Z1141" s="290">
        <f>IFERROR(Y1141/$K1139,0)</f>
        <v>0</v>
      </c>
      <c r="AA1141" s="307"/>
      <c r="AB1141" s="308"/>
    </row>
    <row r="1142" spans="1:28" ht="20.100000000000001" customHeight="1" outlineLevel="1">
      <c r="A1142" s="406">
        <f>A1139+1</f>
        <v>409</v>
      </c>
      <c r="B1142" s="209" t="str">
        <f t="shared" si="32"/>
        <v>4.2</v>
      </c>
      <c r="C1142" s="407" t="str">
        <f>VLOOKUP($A1142,'VII - Planilha Orçamentária'!$A$9:$K$463,3)</f>
        <v>4.2.6</v>
      </c>
      <c r="D1142" s="410" t="str">
        <f>VLOOKUP($A1142,'VII - Planilha Orçamentária'!$A$9:$K$463,4)</f>
        <v>SINAPI - 01/2016</v>
      </c>
      <c r="E1142" s="410" t="str">
        <f>VLOOKUP(A1142,'VII - Planilha Orçamentária'!$A$9:$K$463,5)</f>
        <v>75481</v>
      </c>
      <c r="F1142" s="416" t="str">
        <f>VLOOKUP($A1142,'VII - Planilha Orçamentária'!$A$9:$K$463,6)</f>
        <v>REBOCO ARGAMASSA TRACO 1:2 (CAL E AREIA FINA PENEIRADA), ESPESSURA 0,5 CM, PREPARO MANUAL DA ARGAMASSA</v>
      </c>
      <c r="G1142" s="419" t="str">
        <f>VLOOKUP($A1142,'VII - Planilha Orçamentária'!$A$9:$K$463,7)</f>
        <v>m²</v>
      </c>
      <c r="I1142" s="422">
        <f>VLOOKUP($A1142,'VII - Planilha Orçamentária'!$A$9:$K$463,9)</f>
        <v>245</v>
      </c>
      <c r="J1142" s="425">
        <f>VLOOKUP($A1142,'VII - Planilha Orçamentária'!$A$9:$K$463,10)</f>
        <v>0</v>
      </c>
      <c r="K1142" s="413">
        <f>ROUND(J1142*I1142,2)</f>
        <v>0</v>
      </c>
      <c r="M1142" s="194" t="s">
        <v>104</v>
      </c>
      <c r="O1142" s="200"/>
      <c r="P1142" s="288"/>
      <c r="Q1142" s="200"/>
      <c r="R1142" s="288"/>
      <c r="S1142" s="200"/>
      <c r="T1142" s="288"/>
      <c r="U1142" s="200"/>
      <c r="V1142" s="288"/>
      <c r="W1142" s="200"/>
      <c r="X1142" s="288"/>
      <c r="Y1142" s="200"/>
      <c r="Z1142" s="288"/>
      <c r="AA1142" s="303"/>
      <c r="AB1142" s="304"/>
    </row>
    <row r="1143" spans="1:28" ht="20.100000000000001" customHeight="1" outlineLevel="1">
      <c r="A1143" s="406"/>
      <c r="B1143" s="209" t="str">
        <f t="shared" si="32"/>
        <v>4.2</v>
      </c>
      <c r="C1143" s="408"/>
      <c r="D1143" s="411"/>
      <c r="E1143" s="411"/>
      <c r="F1143" s="417"/>
      <c r="G1143" s="420"/>
      <c r="I1143" s="423"/>
      <c r="J1143" s="426"/>
      <c r="K1143" s="414"/>
      <c r="M1143" s="195" t="s">
        <v>105</v>
      </c>
      <c r="O1143" s="202">
        <v>0</v>
      </c>
      <c r="P1143" s="289">
        <f>IFERROR(O1143/$K1142,0)</f>
        <v>0</v>
      </c>
      <c r="Q1143" s="202">
        <v>0</v>
      </c>
      <c r="R1143" s="289">
        <f>IFERROR(Q1143/$K1142,0)</f>
        <v>0</v>
      </c>
      <c r="S1143" s="202">
        <v>0</v>
      </c>
      <c r="T1143" s="289">
        <f>IFERROR(S1143/$K1142,0)</f>
        <v>0</v>
      </c>
      <c r="U1143" s="202">
        <f>0.4*K1142</f>
        <v>0</v>
      </c>
      <c r="V1143" s="289">
        <f>IFERROR(U1143/$K1142,0)</f>
        <v>0</v>
      </c>
      <c r="W1143" s="202">
        <f>0.4*K1142</f>
        <v>0</v>
      </c>
      <c r="X1143" s="289">
        <f>IFERROR(W1143/$K1142,0)</f>
        <v>0</v>
      </c>
      <c r="Y1143" s="202">
        <f>0.2*K1142</f>
        <v>0</v>
      </c>
      <c r="Z1143" s="289">
        <f>IFERROR(Y1143/$K1142,0)</f>
        <v>0</v>
      </c>
      <c r="AA1143" s="305">
        <f>SUMIF($O$9:$Z$9,$AA$9,$O1143:$Z1143)</f>
        <v>0</v>
      </c>
      <c r="AB1143" s="306">
        <f>IFERROR(AA1143/$K1142,0)</f>
        <v>0</v>
      </c>
    </row>
    <row r="1144" spans="1:28" ht="20.100000000000001" customHeight="1" outlineLevel="1">
      <c r="A1144" s="406"/>
      <c r="B1144" s="209" t="str">
        <f t="shared" si="32"/>
        <v>4.2</v>
      </c>
      <c r="C1144" s="409"/>
      <c r="D1144" s="412"/>
      <c r="E1144" s="412"/>
      <c r="F1144" s="418"/>
      <c r="G1144" s="421"/>
      <c r="I1144" s="424"/>
      <c r="J1144" s="427"/>
      <c r="K1144" s="415"/>
      <c r="M1144" s="196" t="s">
        <v>106</v>
      </c>
      <c r="O1144" s="204">
        <f>O1143</f>
        <v>0</v>
      </c>
      <c r="P1144" s="290">
        <f>IFERROR(O1144/$K1142,0)</f>
        <v>0</v>
      </c>
      <c r="Q1144" s="204">
        <f>O1144+Q1143</f>
        <v>0</v>
      </c>
      <c r="R1144" s="290">
        <f>IFERROR(Q1144/$K1142,0)</f>
        <v>0</v>
      </c>
      <c r="S1144" s="204">
        <f>Q1144+S1143</f>
        <v>0</v>
      </c>
      <c r="T1144" s="290">
        <f>IFERROR(S1144/$K1142,0)</f>
        <v>0</v>
      </c>
      <c r="U1144" s="204">
        <f>S1144+U1143</f>
        <v>0</v>
      </c>
      <c r="V1144" s="290">
        <f>IFERROR(U1144/$K1142,0)</f>
        <v>0</v>
      </c>
      <c r="W1144" s="204">
        <f>U1144+W1143</f>
        <v>0</v>
      </c>
      <c r="X1144" s="290">
        <f>IFERROR(W1144/$K1142,0)</f>
        <v>0</v>
      </c>
      <c r="Y1144" s="204">
        <f>W1144+Y1143</f>
        <v>0</v>
      </c>
      <c r="Z1144" s="290">
        <f>IFERROR(Y1144/$K1142,0)</f>
        <v>0</v>
      </c>
      <c r="AA1144" s="307"/>
      <c r="AB1144" s="308"/>
    </row>
    <row r="1145" spans="1:28" ht="20.100000000000001" hidden="1" customHeight="1" outlineLevel="1">
      <c r="A1145" s="406">
        <f>A1142+1</f>
        <v>410</v>
      </c>
      <c r="B1145" s="209" t="str">
        <f t="shared" si="32"/>
        <v>4.2</v>
      </c>
      <c r="C1145" s="407" t="str">
        <f>VLOOKUP($A1145,'VII - Planilha Orçamentária'!$A$9:$K$463,3)</f>
        <v>4.2.7</v>
      </c>
      <c r="D1145" s="410">
        <f>VLOOKUP($A1145,'VII - Planilha Orçamentária'!$A$9:$K$463,4)</f>
        <v>0</v>
      </c>
      <c r="E1145" s="410">
        <f>VLOOKUP(A1145,'VII - Planilha Orçamentária'!$A$9:$K$463,5)</f>
        <v>0</v>
      </c>
      <c r="F1145" s="416">
        <f>VLOOKUP($A1145,'VII - Planilha Orçamentária'!$A$9:$K$463,6)</f>
        <v>0</v>
      </c>
      <c r="G1145" s="419">
        <f>VLOOKUP($A1145,'VII - Planilha Orçamentária'!$A$9:$K$463,7)</f>
        <v>0</v>
      </c>
      <c r="H1145" s="5" t="s">
        <v>135</v>
      </c>
      <c r="I1145" s="422">
        <f>VLOOKUP($A1145,'VII - Planilha Orçamentária'!$A$9:$K$463,9)</f>
        <v>0</v>
      </c>
      <c r="J1145" s="425">
        <f>VLOOKUP($A1145,'VII - Planilha Orçamentária'!$A$9:$K$463,10)</f>
        <v>0</v>
      </c>
      <c r="K1145" s="413">
        <f>ROUND(J1145*I1145,2)</f>
        <v>0</v>
      </c>
      <c r="M1145" s="194" t="s">
        <v>104</v>
      </c>
      <c r="O1145" s="200"/>
      <c r="P1145" s="201"/>
      <c r="Q1145" s="200"/>
      <c r="R1145" s="288"/>
      <c r="S1145" s="200"/>
      <c r="T1145" s="288"/>
      <c r="U1145" s="200"/>
      <c r="V1145" s="288"/>
      <c r="W1145" s="200"/>
      <c r="X1145" s="288"/>
      <c r="Y1145" s="200"/>
      <c r="Z1145" s="201"/>
      <c r="AA1145" s="200"/>
      <c r="AB1145" s="201"/>
    </row>
    <row r="1146" spans="1:28" ht="20.100000000000001" hidden="1" customHeight="1" outlineLevel="1">
      <c r="A1146" s="406"/>
      <c r="B1146" s="209" t="str">
        <f t="shared" si="32"/>
        <v>4.2</v>
      </c>
      <c r="C1146" s="408"/>
      <c r="D1146" s="411"/>
      <c r="E1146" s="411"/>
      <c r="F1146" s="417"/>
      <c r="G1146" s="420"/>
      <c r="H1146" s="5" t="s">
        <v>135</v>
      </c>
      <c r="I1146" s="423"/>
      <c r="J1146" s="426"/>
      <c r="K1146" s="414"/>
      <c r="M1146" s="195" t="s">
        <v>105</v>
      </c>
      <c r="O1146" s="202">
        <v>0</v>
      </c>
      <c r="P1146" s="203">
        <f>IFERROR(O1146/$K1145,0)</f>
        <v>0</v>
      </c>
      <c r="Q1146" s="202">
        <v>0</v>
      </c>
      <c r="R1146" s="289">
        <f>IFERROR(Q1146/$K1145,0)</f>
        <v>0</v>
      </c>
      <c r="S1146" s="202">
        <v>0</v>
      </c>
      <c r="T1146" s="289">
        <f>IFERROR(S1146/$K1145,0)</f>
        <v>0</v>
      </c>
      <c r="U1146" s="202">
        <v>0</v>
      </c>
      <c r="V1146" s="289">
        <f>IFERROR(U1146/$K1145,0)</f>
        <v>0</v>
      </c>
      <c r="W1146" s="202">
        <v>0</v>
      </c>
      <c r="X1146" s="289">
        <f>IFERROR(W1146/$K1145,0)</f>
        <v>0</v>
      </c>
      <c r="Y1146" s="202">
        <v>0</v>
      </c>
      <c r="Z1146" s="203">
        <f>IFERROR(Y1146/$K1145,0)</f>
        <v>0</v>
      </c>
      <c r="AA1146" s="202">
        <f>SUMIF($O$9:$Z$9,$AA$9,$O1146:$Z1146)</f>
        <v>0</v>
      </c>
      <c r="AB1146" s="203">
        <f>IFERROR(AA1146/$K1145,0)</f>
        <v>0</v>
      </c>
    </row>
    <row r="1147" spans="1:28" ht="20.100000000000001" hidden="1" customHeight="1" outlineLevel="1">
      <c r="A1147" s="406"/>
      <c r="B1147" s="209" t="str">
        <f t="shared" si="32"/>
        <v>4.2</v>
      </c>
      <c r="C1147" s="409"/>
      <c r="D1147" s="412"/>
      <c r="E1147" s="412"/>
      <c r="F1147" s="418"/>
      <c r="G1147" s="421"/>
      <c r="H1147" s="5" t="s">
        <v>135</v>
      </c>
      <c r="I1147" s="424"/>
      <c r="J1147" s="427"/>
      <c r="K1147" s="415"/>
      <c r="M1147" s="196" t="s">
        <v>106</v>
      </c>
      <c r="O1147" s="204">
        <f>O1146</f>
        <v>0</v>
      </c>
      <c r="P1147" s="205">
        <f>IFERROR(O1147/$K1145,0)</f>
        <v>0</v>
      </c>
      <c r="Q1147" s="204">
        <f>O1147+Q1146</f>
        <v>0</v>
      </c>
      <c r="R1147" s="290">
        <f>IFERROR(Q1147/$K1145,0)</f>
        <v>0</v>
      </c>
      <c r="S1147" s="204">
        <f>Q1147+S1146</f>
        <v>0</v>
      </c>
      <c r="T1147" s="290">
        <f>IFERROR(S1147/$K1145,0)</f>
        <v>0</v>
      </c>
      <c r="U1147" s="204">
        <f>S1147+U1146</f>
        <v>0</v>
      </c>
      <c r="V1147" s="290">
        <f>IFERROR(U1147/$K1145,0)</f>
        <v>0</v>
      </c>
      <c r="W1147" s="204">
        <f>U1147+W1146</f>
        <v>0</v>
      </c>
      <c r="X1147" s="290">
        <f>IFERROR(W1147/$K1145,0)</f>
        <v>0</v>
      </c>
      <c r="Y1147" s="204">
        <f>W1147+Y1146</f>
        <v>0</v>
      </c>
      <c r="Z1147" s="205">
        <f>IFERROR(Y1147/$K1145,0)</f>
        <v>0</v>
      </c>
      <c r="AA1147" s="204"/>
      <c r="AB1147" s="205"/>
    </row>
    <row r="1148" spans="1:28" ht="30" customHeight="1" collapsed="1">
      <c r="B1148" s="181" t="str">
        <f>B1147</f>
        <v>4.2</v>
      </c>
      <c r="C1148" s="348"/>
      <c r="D1148" s="349">
        <f>C$1063</f>
        <v>4</v>
      </c>
      <c r="E1148" s="349" t="s">
        <v>726</v>
      </c>
      <c r="F1148" s="346" t="s">
        <v>725</v>
      </c>
      <c r="G1148" s="350"/>
      <c r="H1148" s="44"/>
      <c r="I1148" s="351" t="s">
        <v>74</v>
      </c>
      <c r="J1148" s="352"/>
      <c r="K1148" s="347">
        <f>SUMIF(B$9:B1147,B1148,K$9:K1147)</f>
        <v>0</v>
      </c>
      <c r="L1148" s="42"/>
      <c r="M1148" s="353"/>
      <c r="O1148" s="206">
        <f>SUMIFS(O$9:O1147,$B$9:$B1147,$B1148,$M$9:$M1147,$M1146)</f>
        <v>0</v>
      </c>
      <c r="P1148" s="291" t="e">
        <f>O1148/$K1148</f>
        <v>#DIV/0!</v>
      </c>
      <c r="Q1148" s="206">
        <f>SUMIFS(Q$9:Q1147,$B$9:$B1147,$B1148,$M$9:$M1147,$M1146)</f>
        <v>0</v>
      </c>
      <c r="R1148" s="291" t="e">
        <f>Q1148/$K1148</f>
        <v>#DIV/0!</v>
      </c>
      <c r="S1148" s="206">
        <f>SUMIFS(S$9:S1147,$B$9:$B1147,$B1148,$M$9:$M1147,$M1146)</f>
        <v>0</v>
      </c>
      <c r="T1148" s="291" t="e">
        <f>S1148/$K1148</f>
        <v>#DIV/0!</v>
      </c>
      <c r="U1148" s="206">
        <f>SUMIFS(U$9:U1147,$B$9:$B1147,$B1148,$M$9:$M1147,$M1146)</f>
        <v>0</v>
      </c>
      <c r="V1148" s="291" t="e">
        <f>U1148/$K1148</f>
        <v>#DIV/0!</v>
      </c>
      <c r="W1148" s="206">
        <f>SUMIFS(W$9:W1147,$B$9:$B1147,$B1148,$M$9:$M1147,$M1146)</f>
        <v>0</v>
      </c>
      <c r="X1148" s="291" t="e">
        <f>W1148/$K1148</f>
        <v>#DIV/0!</v>
      </c>
      <c r="Y1148" s="206">
        <f>SUMIFS(Y$9:Y1147,$B$9:$B1147,$B1148,$M$9:$M1147,$M1146)</f>
        <v>0</v>
      </c>
      <c r="Z1148" s="291" t="e">
        <f>Y1148/$K1148</f>
        <v>#DIV/0!</v>
      </c>
      <c r="AA1148" s="206">
        <f>SUMIFS(AA$9:AA1147,$B$9:$B1147,$B1148,$M$9:$M1147,$M1146)</f>
        <v>0</v>
      </c>
      <c r="AB1148" s="291" t="e">
        <f>AA1148/$K1148</f>
        <v>#DIV/0!</v>
      </c>
    </row>
    <row r="1149" spans="1:28" s="63" customFormat="1" ht="30" hidden="1" customHeight="1">
      <c r="B1149" s="183" t="str">
        <f>C1149</f>
        <v>4.3</v>
      </c>
      <c r="C1149" s="175" t="s">
        <v>857</v>
      </c>
      <c r="D1149" s="216" t="s">
        <v>74</v>
      </c>
      <c r="E1149" s="216"/>
      <c r="F1149" s="217" t="s">
        <v>860</v>
      </c>
      <c r="G1149" s="218"/>
      <c r="H1149" s="3" t="s">
        <v>135</v>
      </c>
      <c r="I1149" s="176" t="s">
        <v>74</v>
      </c>
      <c r="J1149" s="177"/>
      <c r="K1149" s="178"/>
      <c r="L1149" s="3"/>
      <c r="M1149" s="189"/>
      <c r="N1149" s="1"/>
      <c r="O1149" s="199"/>
      <c r="P1149" s="178"/>
      <c r="Q1149" s="199"/>
      <c r="R1149" s="287"/>
      <c r="S1149" s="199"/>
      <c r="T1149" s="287"/>
      <c r="U1149" s="199"/>
      <c r="V1149" s="287"/>
      <c r="W1149" s="199"/>
      <c r="X1149" s="287"/>
      <c r="Y1149" s="199"/>
      <c r="Z1149" s="178"/>
      <c r="AA1149" s="199"/>
      <c r="AB1149" s="178"/>
    </row>
    <row r="1150" spans="1:28" ht="20.100000000000001" hidden="1" customHeight="1" outlineLevel="1">
      <c r="A1150" s="406">
        <v>410</v>
      </c>
      <c r="B1150" s="209" t="str">
        <f t="shared" ref="B1150:B1155" si="33">B1149</f>
        <v>4.3</v>
      </c>
      <c r="C1150" s="407" t="str">
        <f>VLOOKUP($A1150,'VII - Planilha Orçamentária'!$A$9:$K$463,3)</f>
        <v>4.2.7</v>
      </c>
      <c r="D1150" s="410">
        <f>VLOOKUP($A1150,'VII - Planilha Orçamentária'!$A$9:$K$463,4)</f>
        <v>0</v>
      </c>
      <c r="E1150" s="410">
        <f>VLOOKUP(A1150,'VII - Planilha Orçamentária'!$A$9:$K$463,5)</f>
        <v>0</v>
      </c>
      <c r="F1150" s="416">
        <f>VLOOKUP($A1150,'VII - Planilha Orçamentária'!$A$9:$K$463,6)</f>
        <v>0</v>
      </c>
      <c r="G1150" s="419">
        <f>VLOOKUP($A1150,'VII - Planilha Orçamentária'!$A$9:$K$463,7)</f>
        <v>0</v>
      </c>
      <c r="H1150" s="5" t="s">
        <v>135</v>
      </c>
      <c r="I1150" s="422">
        <f>VLOOKUP($A1150,'VII - Planilha Orçamentária'!$A$9:$K$463,9)</f>
        <v>0</v>
      </c>
      <c r="J1150" s="425">
        <f>VLOOKUP($A1150,'VII - Planilha Orçamentária'!$A$9:$K$463,10)</f>
        <v>0</v>
      </c>
      <c r="K1150" s="413">
        <f>ROUND(J1150*I1150,2)</f>
        <v>0</v>
      </c>
      <c r="M1150" s="194" t="s">
        <v>104</v>
      </c>
      <c r="O1150" s="200"/>
      <c r="P1150" s="201"/>
      <c r="Q1150" s="200"/>
      <c r="R1150" s="288"/>
      <c r="S1150" s="200"/>
      <c r="T1150" s="288"/>
      <c r="U1150" s="200"/>
      <c r="V1150" s="288"/>
      <c r="W1150" s="200"/>
      <c r="X1150" s="288"/>
      <c r="Y1150" s="200"/>
      <c r="Z1150" s="201"/>
      <c r="AA1150" s="200"/>
      <c r="AB1150" s="201"/>
    </row>
    <row r="1151" spans="1:28" ht="20.100000000000001" hidden="1" customHeight="1" outlineLevel="1">
      <c r="A1151" s="406"/>
      <c r="B1151" s="209" t="str">
        <f t="shared" si="33"/>
        <v>4.3</v>
      </c>
      <c r="C1151" s="408"/>
      <c r="D1151" s="411"/>
      <c r="E1151" s="411"/>
      <c r="F1151" s="417"/>
      <c r="G1151" s="420"/>
      <c r="H1151" s="5" t="s">
        <v>135</v>
      </c>
      <c r="I1151" s="423"/>
      <c r="J1151" s="426"/>
      <c r="K1151" s="414"/>
      <c r="M1151" s="195" t="s">
        <v>105</v>
      </c>
      <c r="O1151" s="202">
        <v>0</v>
      </c>
      <c r="P1151" s="203">
        <f>IFERROR(O1151/$K1150,0)</f>
        <v>0</v>
      </c>
      <c r="Q1151" s="202">
        <v>0</v>
      </c>
      <c r="R1151" s="289">
        <f>IFERROR(Q1151/$K1150,0)</f>
        <v>0</v>
      </c>
      <c r="S1151" s="202">
        <v>0</v>
      </c>
      <c r="T1151" s="289">
        <f>IFERROR(S1151/$K1150,0)</f>
        <v>0</v>
      </c>
      <c r="U1151" s="202">
        <v>0</v>
      </c>
      <c r="V1151" s="289">
        <f>IFERROR(U1151/$K1150,0)</f>
        <v>0</v>
      </c>
      <c r="W1151" s="202">
        <v>0</v>
      </c>
      <c r="X1151" s="289">
        <f>IFERROR(W1151/$K1150,0)</f>
        <v>0</v>
      </c>
      <c r="Y1151" s="202">
        <v>0</v>
      </c>
      <c r="Z1151" s="203">
        <f>IFERROR(Y1151/$K1150,0)</f>
        <v>0</v>
      </c>
      <c r="AA1151" s="202">
        <f>SUMIF($O$9:$Z$9,$AA$9,$O1151:$Z1151)</f>
        <v>0</v>
      </c>
      <c r="AB1151" s="203">
        <f>IFERROR(AA1151/$K1150,0)</f>
        <v>0</v>
      </c>
    </row>
    <row r="1152" spans="1:28" ht="20.100000000000001" hidden="1" customHeight="1" outlineLevel="1">
      <c r="A1152" s="406"/>
      <c r="B1152" s="209" t="str">
        <f t="shared" si="33"/>
        <v>4.3</v>
      </c>
      <c r="C1152" s="409"/>
      <c r="D1152" s="412"/>
      <c r="E1152" s="412"/>
      <c r="F1152" s="418"/>
      <c r="G1152" s="421"/>
      <c r="H1152" s="5" t="s">
        <v>135</v>
      </c>
      <c r="I1152" s="424"/>
      <c r="J1152" s="427"/>
      <c r="K1152" s="415"/>
      <c r="M1152" s="196" t="s">
        <v>106</v>
      </c>
      <c r="O1152" s="204">
        <f>O1151</f>
        <v>0</v>
      </c>
      <c r="P1152" s="205">
        <f>IFERROR(O1152/$K1150,0)</f>
        <v>0</v>
      </c>
      <c r="Q1152" s="204">
        <f>O1152+Q1151</f>
        <v>0</v>
      </c>
      <c r="R1152" s="290">
        <f>IFERROR(Q1152/$K1150,0)</f>
        <v>0</v>
      </c>
      <c r="S1152" s="204">
        <f>Q1152+S1151</f>
        <v>0</v>
      </c>
      <c r="T1152" s="290">
        <f>IFERROR(S1152/$K1150,0)</f>
        <v>0</v>
      </c>
      <c r="U1152" s="204">
        <f>S1152+U1151</f>
        <v>0</v>
      </c>
      <c r="V1152" s="290">
        <f>IFERROR(U1152/$K1150,0)</f>
        <v>0</v>
      </c>
      <c r="W1152" s="204">
        <f>U1152+W1151</f>
        <v>0</v>
      </c>
      <c r="X1152" s="290">
        <f>IFERROR(W1152/$K1150,0)</f>
        <v>0</v>
      </c>
      <c r="Y1152" s="204">
        <f>W1152+Y1151</f>
        <v>0</v>
      </c>
      <c r="Z1152" s="205">
        <f>IFERROR(Y1152/$K1150,0)</f>
        <v>0</v>
      </c>
      <c r="AA1152" s="204"/>
      <c r="AB1152" s="205"/>
    </row>
    <row r="1153" spans="1:28" ht="20.100000000000001" hidden="1" customHeight="1" outlineLevel="1">
      <c r="A1153" s="406">
        <f>A1150+1</f>
        <v>411</v>
      </c>
      <c r="B1153" s="209" t="str">
        <f t="shared" si="33"/>
        <v>4.3</v>
      </c>
      <c r="C1153" s="407">
        <f>VLOOKUP($A1153,'VII - Planilha Orçamentária'!$A$9:$K$463,3)</f>
        <v>0</v>
      </c>
      <c r="D1153" s="410">
        <f>VLOOKUP($A1153,'VII - Planilha Orçamentária'!$A$9:$K$463,4)</f>
        <v>4</v>
      </c>
      <c r="E1153" s="410" t="str">
        <f>VLOOKUP(A1153,'VII - Planilha Orçamentária'!$A$9:$K$463,5)</f>
        <v>$</v>
      </c>
      <c r="F1153" s="416" t="str">
        <f>VLOOKUP($A1153,'VII - Planilha Orçamentária'!$A$9:$K$463,6)</f>
        <v>SUBTOTAL</v>
      </c>
      <c r="G1153" s="419">
        <f>VLOOKUP($A1153,'VII - Planilha Orçamentária'!$A$9:$K$463,7)</f>
        <v>0</v>
      </c>
      <c r="H1153" s="5" t="s">
        <v>135</v>
      </c>
      <c r="I1153" s="422"/>
      <c r="J1153" s="425">
        <f>VLOOKUP($A1153,'VII - Planilha Orçamentária'!$A$9:$K$463,10)</f>
        <v>0</v>
      </c>
      <c r="K1153" s="413">
        <f>ROUND(J1153*I1153,2)</f>
        <v>0</v>
      </c>
      <c r="M1153" s="194" t="s">
        <v>104</v>
      </c>
      <c r="O1153" s="200"/>
      <c r="P1153" s="201"/>
      <c r="Q1153" s="200"/>
      <c r="R1153" s="288"/>
      <c r="S1153" s="200"/>
      <c r="T1153" s="288"/>
      <c r="U1153" s="200"/>
      <c r="V1153" s="288"/>
      <c r="W1153" s="200"/>
      <c r="X1153" s="288"/>
      <c r="Y1153" s="200"/>
      <c r="Z1153" s="201"/>
      <c r="AA1153" s="200"/>
      <c r="AB1153" s="201"/>
    </row>
    <row r="1154" spans="1:28" ht="20.100000000000001" hidden="1" customHeight="1" outlineLevel="1">
      <c r="A1154" s="406"/>
      <c r="B1154" s="209" t="str">
        <f t="shared" si="33"/>
        <v>4.3</v>
      </c>
      <c r="C1154" s="408"/>
      <c r="D1154" s="411"/>
      <c r="E1154" s="411"/>
      <c r="F1154" s="417"/>
      <c r="G1154" s="420"/>
      <c r="H1154" s="5" t="s">
        <v>135</v>
      </c>
      <c r="I1154" s="423"/>
      <c r="J1154" s="426"/>
      <c r="K1154" s="414"/>
      <c r="M1154" s="195" t="s">
        <v>105</v>
      </c>
      <c r="O1154" s="202">
        <v>0</v>
      </c>
      <c r="P1154" s="203">
        <f>IFERROR(O1154/$K1153,0)</f>
        <v>0</v>
      </c>
      <c r="Q1154" s="202">
        <v>0</v>
      </c>
      <c r="R1154" s="289">
        <f>IFERROR(Q1154/$K1153,0)</f>
        <v>0</v>
      </c>
      <c r="S1154" s="202">
        <v>0</v>
      </c>
      <c r="T1154" s="289">
        <f>IFERROR(S1154/$K1153,0)</f>
        <v>0</v>
      </c>
      <c r="U1154" s="202">
        <v>0</v>
      </c>
      <c r="V1154" s="289">
        <f>IFERROR(U1154/$K1153,0)</f>
        <v>0</v>
      </c>
      <c r="W1154" s="202">
        <v>0</v>
      </c>
      <c r="X1154" s="289">
        <f>IFERROR(W1154/$K1153,0)</f>
        <v>0</v>
      </c>
      <c r="Y1154" s="202">
        <v>0</v>
      </c>
      <c r="Z1154" s="203">
        <f>IFERROR(Y1154/$K1153,0)</f>
        <v>0</v>
      </c>
      <c r="AA1154" s="202">
        <f>SUMIF($O$9:$Z$9,$AA$9,$O1154:$Z1154)</f>
        <v>0</v>
      </c>
      <c r="AB1154" s="203">
        <f>IFERROR(AA1154/$K1153,0)</f>
        <v>0</v>
      </c>
    </row>
    <row r="1155" spans="1:28" ht="20.100000000000001" hidden="1" customHeight="1" outlineLevel="1">
      <c r="A1155" s="406"/>
      <c r="B1155" s="209" t="str">
        <f t="shared" si="33"/>
        <v>4.3</v>
      </c>
      <c r="C1155" s="409"/>
      <c r="D1155" s="412"/>
      <c r="E1155" s="412"/>
      <c r="F1155" s="418"/>
      <c r="G1155" s="421"/>
      <c r="H1155" s="5" t="s">
        <v>135</v>
      </c>
      <c r="I1155" s="424"/>
      <c r="J1155" s="427"/>
      <c r="K1155" s="415"/>
      <c r="M1155" s="196" t="s">
        <v>106</v>
      </c>
      <c r="O1155" s="204">
        <f>O1154</f>
        <v>0</v>
      </c>
      <c r="P1155" s="205">
        <f>IFERROR(O1155/$K1153,0)</f>
        <v>0</v>
      </c>
      <c r="Q1155" s="204">
        <f>O1155+Q1154</f>
        <v>0</v>
      </c>
      <c r="R1155" s="290">
        <f>IFERROR(Q1155/$K1153,0)</f>
        <v>0</v>
      </c>
      <c r="S1155" s="204">
        <f>Q1155+S1154</f>
        <v>0</v>
      </c>
      <c r="T1155" s="290">
        <f>IFERROR(S1155/$K1153,0)</f>
        <v>0</v>
      </c>
      <c r="U1155" s="204">
        <f>S1155+U1154</f>
        <v>0</v>
      </c>
      <c r="V1155" s="290">
        <f>IFERROR(U1155/$K1153,0)</f>
        <v>0</v>
      </c>
      <c r="W1155" s="204">
        <f>U1155+W1154</f>
        <v>0</v>
      </c>
      <c r="X1155" s="290">
        <f>IFERROR(W1155/$K1153,0)</f>
        <v>0</v>
      </c>
      <c r="Y1155" s="204">
        <f>W1155+Y1154</f>
        <v>0</v>
      </c>
      <c r="Z1155" s="205">
        <f>IFERROR(Y1155/$K1153,0)</f>
        <v>0</v>
      </c>
      <c r="AA1155" s="204"/>
      <c r="AB1155" s="205"/>
    </row>
    <row r="1156" spans="1:28" ht="30" hidden="1" customHeight="1">
      <c r="B1156" s="181" t="str">
        <f>B1155</f>
        <v>4.3</v>
      </c>
      <c r="C1156" s="154"/>
      <c r="D1156" s="179">
        <f>C$1063</f>
        <v>4</v>
      </c>
      <c r="E1156" s="179" t="s">
        <v>726</v>
      </c>
      <c r="F1156" s="219" t="s">
        <v>725</v>
      </c>
      <c r="G1156" s="220"/>
      <c r="H1156" s="44" t="s">
        <v>135</v>
      </c>
      <c r="I1156" s="140" t="s">
        <v>74</v>
      </c>
      <c r="J1156" s="60"/>
      <c r="K1156" s="141">
        <f>SUMIF(B$9:B1155,B1156,K$9:K1155)</f>
        <v>0</v>
      </c>
      <c r="L1156" s="42"/>
      <c r="M1156" s="190"/>
      <c r="O1156" s="206">
        <f>SUMIFS(O$9:O1155,$B$9:$B1155,$B1156,$M$9:$M1155,$M1154)</f>
        <v>0</v>
      </c>
      <c r="P1156" s="141">
        <f>IFERROR(O1156/$K1156,0)</f>
        <v>0</v>
      </c>
      <c r="Q1156" s="206">
        <f>SUMIFS(Q$9:Q1155,$B$9:$B1155,$B1156,$M$9:$M1155,$M1154)</f>
        <v>0</v>
      </c>
      <c r="R1156" s="291">
        <f>IFERROR(Q1156/$K1156,0)</f>
        <v>0</v>
      </c>
      <c r="S1156" s="206">
        <f>SUMIFS(S$9:S1155,$B$9:$B1155,$B1156,$M$9:$M1155,$M1154)</f>
        <v>0</v>
      </c>
      <c r="T1156" s="291">
        <f>IFERROR(S1156/$K1156,0)</f>
        <v>0</v>
      </c>
      <c r="U1156" s="206">
        <f>SUMIFS(U$9:U1155,$B$9:$B1155,$B1156,$M$9:$M1155,$M1154)</f>
        <v>0</v>
      </c>
      <c r="V1156" s="291">
        <f>IFERROR(U1156/$K1156,0)</f>
        <v>0</v>
      </c>
      <c r="W1156" s="206">
        <f>SUMIFS(W$9:W1155,$B$9:$B1155,$B1156,$M$9:$M1155,$M1154)</f>
        <v>0</v>
      </c>
      <c r="X1156" s="291">
        <f>IFERROR(W1156/$K1156,0)</f>
        <v>0</v>
      </c>
      <c r="Y1156" s="206">
        <f>SUMIFS(Y$9:Y1155,$B$9:$B1155,$B1156,$M$9:$M1155,$M1154)</f>
        <v>0</v>
      </c>
      <c r="Z1156" s="141">
        <f>IFERROR(Y1156/$K1156,0)</f>
        <v>0</v>
      </c>
      <c r="AA1156" s="206">
        <f>SUMIFS(AA$9:AA1155,$B$9:$B1155,$B1156,$M$9:$M1155,$M1154)</f>
        <v>0</v>
      </c>
      <c r="AB1156" s="141">
        <f>IFERROR(AA1156/$K1156,0)</f>
        <v>0</v>
      </c>
    </row>
    <row r="1157" spans="1:28" s="63" customFormat="1" ht="30" hidden="1" customHeight="1">
      <c r="B1157" s="183" t="str">
        <f>C1157</f>
        <v>4.4</v>
      </c>
      <c r="C1157" s="175" t="s">
        <v>460</v>
      </c>
      <c r="D1157" s="216" t="s">
        <v>74</v>
      </c>
      <c r="E1157" s="216"/>
      <c r="F1157" s="217" t="s">
        <v>862</v>
      </c>
      <c r="G1157" s="218"/>
      <c r="H1157" s="3" t="s">
        <v>135</v>
      </c>
      <c r="I1157" s="176" t="s">
        <v>74</v>
      </c>
      <c r="J1157" s="177"/>
      <c r="K1157" s="178"/>
      <c r="L1157" s="3"/>
      <c r="M1157" s="189"/>
      <c r="N1157" s="1"/>
      <c r="O1157" s="199"/>
      <c r="P1157" s="178"/>
      <c r="Q1157" s="199"/>
      <c r="R1157" s="287"/>
      <c r="S1157" s="199"/>
      <c r="T1157" s="287"/>
      <c r="U1157" s="199"/>
      <c r="V1157" s="287"/>
      <c r="W1157" s="199"/>
      <c r="X1157" s="287"/>
      <c r="Y1157" s="199"/>
      <c r="Z1157" s="178"/>
      <c r="AA1157" s="199"/>
      <c r="AB1157" s="178"/>
    </row>
    <row r="1158" spans="1:28" ht="20.100000000000001" hidden="1" customHeight="1" outlineLevel="1">
      <c r="A1158" s="406">
        <v>414</v>
      </c>
      <c r="B1158" s="209" t="str">
        <f t="shared" ref="B1158:B1163" si="34">B1157</f>
        <v>4.4</v>
      </c>
      <c r="C1158" s="407" t="str">
        <f>VLOOKUP($A1158,'VII - Planilha Orçamentária'!$A$9:$K$463,3)</f>
        <v>4.3.2</v>
      </c>
      <c r="D1158" s="410">
        <f>VLOOKUP($A1158,'VII - Planilha Orçamentária'!$A$9:$K$463,4)</f>
        <v>0</v>
      </c>
      <c r="E1158" s="410">
        <f>VLOOKUP(A1158,'VII - Planilha Orçamentária'!$A$9:$K$463,5)</f>
        <v>0</v>
      </c>
      <c r="F1158" s="416">
        <f>VLOOKUP($A1158,'VII - Planilha Orçamentária'!$A$9:$K$463,6)</f>
        <v>0</v>
      </c>
      <c r="G1158" s="419">
        <f>VLOOKUP($A1158,'VII - Planilha Orçamentária'!$A$9:$K$463,7)</f>
        <v>0</v>
      </c>
      <c r="H1158" s="5" t="s">
        <v>135</v>
      </c>
      <c r="I1158" s="422">
        <f>VLOOKUP($A1158,'VII - Planilha Orçamentária'!$A$9:$K$463,9)</f>
        <v>0</v>
      </c>
      <c r="J1158" s="425">
        <f>VLOOKUP($A1158,'VII - Planilha Orçamentária'!$A$9:$K$463,10)</f>
        <v>0</v>
      </c>
      <c r="K1158" s="413">
        <f>ROUND(J1158*I1158,2)</f>
        <v>0</v>
      </c>
      <c r="M1158" s="194" t="s">
        <v>104</v>
      </c>
      <c r="O1158" s="200"/>
      <c r="P1158" s="201"/>
      <c r="Q1158" s="200"/>
      <c r="R1158" s="288"/>
      <c r="S1158" s="200"/>
      <c r="T1158" s="288"/>
      <c r="U1158" s="200"/>
      <c r="V1158" s="288"/>
      <c r="W1158" s="200"/>
      <c r="X1158" s="288"/>
      <c r="Y1158" s="200"/>
      <c r="Z1158" s="201"/>
      <c r="AA1158" s="200"/>
      <c r="AB1158" s="201"/>
    </row>
    <row r="1159" spans="1:28" ht="20.100000000000001" hidden="1" customHeight="1" outlineLevel="1">
      <c r="A1159" s="406"/>
      <c r="B1159" s="209" t="str">
        <f t="shared" si="34"/>
        <v>4.4</v>
      </c>
      <c r="C1159" s="408"/>
      <c r="D1159" s="411"/>
      <c r="E1159" s="411"/>
      <c r="F1159" s="417"/>
      <c r="G1159" s="420"/>
      <c r="H1159" s="5" t="s">
        <v>135</v>
      </c>
      <c r="I1159" s="423"/>
      <c r="J1159" s="426"/>
      <c r="K1159" s="414"/>
      <c r="M1159" s="195" t="s">
        <v>105</v>
      </c>
      <c r="O1159" s="202">
        <v>0</v>
      </c>
      <c r="P1159" s="203">
        <f>IFERROR(O1159/$K1158,0)</f>
        <v>0</v>
      </c>
      <c r="Q1159" s="202">
        <v>0</v>
      </c>
      <c r="R1159" s="289">
        <f>IFERROR(Q1159/$K1158,0)</f>
        <v>0</v>
      </c>
      <c r="S1159" s="202">
        <v>0</v>
      </c>
      <c r="T1159" s="289">
        <f>IFERROR(S1159/$K1158,0)</f>
        <v>0</v>
      </c>
      <c r="U1159" s="202">
        <v>0</v>
      </c>
      <c r="V1159" s="289">
        <f>IFERROR(U1159/$K1158,0)</f>
        <v>0</v>
      </c>
      <c r="W1159" s="202">
        <v>0</v>
      </c>
      <c r="X1159" s="289">
        <f>IFERROR(W1159/$K1158,0)</f>
        <v>0</v>
      </c>
      <c r="Y1159" s="202">
        <v>0</v>
      </c>
      <c r="Z1159" s="203">
        <f>IFERROR(Y1159/$K1158,0)</f>
        <v>0</v>
      </c>
      <c r="AA1159" s="202">
        <f>SUMIF($O$9:$Z$9,$AA$9,$O1159:$Z1159)</f>
        <v>0</v>
      </c>
      <c r="AB1159" s="203">
        <f>IFERROR(AA1159/$K1158,0)</f>
        <v>0</v>
      </c>
    </row>
    <row r="1160" spans="1:28" ht="20.100000000000001" hidden="1" customHeight="1" outlineLevel="1">
      <c r="A1160" s="406"/>
      <c r="B1160" s="209" t="str">
        <f t="shared" si="34"/>
        <v>4.4</v>
      </c>
      <c r="C1160" s="409"/>
      <c r="D1160" s="412"/>
      <c r="E1160" s="412"/>
      <c r="F1160" s="418"/>
      <c r="G1160" s="421"/>
      <c r="H1160" s="5" t="s">
        <v>135</v>
      </c>
      <c r="I1160" s="424"/>
      <c r="J1160" s="427"/>
      <c r="K1160" s="415"/>
      <c r="M1160" s="196" t="s">
        <v>106</v>
      </c>
      <c r="O1160" s="204">
        <f>O1159</f>
        <v>0</v>
      </c>
      <c r="P1160" s="205">
        <f>IFERROR(O1160/$K1158,0)</f>
        <v>0</v>
      </c>
      <c r="Q1160" s="204">
        <f>O1160+Q1159</f>
        <v>0</v>
      </c>
      <c r="R1160" s="290">
        <f>IFERROR(Q1160/$K1158,0)</f>
        <v>0</v>
      </c>
      <c r="S1160" s="204">
        <f>Q1160+S1159</f>
        <v>0</v>
      </c>
      <c r="T1160" s="290">
        <f>IFERROR(S1160/$K1158,0)</f>
        <v>0</v>
      </c>
      <c r="U1160" s="204">
        <f>S1160+U1159</f>
        <v>0</v>
      </c>
      <c r="V1160" s="290">
        <f>IFERROR(U1160/$K1158,0)</f>
        <v>0</v>
      </c>
      <c r="W1160" s="204">
        <f>U1160+W1159</f>
        <v>0</v>
      </c>
      <c r="X1160" s="290">
        <f>IFERROR(W1160/$K1158,0)</f>
        <v>0</v>
      </c>
      <c r="Y1160" s="204">
        <f>W1160+Y1159</f>
        <v>0</v>
      </c>
      <c r="Z1160" s="205">
        <f>IFERROR(Y1160/$K1158,0)</f>
        <v>0</v>
      </c>
      <c r="AA1160" s="204"/>
      <c r="AB1160" s="205"/>
    </row>
    <row r="1161" spans="1:28" ht="20.100000000000001" hidden="1" customHeight="1" outlineLevel="1">
      <c r="A1161" s="406">
        <f>A1158+1</f>
        <v>415</v>
      </c>
      <c r="B1161" s="209" t="str">
        <f t="shared" si="34"/>
        <v>4.4</v>
      </c>
      <c r="C1161" s="407">
        <f>VLOOKUP($A1161,'VII - Planilha Orçamentária'!$A$9:$K$463,3)</f>
        <v>0</v>
      </c>
      <c r="D1161" s="410">
        <f>VLOOKUP($A1161,'VII - Planilha Orçamentária'!$A$9:$K$463,4)</f>
        <v>4</v>
      </c>
      <c r="E1161" s="410" t="str">
        <f>VLOOKUP(A1161,'VII - Planilha Orçamentária'!$A$9:$K$463,5)</f>
        <v>$</v>
      </c>
      <c r="F1161" s="416" t="str">
        <f>VLOOKUP($A1161,'VII - Planilha Orçamentária'!$A$9:$K$463,6)</f>
        <v>SUBTOTAL</v>
      </c>
      <c r="G1161" s="419">
        <f>VLOOKUP($A1161,'VII - Planilha Orçamentária'!$A$9:$K$463,7)</f>
        <v>0</v>
      </c>
      <c r="H1161" s="5" t="s">
        <v>135</v>
      </c>
      <c r="I1161" s="422"/>
      <c r="J1161" s="425">
        <f>VLOOKUP($A1161,'VII - Planilha Orçamentária'!$A$9:$K$463,10)</f>
        <v>0</v>
      </c>
      <c r="K1161" s="413">
        <f>ROUND(J1161*I1161,2)</f>
        <v>0</v>
      </c>
      <c r="M1161" s="194" t="s">
        <v>104</v>
      </c>
      <c r="O1161" s="200"/>
      <c r="P1161" s="201"/>
      <c r="Q1161" s="200"/>
      <c r="R1161" s="288"/>
      <c r="S1161" s="200"/>
      <c r="T1161" s="288"/>
      <c r="U1161" s="200"/>
      <c r="V1161" s="288"/>
      <c r="W1161" s="200"/>
      <c r="X1161" s="288"/>
      <c r="Y1161" s="200"/>
      <c r="Z1161" s="201"/>
      <c r="AA1161" s="200"/>
      <c r="AB1161" s="201"/>
    </row>
    <row r="1162" spans="1:28" ht="20.100000000000001" hidden="1" customHeight="1" outlineLevel="1">
      <c r="A1162" s="406"/>
      <c r="B1162" s="209" t="str">
        <f t="shared" si="34"/>
        <v>4.4</v>
      </c>
      <c r="C1162" s="408"/>
      <c r="D1162" s="411"/>
      <c r="E1162" s="411"/>
      <c r="F1162" s="417"/>
      <c r="G1162" s="420"/>
      <c r="H1162" s="5" t="s">
        <v>135</v>
      </c>
      <c r="I1162" s="423"/>
      <c r="J1162" s="426"/>
      <c r="K1162" s="414"/>
      <c r="M1162" s="195" t="s">
        <v>105</v>
      </c>
      <c r="O1162" s="202">
        <v>0</v>
      </c>
      <c r="P1162" s="203">
        <f>IFERROR(O1162/$K1161,0)</f>
        <v>0</v>
      </c>
      <c r="Q1162" s="202">
        <v>0</v>
      </c>
      <c r="R1162" s="289">
        <f>IFERROR(Q1162/$K1161,0)</f>
        <v>0</v>
      </c>
      <c r="S1162" s="202">
        <v>0</v>
      </c>
      <c r="T1162" s="289">
        <f>IFERROR(S1162/$K1161,0)</f>
        <v>0</v>
      </c>
      <c r="U1162" s="202">
        <v>0</v>
      </c>
      <c r="V1162" s="289">
        <f>IFERROR(U1162/$K1161,0)</f>
        <v>0</v>
      </c>
      <c r="W1162" s="202">
        <v>0</v>
      </c>
      <c r="X1162" s="289">
        <f>IFERROR(W1162/$K1161,0)</f>
        <v>0</v>
      </c>
      <c r="Y1162" s="202">
        <v>0</v>
      </c>
      <c r="Z1162" s="203">
        <f>IFERROR(Y1162/$K1161,0)</f>
        <v>0</v>
      </c>
      <c r="AA1162" s="202">
        <f>SUMIF($O$9:$Z$9,$AA$9,$O1162:$Z1162)</f>
        <v>0</v>
      </c>
      <c r="AB1162" s="203">
        <f>IFERROR(AA1162/$K1161,0)</f>
        <v>0</v>
      </c>
    </row>
    <row r="1163" spans="1:28" ht="20.100000000000001" hidden="1" customHeight="1" outlineLevel="1">
      <c r="A1163" s="406"/>
      <c r="B1163" s="209" t="str">
        <f t="shared" si="34"/>
        <v>4.4</v>
      </c>
      <c r="C1163" s="409"/>
      <c r="D1163" s="412"/>
      <c r="E1163" s="412"/>
      <c r="F1163" s="418"/>
      <c r="G1163" s="421"/>
      <c r="H1163" s="5" t="s">
        <v>135</v>
      </c>
      <c r="I1163" s="424"/>
      <c r="J1163" s="427"/>
      <c r="K1163" s="415"/>
      <c r="M1163" s="196" t="s">
        <v>106</v>
      </c>
      <c r="O1163" s="204">
        <f>O1162</f>
        <v>0</v>
      </c>
      <c r="P1163" s="205">
        <f>IFERROR(O1163/$K1161,0)</f>
        <v>0</v>
      </c>
      <c r="Q1163" s="204">
        <f>O1163+Q1162</f>
        <v>0</v>
      </c>
      <c r="R1163" s="290">
        <f>IFERROR(Q1163/$K1161,0)</f>
        <v>0</v>
      </c>
      <c r="S1163" s="204">
        <f>Q1163+S1162</f>
        <v>0</v>
      </c>
      <c r="T1163" s="290">
        <f>IFERROR(S1163/$K1161,0)</f>
        <v>0</v>
      </c>
      <c r="U1163" s="204">
        <f>S1163+U1162</f>
        <v>0</v>
      </c>
      <c r="V1163" s="290">
        <f>IFERROR(U1163/$K1161,0)</f>
        <v>0</v>
      </c>
      <c r="W1163" s="204">
        <f>U1163+W1162</f>
        <v>0</v>
      </c>
      <c r="X1163" s="290">
        <f>IFERROR(W1163/$K1161,0)</f>
        <v>0</v>
      </c>
      <c r="Y1163" s="204">
        <f>W1163+Y1162</f>
        <v>0</v>
      </c>
      <c r="Z1163" s="205">
        <f>IFERROR(Y1163/$K1161,0)</f>
        <v>0</v>
      </c>
      <c r="AA1163" s="204"/>
      <c r="AB1163" s="205"/>
    </row>
    <row r="1164" spans="1:28" ht="30" hidden="1" customHeight="1">
      <c r="B1164" s="181" t="str">
        <f>B1163</f>
        <v>4.4</v>
      </c>
      <c r="C1164" s="154"/>
      <c r="D1164" s="179">
        <f>C$1063</f>
        <v>4</v>
      </c>
      <c r="E1164" s="179" t="s">
        <v>726</v>
      </c>
      <c r="F1164" s="219" t="s">
        <v>725</v>
      </c>
      <c r="G1164" s="220"/>
      <c r="H1164" s="44" t="s">
        <v>135</v>
      </c>
      <c r="I1164" s="140" t="s">
        <v>74</v>
      </c>
      <c r="J1164" s="60"/>
      <c r="K1164" s="141">
        <f>SUMIF(B$9:B1163,B1164,K$9:K1163)</f>
        <v>0</v>
      </c>
      <c r="L1164" s="42"/>
      <c r="M1164" s="190"/>
      <c r="O1164" s="206">
        <f>SUMIFS(O$9:O1163,$B$9:$B1163,$B1164,$M$9:$M1163,$M1162)</f>
        <v>0</v>
      </c>
      <c r="P1164" s="141">
        <f>IFERROR(O1164/$K1164,0)</f>
        <v>0</v>
      </c>
      <c r="Q1164" s="206">
        <f>SUMIFS(Q$9:Q1163,$B$9:$B1163,$B1164,$M$9:$M1163,$M1162)</f>
        <v>0</v>
      </c>
      <c r="R1164" s="291">
        <f>IFERROR(Q1164/$K1164,0)</f>
        <v>0</v>
      </c>
      <c r="S1164" s="206">
        <f>SUMIFS(S$9:S1163,$B$9:$B1163,$B1164,$M$9:$M1163,$M1162)</f>
        <v>0</v>
      </c>
      <c r="T1164" s="291">
        <f>IFERROR(S1164/$K1164,0)</f>
        <v>0</v>
      </c>
      <c r="U1164" s="206">
        <f>SUMIFS(U$9:U1163,$B$9:$B1163,$B1164,$M$9:$M1163,$M1162)</f>
        <v>0</v>
      </c>
      <c r="V1164" s="291">
        <f>IFERROR(U1164/$K1164,0)</f>
        <v>0</v>
      </c>
      <c r="W1164" s="206">
        <f>SUMIFS(W$9:W1163,$B$9:$B1163,$B1164,$M$9:$M1163,$M1162)</f>
        <v>0</v>
      </c>
      <c r="X1164" s="291">
        <f>IFERROR(W1164/$K1164,0)</f>
        <v>0</v>
      </c>
      <c r="Y1164" s="206">
        <f>SUMIFS(Y$9:Y1163,$B$9:$B1163,$B1164,$M$9:$M1163,$M1162)</f>
        <v>0</v>
      </c>
      <c r="Z1164" s="141">
        <f>IFERROR(Y1164/$K1164,0)</f>
        <v>0</v>
      </c>
      <c r="AA1164" s="206">
        <f>SUMIFS(AA$9:AA1163,$B$9:$B1163,$B1164,$M$9:$M1163,$M1162)</f>
        <v>0</v>
      </c>
      <c r="AB1164" s="141">
        <f>IFERROR(AA1164/$K1164,0)</f>
        <v>0</v>
      </c>
    </row>
    <row r="1165" spans="1:28" s="63" customFormat="1" ht="30" customHeight="1">
      <c r="A1165" s="1"/>
      <c r="B1165" s="183" t="str">
        <f>C1165</f>
        <v>4.5</v>
      </c>
      <c r="C1165" s="326" t="s">
        <v>218</v>
      </c>
      <c r="D1165" s="342" t="s">
        <v>74</v>
      </c>
      <c r="E1165" s="342"/>
      <c r="F1165" s="343" t="s">
        <v>861</v>
      </c>
      <c r="G1165" s="344"/>
      <c r="H1165" s="3"/>
      <c r="I1165" s="331" t="s">
        <v>74</v>
      </c>
      <c r="J1165" s="332"/>
      <c r="K1165" s="333"/>
      <c r="L1165" s="3"/>
      <c r="M1165" s="345"/>
      <c r="O1165" s="356"/>
      <c r="P1165" s="357"/>
      <c r="Q1165" s="356"/>
      <c r="R1165" s="357"/>
      <c r="S1165" s="356"/>
      <c r="T1165" s="357"/>
      <c r="U1165" s="356"/>
      <c r="V1165" s="357"/>
      <c r="W1165" s="356"/>
      <c r="X1165" s="357"/>
      <c r="Y1165" s="356"/>
      <c r="Z1165" s="357"/>
      <c r="AA1165" s="356"/>
      <c r="AB1165" s="357"/>
    </row>
    <row r="1166" spans="1:28" ht="20.100000000000001" customHeight="1" outlineLevel="1">
      <c r="A1166" s="406">
        <v>421</v>
      </c>
      <c r="B1166" s="209" t="str">
        <f t="shared" ref="B1166:B1198" si="35">B1165</f>
        <v>4.5</v>
      </c>
      <c r="C1166" s="407" t="str">
        <f>VLOOKUP($A1166,'VII - Planilha Orçamentária'!$A$9:$K$463,3)</f>
        <v>4.5.1</v>
      </c>
      <c r="D1166" s="410" t="str">
        <f>VLOOKUP($A1166,'VII - Planilha Orçamentária'!$A$9:$K$463,4)</f>
        <v>SINAPI - 01/2016</v>
      </c>
      <c r="E1166" s="410" t="str">
        <f>VLOOKUP(A1166,'VII - Planilha Orçamentária'!$A$9:$K$463,5)</f>
        <v>73861/008</v>
      </c>
      <c r="F1166" s="416" t="str">
        <f>VLOOKUP($A1166,'VII - Planilha Orçamentária'!$A$9:$K$463,6)</f>
        <v>CONDULETE 3/4" EM LIGA DE ALUMÍNIO FUNDIDO TIPO "E" - FORNECIMENTO E INSTALACAO</v>
      </c>
      <c r="G1166" s="419" t="str">
        <f>VLOOKUP($A1166,'VII - Planilha Orçamentária'!$A$9:$K$463,7)</f>
        <v xml:space="preserve">un </v>
      </c>
      <c r="I1166" s="422">
        <f>VLOOKUP($A1166,'VII - Planilha Orçamentária'!$A$9:$K$463,9)</f>
        <v>130</v>
      </c>
      <c r="J1166" s="425">
        <f>VLOOKUP($A1166,'VII - Planilha Orçamentária'!$A$9:$K$463,10)</f>
        <v>0</v>
      </c>
      <c r="K1166" s="413">
        <f>ROUND(J1166*I1166,2)</f>
        <v>0</v>
      </c>
      <c r="M1166" s="194" t="s">
        <v>104</v>
      </c>
      <c r="O1166" s="200"/>
      <c r="P1166" s="288"/>
      <c r="Q1166" s="200"/>
      <c r="R1166" s="288"/>
      <c r="S1166" s="200"/>
      <c r="T1166" s="288"/>
      <c r="U1166" s="200"/>
      <c r="V1166" s="288"/>
      <c r="W1166" s="200"/>
      <c r="X1166" s="288"/>
      <c r="Y1166" s="200"/>
      <c r="Z1166" s="288"/>
      <c r="AA1166" s="303"/>
      <c r="AB1166" s="304"/>
    </row>
    <row r="1167" spans="1:28" ht="20.100000000000001" customHeight="1" outlineLevel="1">
      <c r="A1167" s="406"/>
      <c r="B1167" s="209" t="str">
        <f t="shared" si="35"/>
        <v>4.5</v>
      </c>
      <c r="C1167" s="408"/>
      <c r="D1167" s="411"/>
      <c r="E1167" s="411"/>
      <c r="F1167" s="417"/>
      <c r="G1167" s="420"/>
      <c r="I1167" s="423"/>
      <c r="J1167" s="426"/>
      <c r="K1167" s="414"/>
      <c r="M1167" s="195" t="s">
        <v>105</v>
      </c>
      <c r="O1167" s="202">
        <v>0</v>
      </c>
      <c r="P1167" s="289">
        <f>IFERROR(O1167/$K1166,0)</f>
        <v>0</v>
      </c>
      <c r="Q1167" s="202">
        <f>30*J1166</f>
        <v>0</v>
      </c>
      <c r="R1167" s="289">
        <f>IFERROR(Q1167/$K1166,0)</f>
        <v>0</v>
      </c>
      <c r="S1167" s="202">
        <f>70*J1166</f>
        <v>0</v>
      </c>
      <c r="T1167" s="289">
        <f>IFERROR(S1167/$K1166,0)</f>
        <v>0</v>
      </c>
      <c r="U1167" s="202">
        <f>30*J1166</f>
        <v>0</v>
      </c>
      <c r="V1167" s="289">
        <f>IFERROR(U1167/$K1166,0)</f>
        <v>0</v>
      </c>
      <c r="W1167" s="202">
        <v>0</v>
      </c>
      <c r="X1167" s="289">
        <f>IFERROR(W1167/$K1166,0)</f>
        <v>0</v>
      </c>
      <c r="Y1167" s="202">
        <v>0</v>
      </c>
      <c r="Z1167" s="289">
        <f>IFERROR(Y1167/$K1166,0)</f>
        <v>0</v>
      </c>
      <c r="AA1167" s="305">
        <f>SUMIF($O$9:$Z$9,$AA$9,$O1167:$Z1167)</f>
        <v>0</v>
      </c>
      <c r="AB1167" s="306">
        <f>IFERROR(AA1167/$K1166,0)</f>
        <v>0</v>
      </c>
    </row>
    <row r="1168" spans="1:28" ht="20.100000000000001" customHeight="1" outlineLevel="1">
      <c r="A1168" s="406"/>
      <c r="B1168" s="209" t="str">
        <f t="shared" si="35"/>
        <v>4.5</v>
      </c>
      <c r="C1168" s="409"/>
      <c r="D1168" s="412"/>
      <c r="E1168" s="412"/>
      <c r="F1168" s="418"/>
      <c r="G1168" s="421"/>
      <c r="I1168" s="424"/>
      <c r="J1168" s="427"/>
      <c r="K1168" s="415"/>
      <c r="M1168" s="196" t="s">
        <v>106</v>
      </c>
      <c r="O1168" s="204">
        <f>O1167</f>
        <v>0</v>
      </c>
      <c r="P1168" s="290">
        <f>IFERROR(O1168/$K1166,0)</f>
        <v>0</v>
      </c>
      <c r="Q1168" s="204">
        <f>O1168+Q1167</f>
        <v>0</v>
      </c>
      <c r="R1168" s="290">
        <f>IFERROR(Q1168/$K1166,0)</f>
        <v>0</v>
      </c>
      <c r="S1168" s="204">
        <f>Q1168+S1167</f>
        <v>0</v>
      </c>
      <c r="T1168" s="290">
        <f>IFERROR(S1168/$K1166,0)</f>
        <v>0</v>
      </c>
      <c r="U1168" s="204">
        <f>S1168+U1167</f>
        <v>0</v>
      </c>
      <c r="V1168" s="290">
        <f>IFERROR(U1168/$K1166,0)</f>
        <v>0</v>
      </c>
      <c r="W1168" s="204">
        <f>U1168+W1167</f>
        <v>0</v>
      </c>
      <c r="X1168" s="290">
        <f>IFERROR(W1168/$K1166,0)</f>
        <v>0</v>
      </c>
      <c r="Y1168" s="204">
        <f>W1168+Y1167</f>
        <v>0</v>
      </c>
      <c r="Z1168" s="290">
        <f>IFERROR(Y1168/$K1166,0)</f>
        <v>0</v>
      </c>
      <c r="AA1168" s="307"/>
      <c r="AB1168" s="308"/>
    </row>
    <row r="1169" spans="1:28" ht="20.100000000000001" customHeight="1" outlineLevel="1">
      <c r="A1169" s="406">
        <f>A1166+1</f>
        <v>422</v>
      </c>
      <c r="B1169" s="209" t="str">
        <f t="shared" si="35"/>
        <v>4.5</v>
      </c>
      <c r="C1169" s="407" t="str">
        <f>VLOOKUP($A1169,'VII - Planilha Orçamentária'!$A$9:$K$463,3)</f>
        <v>4.5.2</v>
      </c>
      <c r="D1169" s="410" t="str">
        <f>VLOOKUP($A1169,'VII - Planilha Orçamentária'!$A$9:$K$463,4)</f>
        <v>SINAPI - 01/2016</v>
      </c>
      <c r="E1169" s="410" t="str">
        <f>VLOOKUP(A1169,'VII - Planilha Orçamentária'!$A$9:$K$463,5)</f>
        <v>73861/005</v>
      </c>
      <c r="F1169" s="416" t="str">
        <f>VLOOKUP($A1169,'VII - Planilha Orçamentária'!$A$9:$K$463,6)</f>
        <v>CONDULETE 3/4" EM LIGA DE ALUMÍNIO FUNDIDO TIPO "C" - FORNECIMENTO E INSTALACAO</v>
      </c>
      <c r="G1169" s="419" t="str">
        <f>VLOOKUP($A1169,'VII - Planilha Orçamentária'!$A$9:$K$463,7)</f>
        <v xml:space="preserve">un </v>
      </c>
      <c r="I1169" s="422">
        <f>VLOOKUP($A1169,'VII - Planilha Orçamentária'!$A$9:$K$463,9)</f>
        <v>130</v>
      </c>
      <c r="J1169" s="425">
        <f>VLOOKUP($A1169,'VII - Planilha Orçamentária'!$A$9:$K$463,10)</f>
        <v>0</v>
      </c>
      <c r="K1169" s="413">
        <f>ROUND(J1169*I1169,2)</f>
        <v>0</v>
      </c>
      <c r="M1169" s="194" t="s">
        <v>104</v>
      </c>
      <c r="O1169" s="200"/>
      <c r="P1169" s="288"/>
      <c r="Q1169" s="200"/>
      <c r="R1169" s="288"/>
      <c r="S1169" s="200"/>
      <c r="T1169" s="288"/>
      <c r="U1169" s="200"/>
      <c r="V1169" s="288"/>
      <c r="W1169" s="200"/>
      <c r="X1169" s="288"/>
      <c r="Y1169" s="200"/>
      <c r="Z1169" s="288"/>
      <c r="AA1169" s="303"/>
      <c r="AB1169" s="304"/>
    </row>
    <row r="1170" spans="1:28" ht="20.100000000000001" customHeight="1" outlineLevel="1">
      <c r="A1170" s="406"/>
      <c r="B1170" s="209" t="str">
        <f t="shared" si="35"/>
        <v>4.5</v>
      </c>
      <c r="C1170" s="408"/>
      <c r="D1170" s="411"/>
      <c r="E1170" s="411"/>
      <c r="F1170" s="417"/>
      <c r="G1170" s="420"/>
      <c r="I1170" s="423"/>
      <c r="J1170" s="426"/>
      <c r="K1170" s="414"/>
      <c r="M1170" s="195" t="s">
        <v>105</v>
      </c>
      <c r="O1170" s="202">
        <v>0</v>
      </c>
      <c r="P1170" s="289">
        <f>IFERROR(O1170/$K1169,0)</f>
        <v>0</v>
      </c>
      <c r="Q1170" s="202">
        <f>30*J1169</f>
        <v>0</v>
      </c>
      <c r="R1170" s="289">
        <f>IFERROR(Q1170/$K1169,0)</f>
        <v>0</v>
      </c>
      <c r="S1170" s="202">
        <f>70*J1169</f>
        <v>0</v>
      </c>
      <c r="T1170" s="289">
        <f>IFERROR(S1170/$K1169,0)</f>
        <v>0</v>
      </c>
      <c r="U1170" s="202">
        <f>30*J1169</f>
        <v>0</v>
      </c>
      <c r="V1170" s="289">
        <f>IFERROR(U1170/$K1169,0)</f>
        <v>0</v>
      </c>
      <c r="W1170" s="202">
        <v>0</v>
      </c>
      <c r="X1170" s="289">
        <f>IFERROR(W1170/$K1169,0)</f>
        <v>0</v>
      </c>
      <c r="Y1170" s="202">
        <v>0</v>
      </c>
      <c r="Z1170" s="289">
        <f>IFERROR(Y1170/$K1169,0)</f>
        <v>0</v>
      </c>
      <c r="AA1170" s="305">
        <f>SUMIF($O$9:$Z$9,$AA$9,$O1170:$Z1170)</f>
        <v>0</v>
      </c>
      <c r="AB1170" s="306">
        <f>IFERROR(AA1170/$K1169,0)</f>
        <v>0</v>
      </c>
    </row>
    <row r="1171" spans="1:28" ht="20.100000000000001" customHeight="1" outlineLevel="1">
      <c r="A1171" s="406"/>
      <c r="B1171" s="209" t="str">
        <f t="shared" si="35"/>
        <v>4.5</v>
      </c>
      <c r="C1171" s="409"/>
      <c r="D1171" s="412"/>
      <c r="E1171" s="412"/>
      <c r="F1171" s="418"/>
      <c r="G1171" s="421"/>
      <c r="I1171" s="424"/>
      <c r="J1171" s="427"/>
      <c r="K1171" s="415"/>
      <c r="M1171" s="196" t="s">
        <v>106</v>
      </c>
      <c r="O1171" s="204">
        <f>O1170</f>
        <v>0</v>
      </c>
      <c r="P1171" s="290">
        <f>IFERROR(O1171/$K1169,0)</f>
        <v>0</v>
      </c>
      <c r="Q1171" s="204">
        <f>O1171+Q1170</f>
        <v>0</v>
      </c>
      <c r="R1171" s="290">
        <f>IFERROR(Q1171/$K1169,0)</f>
        <v>0</v>
      </c>
      <c r="S1171" s="204">
        <f>Q1171+S1170</f>
        <v>0</v>
      </c>
      <c r="T1171" s="290">
        <f>IFERROR(S1171/$K1169,0)</f>
        <v>0</v>
      </c>
      <c r="U1171" s="204">
        <f>S1171+U1170</f>
        <v>0</v>
      </c>
      <c r="V1171" s="290">
        <f>IFERROR(U1171/$K1169,0)</f>
        <v>0</v>
      </c>
      <c r="W1171" s="204">
        <f>U1171+W1170</f>
        <v>0</v>
      </c>
      <c r="X1171" s="290">
        <f>IFERROR(W1171/$K1169,0)</f>
        <v>0</v>
      </c>
      <c r="Y1171" s="204">
        <f>W1171+Y1170</f>
        <v>0</v>
      </c>
      <c r="Z1171" s="290">
        <f>IFERROR(Y1171/$K1169,0)</f>
        <v>0</v>
      </c>
      <c r="AA1171" s="307"/>
      <c r="AB1171" s="308"/>
    </row>
    <row r="1172" spans="1:28" ht="20.100000000000001" customHeight="1" outlineLevel="1">
      <c r="A1172" s="406">
        <f>A1169+1</f>
        <v>423</v>
      </c>
      <c r="B1172" s="209" t="str">
        <f t="shared" si="35"/>
        <v>4.5</v>
      </c>
      <c r="C1172" s="407" t="str">
        <f>VLOOKUP($A1172,'VII - Planilha Orçamentária'!$A$9:$K$463,3)</f>
        <v>4.5.3</v>
      </c>
      <c r="D1172" s="410" t="str">
        <f>VLOOKUP($A1172,'VII - Planilha Orçamentária'!$A$9:$K$463,4)</f>
        <v>SINAPI - 01/2016</v>
      </c>
      <c r="E1172" s="410" t="str">
        <f>VLOOKUP(A1172,'VII - Planilha Orçamentária'!$A$9:$K$463,5)</f>
        <v>73861/020</v>
      </c>
      <c r="F1172" s="416" t="str">
        <f>VLOOKUP($A1172,'VII - Planilha Orçamentária'!$A$9:$K$463,6)</f>
        <v>CONDULETE 3/4" EM LIGA DE ALUMÍNIO FUNDIDO TIPO "T" - FORNECIMENTO E INSTALACAO</v>
      </c>
      <c r="G1172" s="419" t="str">
        <f>VLOOKUP($A1172,'VII - Planilha Orçamentária'!$A$9:$K$463,7)</f>
        <v xml:space="preserve">un </v>
      </c>
      <c r="I1172" s="422">
        <f>VLOOKUP($A1172,'VII - Planilha Orçamentária'!$A$9:$K$463,9)</f>
        <v>130</v>
      </c>
      <c r="J1172" s="425">
        <f>VLOOKUP($A1172,'VII - Planilha Orçamentária'!$A$9:$K$463,10)</f>
        <v>0</v>
      </c>
      <c r="K1172" s="413">
        <f>ROUND(J1172*I1172,2)</f>
        <v>0</v>
      </c>
      <c r="M1172" s="194" t="s">
        <v>104</v>
      </c>
      <c r="O1172" s="200"/>
      <c r="P1172" s="288"/>
      <c r="Q1172" s="200"/>
      <c r="R1172" s="288"/>
      <c r="S1172" s="200"/>
      <c r="T1172" s="288"/>
      <c r="U1172" s="200"/>
      <c r="V1172" s="288"/>
      <c r="W1172" s="200"/>
      <c r="X1172" s="288"/>
      <c r="Y1172" s="200"/>
      <c r="Z1172" s="288"/>
      <c r="AA1172" s="303"/>
      <c r="AB1172" s="304"/>
    </row>
    <row r="1173" spans="1:28" ht="20.100000000000001" customHeight="1" outlineLevel="1">
      <c r="A1173" s="406"/>
      <c r="B1173" s="209" t="str">
        <f t="shared" si="35"/>
        <v>4.5</v>
      </c>
      <c r="C1173" s="408"/>
      <c r="D1173" s="411"/>
      <c r="E1173" s="411"/>
      <c r="F1173" s="417"/>
      <c r="G1173" s="420"/>
      <c r="I1173" s="423"/>
      <c r="J1173" s="426"/>
      <c r="K1173" s="414"/>
      <c r="M1173" s="195" t="s">
        <v>105</v>
      </c>
      <c r="O1173" s="202">
        <v>0</v>
      </c>
      <c r="P1173" s="289">
        <f>IFERROR(O1173/$K1172,0)</f>
        <v>0</v>
      </c>
      <c r="Q1173" s="202">
        <f>30*J1172</f>
        <v>0</v>
      </c>
      <c r="R1173" s="289">
        <f>IFERROR(Q1173/$K1172,0)</f>
        <v>0</v>
      </c>
      <c r="S1173" s="202">
        <f>70*J1172</f>
        <v>0</v>
      </c>
      <c r="T1173" s="289">
        <f>IFERROR(S1173/$K1172,0)</f>
        <v>0</v>
      </c>
      <c r="U1173" s="202">
        <f>30*J1172</f>
        <v>0</v>
      </c>
      <c r="V1173" s="289">
        <f>IFERROR(U1173/$K1172,0)</f>
        <v>0</v>
      </c>
      <c r="W1173" s="202">
        <v>0</v>
      </c>
      <c r="X1173" s="289">
        <f>IFERROR(W1173/$K1172,0)</f>
        <v>0</v>
      </c>
      <c r="Y1173" s="202">
        <v>0</v>
      </c>
      <c r="Z1173" s="289">
        <f>IFERROR(Y1173/$K1172,0)</f>
        <v>0</v>
      </c>
      <c r="AA1173" s="305">
        <f>SUMIF($O$9:$Z$9,$AA$9,$O1173:$Z1173)</f>
        <v>0</v>
      </c>
      <c r="AB1173" s="306">
        <f>IFERROR(AA1173/$K1172,0)</f>
        <v>0</v>
      </c>
    </row>
    <row r="1174" spans="1:28" ht="20.100000000000001" customHeight="1" outlineLevel="1">
      <c r="A1174" s="406"/>
      <c r="B1174" s="209" t="str">
        <f t="shared" si="35"/>
        <v>4.5</v>
      </c>
      <c r="C1174" s="409"/>
      <c r="D1174" s="412"/>
      <c r="E1174" s="412"/>
      <c r="F1174" s="418"/>
      <c r="G1174" s="421"/>
      <c r="I1174" s="424"/>
      <c r="J1174" s="427"/>
      <c r="K1174" s="415"/>
      <c r="M1174" s="196" t="s">
        <v>106</v>
      </c>
      <c r="O1174" s="204">
        <f>O1173</f>
        <v>0</v>
      </c>
      <c r="P1174" s="290">
        <f>IFERROR(O1174/$K1172,0)</f>
        <v>0</v>
      </c>
      <c r="Q1174" s="204">
        <f>O1174+Q1173</f>
        <v>0</v>
      </c>
      <c r="R1174" s="290">
        <f>IFERROR(Q1174/$K1172,0)</f>
        <v>0</v>
      </c>
      <c r="S1174" s="204">
        <f>Q1174+S1173</f>
        <v>0</v>
      </c>
      <c r="T1174" s="290">
        <f>IFERROR(S1174/$K1172,0)</f>
        <v>0</v>
      </c>
      <c r="U1174" s="204">
        <f>S1174+U1173</f>
        <v>0</v>
      </c>
      <c r="V1174" s="290">
        <f>IFERROR(U1174/$K1172,0)</f>
        <v>0</v>
      </c>
      <c r="W1174" s="204">
        <f>U1174+W1173</f>
        <v>0</v>
      </c>
      <c r="X1174" s="290">
        <f>IFERROR(W1174/$K1172,0)</f>
        <v>0</v>
      </c>
      <c r="Y1174" s="204">
        <f>W1174+Y1173</f>
        <v>0</v>
      </c>
      <c r="Z1174" s="290">
        <f>IFERROR(Y1174/$K1172,0)</f>
        <v>0</v>
      </c>
      <c r="AA1174" s="307"/>
      <c r="AB1174" s="308"/>
    </row>
    <row r="1175" spans="1:28" ht="20.100000000000001" customHeight="1" outlineLevel="1">
      <c r="A1175" s="406">
        <f>A1172+1</f>
        <v>424</v>
      </c>
      <c r="B1175" s="209" t="str">
        <f t="shared" si="35"/>
        <v>4.5</v>
      </c>
      <c r="C1175" s="407" t="str">
        <f>VLOOKUP($A1175,'VII - Planilha Orçamentária'!$A$9:$K$463,3)</f>
        <v>4.5.4</v>
      </c>
      <c r="D1175" s="410" t="str">
        <f>VLOOKUP($A1175,'VII - Planilha Orçamentária'!$A$9:$K$463,4)</f>
        <v>SINAPI - 01/2016</v>
      </c>
      <c r="E1175" s="410" t="str">
        <f>VLOOKUP(A1175,'VII - Planilha Orçamentária'!$A$9:$K$463,5)</f>
        <v>91872</v>
      </c>
      <c r="F1175" s="416" t="str">
        <f>VLOOKUP($A1175,'VII - Planilha Orçamentária'!$A$9:$K$463,6)</f>
        <v>ELETRODUTO DE PVC RIGIDO ROSCAVEL DN 25MM (1") INCL CONEXOES, FORNECIMENTO E INSTALACAO</v>
      </c>
      <c r="G1175" s="419" t="str">
        <f>VLOOKUP($A1175,'VII - Planilha Orçamentária'!$A$9:$K$463,7)</f>
        <v>m</v>
      </c>
      <c r="I1175" s="422">
        <f>VLOOKUP($A1175,'VII - Planilha Orçamentária'!$A$9:$K$463,9)</f>
        <v>571</v>
      </c>
      <c r="J1175" s="425">
        <f>VLOOKUP($A1175,'VII - Planilha Orçamentária'!$A$9:$K$463,10)</f>
        <v>0</v>
      </c>
      <c r="K1175" s="413">
        <f>ROUND(J1175*I1175,2)</f>
        <v>0</v>
      </c>
      <c r="M1175" s="194" t="s">
        <v>104</v>
      </c>
      <c r="O1175" s="200"/>
      <c r="P1175" s="288"/>
      <c r="Q1175" s="200"/>
      <c r="R1175" s="288"/>
      <c r="S1175" s="200"/>
      <c r="T1175" s="288"/>
      <c r="U1175" s="200"/>
      <c r="V1175" s="288"/>
      <c r="W1175" s="200"/>
      <c r="X1175" s="288"/>
      <c r="Y1175" s="200"/>
      <c r="Z1175" s="288"/>
      <c r="AA1175" s="303"/>
      <c r="AB1175" s="304"/>
    </row>
    <row r="1176" spans="1:28" ht="20.100000000000001" customHeight="1" outlineLevel="1">
      <c r="A1176" s="406"/>
      <c r="B1176" s="209" t="str">
        <f t="shared" si="35"/>
        <v>4.5</v>
      </c>
      <c r="C1176" s="408"/>
      <c r="D1176" s="411"/>
      <c r="E1176" s="411"/>
      <c r="F1176" s="417"/>
      <c r="G1176" s="420"/>
      <c r="I1176" s="423"/>
      <c r="J1176" s="426"/>
      <c r="K1176" s="414"/>
      <c r="M1176" s="195" t="s">
        <v>105</v>
      </c>
      <c r="O1176" s="202">
        <v>0</v>
      </c>
      <c r="P1176" s="289">
        <f>IFERROR(O1176/$K1175,0)</f>
        <v>0</v>
      </c>
      <c r="Q1176" s="202">
        <f>0.7*K1175</f>
        <v>0</v>
      </c>
      <c r="R1176" s="289">
        <f>IFERROR(Q1176/$K1175,0)</f>
        <v>0</v>
      </c>
      <c r="S1176" s="202">
        <f>0.2*K1175</f>
        <v>0</v>
      </c>
      <c r="T1176" s="289">
        <f>IFERROR(S1176/$K1175,0)</f>
        <v>0</v>
      </c>
      <c r="U1176" s="202">
        <f>0.1*K1175</f>
        <v>0</v>
      </c>
      <c r="V1176" s="289">
        <f>IFERROR(U1176/$K1175,0)</f>
        <v>0</v>
      </c>
      <c r="W1176" s="202">
        <v>0</v>
      </c>
      <c r="X1176" s="289">
        <f>IFERROR(W1176/$K1175,0)</f>
        <v>0</v>
      </c>
      <c r="Y1176" s="202">
        <v>0</v>
      </c>
      <c r="Z1176" s="289">
        <f>IFERROR(Y1176/$K1175,0)</f>
        <v>0</v>
      </c>
      <c r="AA1176" s="305">
        <f>SUMIF($O$9:$Z$9,$AA$9,$O1176:$Z1176)</f>
        <v>0</v>
      </c>
      <c r="AB1176" s="306">
        <f>IFERROR(AA1176/$K1175,0)</f>
        <v>0</v>
      </c>
    </row>
    <row r="1177" spans="1:28" ht="20.100000000000001" customHeight="1" outlineLevel="1">
      <c r="A1177" s="406"/>
      <c r="B1177" s="209" t="str">
        <f t="shared" si="35"/>
        <v>4.5</v>
      </c>
      <c r="C1177" s="409"/>
      <c r="D1177" s="412"/>
      <c r="E1177" s="412"/>
      <c r="F1177" s="418"/>
      <c r="G1177" s="421"/>
      <c r="I1177" s="424"/>
      <c r="J1177" s="427"/>
      <c r="K1177" s="415"/>
      <c r="M1177" s="196" t="s">
        <v>106</v>
      </c>
      <c r="O1177" s="204">
        <f>O1176</f>
        <v>0</v>
      </c>
      <c r="P1177" s="290">
        <f>IFERROR(O1177/$K1175,0)</f>
        <v>0</v>
      </c>
      <c r="Q1177" s="204">
        <f>O1177+Q1176</f>
        <v>0</v>
      </c>
      <c r="R1177" s="290">
        <f>IFERROR(Q1177/$K1175,0)</f>
        <v>0</v>
      </c>
      <c r="S1177" s="204">
        <f>Q1177+S1176</f>
        <v>0</v>
      </c>
      <c r="T1177" s="290">
        <f>IFERROR(S1177/$K1175,0)</f>
        <v>0</v>
      </c>
      <c r="U1177" s="204">
        <f>S1177+U1176</f>
        <v>0</v>
      </c>
      <c r="V1177" s="290">
        <f>IFERROR(U1177/$K1175,0)</f>
        <v>0</v>
      </c>
      <c r="W1177" s="204">
        <f>U1177+W1176</f>
        <v>0</v>
      </c>
      <c r="X1177" s="290">
        <f>IFERROR(W1177/$K1175,0)</f>
        <v>0</v>
      </c>
      <c r="Y1177" s="204">
        <f>W1177+Y1176</f>
        <v>0</v>
      </c>
      <c r="Z1177" s="290">
        <f>IFERROR(Y1177/$K1175,0)</f>
        <v>0</v>
      </c>
      <c r="AA1177" s="307"/>
      <c r="AB1177" s="308"/>
    </row>
    <row r="1178" spans="1:28" ht="20.100000000000001" customHeight="1" outlineLevel="1">
      <c r="A1178" s="406">
        <f>A1175+1</f>
        <v>425</v>
      </c>
      <c r="B1178" s="209" t="str">
        <f t="shared" si="35"/>
        <v>4.5</v>
      </c>
      <c r="C1178" s="407" t="str">
        <f>VLOOKUP($A1178,'VII - Planilha Orçamentária'!$A$9:$K$463,3)</f>
        <v>4.5.5</v>
      </c>
      <c r="D1178" s="410" t="str">
        <f>VLOOKUP($A1178,'VII - Planilha Orçamentária'!$A$9:$K$463,4)</f>
        <v>CPOS - B.166</v>
      </c>
      <c r="E1178" s="410" t="str">
        <f>VLOOKUP(A1178,'VII - Planilha Orçamentária'!$A$9:$K$463,5)</f>
        <v>380734</v>
      </c>
      <c r="F1178" s="416" t="str">
        <f>VLOOKUP($A1178,'VII - Planilha Orçamentária'!$A$9:$K$463,6)</f>
        <v>PERFILADO LISO 38 X 38 MM - COM ACESSÓRIOS</v>
      </c>
      <c r="G1178" s="419" t="str">
        <f>VLOOKUP($A1178,'VII - Planilha Orçamentária'!$A$9:$K$463,7)</f>
        <v>m</v>
      </c>
      <c r="I1178" s="422">
        <f>VLOOKUP($A1178,'VII - Planilha Orçamentária'!$A$9:$K$463,9)</f>
        <v>120</v>
      </c>
      <c r="J1178" s="425">
        <f>VLOOKUP($A1178,'VII - Planilha Orçamentária'!$A$9:$K$463,10)</f>
        <v>0</v>
      </c>
      <c r="K1178" s="413">
        <f>ROUND(J1178*I1178,2)</f>
        <v>0</v>
      </c>
      <c r="M1178" s="194" t="s">
        <v>104</v>
      </c>
      <c r="O1178" s="200"/>
      <c r="P1178" s="288"/>
      <c r="Q1178" s="200"/>
      <c r="R1178" s="288"/>
      <c r="S1178" s="200"/>
      <c r="T1178" s="288"/>
      <c r="U1178" s="200"/>
      <c r="V1178" s="288"/>
      <c r="W1178" s="200"/>
      <c r="X1178" s="288"/>
      <c r="Y1178" s="200"/>
      <c r="Z1178" s="288"/>
      <c r="AA1178" s="303"/>
      <c r="AB1178" s="304"/>
    </row>
    <row r="1179" spans="1:28" ht="20.100000000000001" customHeight="1" outlineLevel="1">
      <c r="A1179" s="406"/>
      <c r="B1179" s="209" t="str">
        <f t="shared" si="35"/>
        <v>4.5</v>
      </c>
      <c r="C1179" s="408"/>
      <c r="D1179" s="411"/>
      <c r="E1179" s="411"/>
      <c r="F1179" s="417"/>
      <c r="G1179" s="420"/>
      <c r="I1179" s="423"/>
      <c r="J1179" s="426"/>
      <c r="K1179" s="414"/>
      <c r="M1179" s="195" t="s">
        <v>105</v>
      </c>
      <c r="O1179" s="202">
        <v>0</v>
      </c>
      <c r="P1179" s="289">
        <f>IFERROR(O1179/$K1178,0)</f>
        <v>0</v>
      </c>
      <c r="Q1179" s="202">
        <f>0.7*K1178</f>
        <v>0</v>
      </c>
      <c r="R1179" s="289">
        <f>IFERROR(Q1179/$K1178,0)</f>
        <v>0</v>
      </c>
      <c r="S1179" s="202">
        <f>0.2*K1178</f>
        <v>0</v>
      </c>
      <c r="T1179" s="289">
        <f>IFERROR(S1179/$K1178,0)</f>
        <v>0</v>
      </c>
      <c r="U1179" s="202">
        <f>0.1*K1178</f>
        <v>0</v>
      </c>
      <c r="V1179" s="289">
        <f>IFERROR(U1179/$K1178,0)</f>
        <v>0</v>
      </c>
      <c r="W1179" s="202">
        <v>0</v>
      </c>
      <c r="X1179" s="289">
        <f>IFERROR(W1179/$K1178,0)</f>
        <v>0</v>
      </c>
      <c r="Y1179" s="202">
        <v>0</v>
      </c>
      <c r="Z1179" s="289">
        <f>IFERROR(Y1179/$K1178,0)</f>
        <v>0</v>
      </c>
      <c r="AA1179" s="305">
        <f>SUMIF($O$9:$Z$9,$AA$9,$O1179:$Z1179)</f>
        <v>0</v>
      </c>
      <c r="AB1179" s="306">
        <f>IFERROR(AA1179/$K1178,0)</f>
        <v>0</v>
      </c>
    </row>
    <row r="1180" spans="1:28" ht="20.100000000000001" customHeight="1" outlineLevel="1">
      <c r="A1180" s="406"/>
      <c r="B1180" s="209" t="str">
        <f t="shared" si="35"/>
        <v>4.5</v>
      </c>
      <c r="C1180" s="409"/>
      <c r="D1180" s="412"/>
      <c r="E1180" s="412"/>
      <c r="F1180" s="418"/>
      <c r="G1180" s="421"/>
      <c r="I1180" s="424"/>
      <c r="J1180" s="427"/>
      <c r="K1180" s="415"/>
      <c r="M1180" s="196" t="s">
        <v>106</v>
      </c>
      <c r="O1180" s="204">
        <f>O1179</f>
        <v>0</v>
      </c>
      <c r="P1180" s="290">
        <f>IFERROR(O1180/$K1178,0)</f>
        <v>0</v>
      </c>
      <c r="Q1180" s="204">
        <f>O1180+Q1179</f>
        <v>0</v>
      </c>
      <c r="R1180" s="290">
        <f>IFERROR(Q1180/$K1178,0)</f>
        <v>0</v>
      </c>
      <c r="S1180" s="204">
        <f>Q1180+S1179</f>
        <v>0</v>
      </c>
      <c r="T1180" s="290">
        <f>IFERROR(S1180/$K1178,0)</f>
        <v>0</v>
      </c>
      <c r="U1180" s="204">
        <f>S1180+U1179</f>
        <v>0</v>
      </c>
      <c r="V1180" s="290">
        <f>IFERROR(U1180/$K1178,0)</f>
        <v>0</v>
      </c>
      <c r="W1180" s="204">
        <f>U1180+W1179</f>
        <v>0</v>
      </c>
      <c r="X1180" s="290">
        <f>IFERROR(W1180/$K1178,0)</f>
        <v>0</v>
      </c>
      <c r="Y1180" s="204">
        <f>W1180+Y1179</f>
        <v>0</v>
      </c>
      <c r="Z1180" s="290">
        <f>IFERROR(Y1180/$K1178,0)</f>
        <v>0</v>
      </c>
      <c r="AA1180" s="307"/>
      <c r="AB1180" s="308"/>
    </row>
    <row r="1181" spans="1:28" ht="20.100000000000001" customHeight="1" outlineLevel="1">
      <c r="A1181" s="406">
        <f>A1178+1</f>
        <v>426</v>
      </c>
      <c r="B1181" s="209" t="str">
        <f t="shared" si="35"/>
        <v>4.5</v>
      </c>
      <c r="C1181" s="407" t="str">
        <f>VLOOKUP($A1181,'VII - Planilha Orçamentária'!$A$9:$K$463,3)</f>
        <v>4.5.6</v>
      </c>
      <c r="D1181" s="410" t="str">
        <f>VLOOKUP($A1181,'VII - Planilha Orçamentária'!$A$9:$K$463,4)</f>
        <v>SINAPI - 01/2016</v>
      </c>
      <c r="E1181" s="410" t="str">
        <f>VLOOKUP(A1181,'VII - Planilha Orçamentária'!$A$9:$K$463,5)</f>
        <v>91927</v>
      </c>
      <c r="F1181" s="416" t="str">
        <f>VLOOKUP($A1181,'VII - Planilha Orçamentária'!$A$9:$K$463,6)</f>
        <v>CABO DE COBRE ISOLAMENTO TERMOPLASTICO 0,6/1KV 2,5MM2 ANTI-CHAMA - FORNECIMENTO E INSTALACAO</v>
      </c>
      <c r="G1181" s="419" t="str">
        <f>VLOOKUP($A1181,'VII - Planilha Orçamentária'!$A$9:$K$463,7)</f>
        <v>m</v>
      </c>
      <c r="I1181" s="422">
        <f>VLOOKUP($A1181,'VII - Planilha Orçamentária'!$A$9:$K$463,9)</f>
        <v>1000</v>
      </c>
      <c r="J1181" s="425">
        <f>VLOOKUP($A1181,'VII - Planilha Orçamentária'!$A$9:$K$463,10)</f>
        <v>0</v>
      </c>
      <c r="K1181" s="413">
        <f>ROUND(J1181*I1181,2)</f>
        <v>0</v>
      </c>
      <c r="M1181" s="194" t="s">
        <v>104</v>
      </c>
      <c r="O1181" s="200"/>
      <c r="P1181" s="288"/>
      <c r="Q1181" s="200"/>
      <c r="R1181" s="288"/>
      <c r="S1181" s="200"/>
      <c r="T1181" s="288"/>
      <c r="U1181" s="200"/>
      <c r="V1181" s="288"/>
      <c r="W1181" s="200"/>
      <c r="X1181" s="288"/>
      <c r="Y1181" s="200"/>
      <c r="Z1181" s="288"/>
      <c r="AA1181" s="303"/>
      <c r="AB1181" s="304"/>
    </row>
    <row r="1182" spans="1:28" ht="20.100000000000001" customHeight="1" outlineLevel="1">
      <c r="A1182" s="406"/>
      <c r="B1182" s="209" t="str">
        <f t="shared" si="35"/>
        <v>4.5</v>
      </c>
      <c r="C1182" s="408"/>
      <c r="D1182" s="411"/>
      <c r="E1182" s="411"/>
      <c r="F1182" s="417"/>
      <c r="G1182" s="420"/>
      <c r="I1182" s="423"/>
      <c r="J1182" s="426"/>
      <c r="K1182" s="414"/>
      <c r="M1182" s="195" t="s">
        <v>105</v>
      </c>
      <c r="O1182" s="202">
        <v>0</v>
      </c>
      <c r="P1182" s="289">
        <f>IFERROR(O1182/$K1181,0)</f>
        <v>0</v>
      </c>
      <c r="Q1182" s="202">
        <v>0</v>
      </c>
      <c r="R1182" s="289">
        <f>IFERROR(Q1182/$K1181,0)</f>
        <v>0</v>
      </c>
      <c r="S1182" s="202">
        <f>0.7*K1181</f>
        <v>0</v>
      </c>
      <c r="T1182" s="289">
        <f>IFERROR(S1182/$K1181,0)</f>
        <v>0</v>
      </c>
      <c r="U1182" s="202">
        <f>0.2*K1181</f>
        <v>0</v>
      </c>
      <c r="V1182" s="289">
        <f>IFERROR(U1182/$K1181,0)</f>
        <v>0</v>
      </c>
      <c r="W1182" s="202">
        <f>0.1*K1181</f>
        <v>0</v>
      </c>
      <c r="X1182" s="289">
        <f>IFERROR(W1182/$K1181,0)</f>
        <v>0</v>
      </c>
      <c r="Y1182" s="202">
        <v>0</v>
      </c>
      <c r="Z1182" s="289">
        <f>IFERROR(Y1182/$K1181,0)</f>
        <v>0</v>
      </c>
      <c r="AA1182" s="305">
        <f>SUMIF($O$9:$Z$9,$AA$9,$O1182:$Z1182)</f>
        <v>0</v>
      </c>
      <c r="AB1182" s="306">
        <f>IFERROR(AA1182/$K1181,0)</f>
        <v>0</v>
      </c>
    </row>
    <row r="1183" spans="1:28" ht="20.100000000000001" customHeight="1" outlineLevel="1">
      <c r="A1183" s="406"/>
      <c r="B1183" s="209" t="str">
        <f t="shared" si="35"/>
        <v>4.5</v>
      </c>
      <c r="C1183" s="409"/>
      <c r="D1183" s="412"/>
      <c r="E1183" s="412"/>
      <c r="F1183" s="418"/>
      <c r="G1183" s="421"/>
      <c r="I1183" s="424"/>
      <c r="J1183" s="427"/>
      <c r="K1183" s="415"/>
      <c r="M1183" s="196" t="s">
        <v>106</v>
      </c>
      <c r="O1183" s="204">
        <f>O1182</f>
        <v>0</v>
      </c>
      <c r="P1183" s="290">
        <f>IFERROR(O1183/$K1181,0)</f>
        <v>0</v>
      </c>
      <c r="Q1183" s="204">
        <f>O1183+Q1182</f>
        <v>0</v>
      </c>
      <c r="R1183" s="290">
        <f>IFERROR(Q1183/$K1181,0)</f>
        <v>0</v>
      </c>
      <c r="S1183" s="204">
        <f>Q1183+S1182</f>
        <v>0</v>
      </c>
      <c r="T1183" s="290">
        <f>IFERROR(S1183/$K1181,0)</f>
        <v>0</v>
      </c>
      <c r="U1183" s="204">
        <f>S1183+U1182</f>
        <v>0</v>
      </c>
      <c r="V1183" s="290">
        <f>IFERROR(U1183/$K1181,0)</f>
        <v>0</v>
      </c>
      <c r="W1183" s="204">
        <f>U1183+W1182</f>
        <v>0</v>
      </c>
      <c r="X1183" s="290">
        <f>IFERROR(W1183/$K1181,0)</f>
        <v>0</v>
      </c>
      <c r="Y1183" s="204">
        <f>W1183+Y1182</f>
        <v>0</v>
      </c>
      <c r="Z1183" s="290">
        <f>IFERROR(Y1183/$K1181,0)</f>
        <v>0</v>
      </c>
      <c r="AA1183" s="307"/>
      <c r="AB1183" s="308"/>
    </row>
    <row r="1184" spans="1:28" ht="20.100000000000001" customHeight="1" outlineLevel="1">
      <c r="A1184" s="406">
        <f>A1181+1</f>
        <v>427</v>
      </c>
      <c r="B1184" s="209" t="str">
        <f t="shared" si="35"/>
        <v>4.5</v>
      </c>
      <c r="C1184" s="407" t="str">
        <f>VLOOKUP($A1184,'VII - Planilha Orçamentária'!$A$9:$K$463,3)</f>
        <v>4.5.7</v>
      </c>
      <c r="D1184" s="410" t="str">
        <f>VLOOKUP($A1184,'VII - Planilha Orçamentária'!$A$9:$K$463,4)</f>
        <v>SINAPI - 01/2016</v>
      </c>
      <c r="E1184" s="410" t="str">
        <f>VLOOKUP(A1184,'VII - Planilha Orçamentária'!$A$9:$K$463,5)</f>
        <v>91935</v>
      </c>
      <c r="F1184" s="416" t="str">
        <f>VLOOKUP($A1184,'VII - Planilha Orçamentária'!$A$9:$K$463,6)</f>
        <v>CABO DE COBRE ISOLAMENTO TERMOPLASTICO 0,6/1KV 16MM2 ANTI-CHAMA - FORNECIMENTO E INSTALACAO</v>
      </c>
      <c r="G1184" s="419" t="str">
        <f>VLOOKUP($A1184,'VII - Planilha Orçamentária'!$A$9:$K$463,7)</f>
        <v>m</v>
      </c>
      <c r="I1184" s="422">
        <f>VLOOKUP($A1184,'VII - Planilha Orçamentária'!$A$9:$K$463,9)</f>
        <v>100</v>
      </c>
      <c r="J1184" s="425">
        <f>VLOOKUP($A1184,'VII - Planilha Orçamentária'!$A$9:$K$463,10)</f>
        <v>0</v>
      </c>
      <c r="K1184" s="413">
        <f>ROUND(J1184*I1184,2)</f>
        <v>0</v>
      </c>
      <c r="M1184" s="194" t="s">
        <v>104</v>
      </c>
      <c r="O1184" s="200"/>
      <c r="P1184" s="288"/>
      <c r="Q1184" s="200"/>
      <c r="R1184" s="288"/>
      <c r="S1184" s="200"/>
      <c r="T1184" s="288"/>
      <c r="U1184" s="200"/>
      <c r="V1184" s="288"/>
      <c r="W1184" s="200"/>
      <c r="X1184" s="288"/>
      <c r="Y1184" s="200"/>
      <c r="Z1184" s="288"/>
      <c r="AA1184" s="303"/>
      <c r="AB1184" s="304"/>
    </row>
    <row r="1185" spans="1:28" ht="20.100000000000001" customHeight="1" outlineLevel="1">
      <c r="A1185" s="406"/>
      <c r="B1185" s="209" t="str">
        <f t="shared" si="35"/>
        <v>4.5</v>
      </c>
      <c r="C1185" s="408"/>
      <c r="D1185" s="411"/>
      <c r="E1185" s="411"/>
      <c r="F1185" s="417"/>
      <c r="G1185" s="420"/>
      <c r="I1185" s="423"/>
      <c r="J1185" s="426"/>
      <c r="K1185" s="414"/>
      <c r="M1185" s="195" t="s">
        <v>105</v>
      </c>
      <c r="O1185" s="202">
        <v>0</v>
      </c>
      <c r="P1185" s="289">
        <f>IFERROR(O1185/$K1184,0)</f>
        <v>0</v>
      </c>
      <c r="Q1185" s="202">
        <f>0.7*K1184</f>
        <v>0</v>
      </c>
      <c r="R1185" s="289">
        <f>IFERROR(Q1185/$K1184,0)</f>
        <v>0</v>
      </c>
      <c r="S1185" s="202">
        <f>0.2*K1184</f>
        <v>0</v>
      </c>
      <c r="T1185" s="289">
        <f>IFERROR(S1185/$K1184,0)</f>
        <v>0</v>
      </c>
      <c r="U1185" s="202">
        <f>0.1*K1184</f>
        <v>0</v>
      </c>
      <c r="V1185" s="289">
        <f>IFERROR(U1185/$K1184,0)</f>
        <v>0</v>
      </c>
      <c r="W1185" s="202">
        <v>0</v>
      </c>
      <c r="X1185" s="289">
        <f>IFERROR(W1185/$K1184,0)</f>
        <v>0</v>
      </c>
      <c r="Y1185" s="202">
        <v>0</v>
      </c>
      <c r="Z1185" s="289">
        <f>IFERROR(Y1185/$K1184,0)</f>
        <v>0</v>
      </c>
      <c r="AA1185" s="305">
        <f>SUMIF($O$9:$Z$9,$AA$9,$O1185:$Z1185)</f>
        <v>0</v>
      </c>
      <c r="AB1185" s="306">
        <f>IFERROR(AA1185/$K1184,0)</f>
        <v>0</v>
      </c>
    </row>
    <row r="1186" spans="1:28" ht="20.100000000000001" customHeight="1" outlineLevel="1">
      <c r="A1186" s="406"/>
      <c r="B1186" s="209" t="str">
        <f t="shared" si="35"/>
        <v>4.5</v>
      </c>
      <c r="C1186" s="409"/>
      <c r="D1186" s="412"/>
      <c r="E1186" s="412"/>
      <c r="F1186" s="418"/>
      <c r="G1186" s="421"/>
      <c r="I1186" s="424"/>
      <c r="J1186" s="427"/>
      <c r="K1186" s="415"/>
      <c r="M1186" s="196" t="s">
        <v>106</v>
      </c>
      <c r="O1186" s="204">
        <f>O1185</f>
        <v>0</v>
      </c>
      <c r="P1186" s="290">
        <f>IFERROR(O1186/$K1184,0)</f>
        <v>0</v>
      </c>
      <c r="Q1186" s="204">
        <f>O1186+Q1185</f>
        <v>0</v>
      </c>
      <c r="R1186" s="290">
        <f>IFERROR(Q1186/$K1184,0)</f>
        <v>0</v>
      </c>
      <c r="S1186" s="204">
        <f>Q1186+S1185</f>
        <v>0</v>
      </c>
      <c r="T1186" s="290">
        <f>IFERROR(S1186/$K1184,0)</f>
        <v>0</v>
      </c>
      <c r="U1186" s="204">
        <f>S1186+U1185</f>
        <v>0</v>
      </c>
      <c r="V1186" s="290">
        <f>IFERROR(U1186/$K1184,0)</f>
        <v>0</v>
      </c>
      <c r="W1186" s="204">
        <f>U1186+W1185</f>
        <v>0</v>
      </c>
      <c r="X1186" s="290">
        <f>IFERROR(W1186/$K1184,0)</f>
        <v>0</v>
      </c>
      <c r="Y1186" s="204">
        <f>W1186+Y1185</f>
        <v>0</v>
      </c>
      <c r="Z1186" s="290">
        <f>IFERROR(Y1186/$K1184,0)</f>
        <v>0</v>
      </c>
      <c r="AA1186" s="307"/>
      <c r="AB1186" s="308"/>
    </row>
    <row r="1187" spans="1:28" ht="20.100000000000001" customHeight="1" outlineLevel="1">
      <c r="A1187" s="406">
        <f>A1184+1</f>
        <v>428</v>
      </c>
      <c r="B1187" s="209" t="str">
        <f t="shared" si="35"/>
        <v>4.5</v>
      </c>
      <c r="C1187" s="407" t="str">
        <f>VLOOKUP($A1187,'VII - Planilha Orçamentária'!$A$9:$K$463,3)</f>
        <v>4.5.8</v>
      </c>
      <c r="D1187" s="410" t="str">
        <f>VLOOKUP($A1187,'VII - Planilha Orçamentária'!$A$9:$K$463,4)</f>
        <v>SINAPI - 01/2016</v>
      </c>
      <c r="E1187" s="410" t="str">
        <f>VLOOKUP(A1187,'VII - Planilha Orçamentária'!$A$9:$K$463,5)</f>
        <v>92986</v>
      </c>
      <c r="F1187" s="416" t="str">
        <f>VLOOKUP($A1187,'VII - Planilha Orçamentária'!$A$9:$K$463,6)</f>
        <v>CABO DE COBRE ISOLAMENTO TERMOPLASTICO 0,6/1KV 35MM2 ANTI-CHAMA - FORNECIMENTO E INSTALACAO</v>
      </c>
      <c r="G1187" s="419" t="str">
        <f>VLOOKUP($A1187,'VII - Planilha Orçamentária'!$A$9:$K$463,7)</f>
        <v>m</v>
      </c>
      <c r="I1187" s="422">
        <f>VLOOKUP($A1187,'VII - Planilha Orçamentária'!$A$9:$K$463,9)</f>
        <v>1200</v>
      </c>
      <c r="J1187" s="425">
        <f>VLOOKUP($A1187,'VII - Planilha Orçamentária'!$A$9:$K$463,10)</f>
        <v>0</v>
      </c>
      <c r="K1187" s="413">
        <f>ROUND(J1187*I1187,2)</f>
        <v>0</v>
      </c>
      <c r="M1187" s="194" t="s">
        <v>104</v>
      </c>
      <c r="O1187" s="200"/>
      <c r="P1187" s="288"/>
      <c r="Q1187" s="200"/>
      <c r="R1187" s="288"/>
      <c r="S1187" s="200"/>
      <c r="T1187" s="288"/>
      <c r="U1187" s="200"/>
      <c r="V1187" s="288"/>
      <c r="W1187" s="200"/>
      <c r="X1187" s="288"/>
      <c r="Y1187" s="200"/>
      <c r="Z1187" s="288"/>
      <c r="AA1187" s="303"/>
      <c r="AB1187" s="304"/>
    </row>
    <row r="1188" spans="1:28" ht="20.100000000000001" customHeight="1" outlineLevel="1">
      <c r="A1188" s="406"/>
      <c r="B1188" s="209" t="str">
        <f t="shared" si="35"/>
        <v>4.5</v>
      </c>
      <c r="C1188" s="408"/>
      <c r="D1188" s="411"/>
      <c r="E1188" s="411"/>
      <c r="F1188" s="417"/>
      <c r="G1188" s="420"/>
      <c r="I1188" s="423"/>
      <c r="J1188" s="426"/>
      <c r="K1188" s="414"/>
      <c r="M1188" s="195" t="s">
        <v>105</v>
      </c>
      <c r="O1188" s="202">
        <v>0</v>
      </c>
      <c r="P1188" s="289">
        <f>IFERROR(O1188/$K1187,0)</f>
        <v>0</v>
      </c>
      <c r="Q1188" s="202">
        <f>0.7*K1187</f>
        <v>0</v>
      </c>
      <c r="R1188" s="289">
        <f>IFERROR(Q1188/$K1187,0)</f>
        <v>0</v>
      </c>
      <c r="S1188" s="202">
        <f>0.2*K1187</f>
        <v>0</v>
      </c>
      <c r="T1188" s="289">
        <f>IFERROR(S1188/$K1187,0)</f>
        <v>0</v>
      </c>
      <c r="U1188" s="202">
        <f>0.1*K1187</f>
        <v>0</v>
      </c>
      <c r="V1188" s="289">
        <f>IFERROR(U1188/$K1187,0)</f>
        <v>0</v>
      </c>
      <c r="W1188" s="202">
        <v>0</v>
      </c>
      <c r="X1188" s="289">
        <f>IFERROR(W1188/$K1187,0)</f>
        <v>0</v>
      </c>
      <c r="Y1188" s="202">
        <v>0</v>
      </c>
      <c r="Z1188" s="289">
        <f>IFERROR(Y1188/$K1187,0)</f>
        <v>0</v>
      </c>
      <c r="AA1188" s="305">
        <f>SUMIF($O$9:$Z$9,$AA$9,$O1188:$Z1188)</f>
        <v>0</v>
      </c>
      <c r="AB1188" s="306">
        <f>IFERROR(AA1188/$K1187,0)</f>
        <v>0</v>
      </c>
    </row>
    <row r="1189" spans="1:28" ht="20.100000000000001" customHeight="1" outlineLevel="1">
      <c r="A1189" s="406"/>
      <c r="B1189" s="209" t="str">
        <f t="shared" si="35"/>
        <v>4.5</v>
      </c>
      <c r="C1189" s="409"/>
      <c r="D1189" s="412"/>
      <c r="E1189" s="412"/>
      <c r="F1189" s="418"/>
      <c r="G1189" s="421"/>
      <c r="I1189" s="424"/>
      <c r="J1189" s="427"/>
      <c r="K1189" s="415"/>
      <c r="M1189" s="196" t="s">
        <v>106</v>
      </c>
      <c r="O1189" s="204">
        <f>O1188</f>
        <v>0</v>
      </c>
      <c r="P1189" s="290">
        <f>IFERROR(O1189/$K1187,0)</f>
        <v>0</v>
      </c>
      <c r="Q1189" s="204">
        <f>O1189+Q1188</f>
        <v>0</v>
      </c>
      <c r="R1189" s="290">
        <f>IFERROR(Q1189/$K1187,0)</f>
        <v>0</v>
      </c>
      <c r="S1189" s="204">
        <f>Q1189+S1188</f>
        <v>0</v>
      </c>
      <c r="T1189" s="290">
        <f>IFERROR(S1189/$K1187,0)</f>
        <v>0</v>
      </c>
      <c r="U1189" s="204">
        <f>S1189+U1188</f>
        <v>0</v>
      </c>
      <c r="V1189" s="290">
        <f>IFERROR(U1189/$K1187,0)</f>
        <v>0</v>
      </c>
      <c r="W1189" s="204">
        <f>U1189+W1188</f>
        <v>0</v>
      </c>
      <c r="X1189" s="290">
        <f>IFERROR(W1189/$K1187,0)</f>
        <v>0</v>
      </c>
      <c r="Y1189" s="204">
        <f>W1189+Y1188</f>
        <v>0</v>
      </c>
      <c r="Z1189" s="290">
        <f>IFERROR(Y1189/$K1187,0)</f>
        <v>0</v>
      </c>
      <c r="AA1189" s="307"/>
      <c r="AB1189" s="308"/>
    </row>
    <row r="1190" spans="1:28" ht="20.100000000000001" customHeight="1" outlineLevel="1">
      <c r="A1190" s="406">
        <f>A1187+1</f>
        <v>429</v>
      </c>
      <c r="B1190" s="209" t="str">
        <f t="shared" si="35"/>
        <v>4.5</v>
      </c>
      <c r="C1190" s="407" t="str">
        <f>VLOOKUP($A1190,'VII - Planilha Orçamentária'!$A$9:$K$463,3)</f>
        <v>4.5.9</v>
      </c>
      <c r="D1190" s="410" t="str">
        <f>VLOOKUP($A1190,'VII - Planilha Orçamentária'!$A$9:$K$463,4)</f>
        <v>SINAPI - 01/2016</v>
      </c>
      <c r="E1190" s="410" t="str">
        <f>VLOOKUP(A1190,'VII - Planilha Orçamentária'!$A$9:$K$463,5)</f>
        <v>73798/001</v>
      </c>
      <c r="F1190" s="416" t="str">
        <f>VLOOKUP($A1190,'VII - Planilha Orçamentária'!$A$9:$K$463,6)</f>
        <v>DUTO ESPIRAL FLEXIVEL SINGELO PEAD D=50MM(2") REVESTIDO COM PVC COM FIO GUIA DE ACO GALVANIZADO, LANCADO DIRETO NO SOLO, INCL CONEXOES</v>
      </c>
      <c r="G1190" s="419" t="str">
        <f>VLOOKUP($A1190,'VII - Planilha Orçamentária'!$A$9:$K$463,7)</f>
        <v>cr</v>
      </c>
      <c r="I1190" s="422">
        <f>VLOOKUP($A1190,'VII - Planilha Orçamentária'!$A$9:$K$463,9)</f>
        <v>300</v>
      </c>
      <c r="J1190" s="425">
        <f>VLOOKUP($A1190,'VII - Planilha Orçamentária'!$A$9:$K$463,10)</f>
        <v>0</v>
      </c>
      <c r="K1190" s="413">
        <f>ROUND(J1190*I1190,2)</f>
        <v>0</v>
      </c>
      <c r="M1190" s="194" t="s">
        <v>104</v>
      </c>
      <c r="O1190" s="200"/>
      <c r="P1190" s="288"/>
      <c r="Q1190" s="200"/>
      <c r="R1190" s="288"/>
      <c r="S1190" s="200"/>
      <c r="T1190" s="288"/>
      <c r="U1190" s="200"/>
      <c r="V1190" s="288"/>
      <c r="W1190" s="200"/>
      <c r="X1190" s="288"/>
      <c r="Y1190" s="200"/>
      <c r="Z1190" s="288"/>
      <c r="AA1190" s="303"/>
      <c r="AB1190" s="304"/>
    </row>
    <row r="1191" spans="1:28" ht="20.100000000000001" customHeight="1" outlineLevel="1">
      <c r="A1191" s="406"/>
      <c r="B1191" s="209" t="str">
        <f t="shared" si="35"/>
        <v>4.5</v>
      </c>
      <c r="C1191" s="408"/>
      <c r="D1191" s="411"/>
      <c r="E1191" s="411"/>
      <c r="F1191" s="417"/>
      <c r="G1191" s="420"/>
      <c r="I1191" s="423"/>
      <c r="J1191" s="426"/>
      <c r="K1191" s="414"/>
      <c r="M1191" s="195" t="s">
        <v>105</v>
      </c>
      <c r="O1191" s="202">
        <v>0</v>
      </c>
      <c r="P1191" s="289">
        <f>IFERROR(O1191/$K1190,0)</f>
        <v>0</v>
      </c>
      <c r="Q1191" s="202">
        <f>0.7*K1190</f>
        <v>0</v>
      </c>
      <c r="R1191" s="289">
        <f>IFERROR(Q1191/$K1190,0)</f>
        <v>0</v>
      </c>
      <c r="S1191" s="202">
        <f>0.2*K1190</f>
        <v>0</v>
      </c>
      <c r="T1191" s="289">
        <f>IFERROR(S1191/$K1190,0)</f>
        <v>0</v>
      </c>
      <c r="U1191" s="202">
        <f>0.1*K1190</f>
        <v>0</v>
      </c>
      <c r="V1191" s="289">
        <f>IFERROR(U1191/$K1190,0)</f>
        <v>0</v>
      </c>
      <c r="W1191" s="202">
        <v>0</v>
      </c>
      <c r="X1191" s="289">
        <f>IFERROR(W1191/$K1190,0)</f>
        <v>0</v>
      </c>
      <c r="Y1191" s="202">
        <v>0</v>
      </c>
      <c r="Z1191" s="289">
        <f>IFERROR(Y1191/$K1190,0)</f>
        <v>0</v>
      </c>
      <c r="AA1191" s="305">
        <f>SUMIF($O$9:$Z$9,$AA$9,$O1191:$Z1191)</f>
        <v>0</v>
      </c>
      <c r="AB1191" s="306">
        <f>IFERROR(AA1191/$K1190,0)</f>
        <v>0</v>
      </c>
    </row>
    <row r="1192" spans="1:28" ht="20.100000000000001" customHeight="1" outlineLevel="1">
      <c r="A1192" s="406"/>
      <c r="B1192" s="209" t="str">
        <f t="shared" si="35"/>
        <v>4.5</v>
      </c>
      <c r="C1192" s="409"/>
      <c r="D1192" s="412"/>
      <c r="E1192" s="412"/>
      <c r="F1192" s="418"/>
      <c r="G1192" s="421"/>
      <c r="I1192" s="424"/>
      <c r="J1192" s="427"/>
      <c r="K1192" s="415"/>
      <c r="M1192" s="196" t="s">
        <v>106</v>
      </c>
      <c r="O1192" s="204">
        <f>O1191</f>
        <v>0</v>
      </c>
      <c r="P1192" s="290">
        <f>IFERROR(O1192/$K1190,0)</f>
        <v>0</v>
      </c>
      <c r="Q1192" s="204">
        <f>O1192+Q1191</f>
        <v>0</v>
      </c>
      <c r="R1192" s="290">
        <f>IFERROR(Q1192/$K1190,0)</f>
        <v>0</v>
      </c>
      <c r="S1192" s="204">
        <f>Q1192+S1191</f>
        <v>0</v>
      </c>
      <c r="T1192" s="290">
        <f>IFERROR(S1192/$K1190,0)</f>
        <v>0</v>
      </c>
      <c r="U1192" s="204">
        <f>S1192+U1191</f>
        <v>0</v>
      </c>
      <c r="V1192" s="290">
        <f>IFERROR(U1192/$K1190,0)</f>
        <v>0</v>
      </c>
      <c r="W1192" s="204">
        <f>U1192+W1191</f>
        <v>0</v>
      </c>
      <c r="X1192" s="290">
        <f>IFERROR(W1192/$K1190,0)</f>
        <v>0</v>
      </c>
      <c r="Y1192" s="204">
        <f>W1192+Y1191</f>
        <v>0</v>
      </c>
      <c r="Z1192" s="290">
        <f>IFERROR(Y1192/$K1190,0)</f>
        <v>0</v>
      </c>
      <c r="AA1192" s="307"/>
      <c r="AB1192" s="308"/>
    </row>
    <row r="1193" spans="1:28" ht="20.100000000000001" hidden="1" customHeight="1" outlineLevel="1">
      <c r="A1193" s="406">
        <f>A1190+1</f>
        <v>430</v>
      </c>
      <c r="B1193" s="209" t="str">
        <f t="shared" si="35"/>
        <v>4.5</v>
      </c>
      <c r="C1193" s="407" t="str">
        <f>VLOOKUP($A1193,'VII - Planilha Orçamentária'!$A$9:$K$463,3)</f>
        <v>4.5.10</v>
      </c>
      <c r="D1193" s="410">
        <f>VLOOKUP($A1193,'VII - Planilha Orçamentária'!$A$9:$K$463,4)</f>
        <v>0</v>
      </c>
      <c r="E1193" s="410">
        <f>VLOOKUP(A1193,'VII - Planilha Orçamentária'!$A$9:$K$463,5)</f>
        <v>0</v>
      </c>
      <c r="F1193" s="416">
        <f>VLOOKUP($A1193,'VII - Planilha Orçamentária'!$A$9:$K$463,6)</f>
        <v>0</v>
      </c>
      <c r="G1193" s="419">
        <f>VLOOKUP($A1193,'VII - Planilha Orçamentária'!$A$9:$K$463,7)</f>
        <v>0</v>
      </c>
      <c r="H1193" s="5" t="s">
        <v>135</v>
      </c>
      <c r="I1193" s="422">
        <f>VLOOKUP($A1193,'VII - Planilha Orçamentária'!$A$9:$K$463,9)</f>
        <v>0</v>
      </c>
      <c r="J1193" s="425">
        <f>VLOOKUP($A1193,'VII - Planilha Orçamentária'!$A$9:$K$463,10)</f>
        <v>0</v>
      </c>
      <c r="K1193" s="413">
        <f>ROUND(J1193*I1193,2)</f>
        <v>0</v>
      </c>
      <c r="M1193" s="194" t="s">
        <v>104</v>
      </c>
      <c r="O1193" s="200"/>
      <c r="P1193" s="288"/>
      <c r="Q1193" s="200"/>
      <c r="R1193" s="288"/>
      <c r="S1193" s="200"/>
      <c r="T1193" s="288"/>
      <c r="U1193" s="200"/>
      <c r="V1193" s="288"/>
      <c r="W1193" s="200"/>
      <c r="X1193" s="288"/>
      <c r="Y1193" s="200"/>
      <c r="Z1193" s="288"/>
      <c r="AA1193" s="303"/>
      <c r="AB1193" s="304"/>
    </row>
    <row r="1194" spans="1:28" ht="20.100000000000001" hidden="1" customHeight="1" outlineLevel="1">
      <c r="A1194" s="406"/>
      <c r="B1194" s="209" t="str">
        <f t="shared" si="35"/>
        <v>4.5</v>
      </c>
      <c r="C1194" s="408"/>
      <c r="D1194" s="411"/>
      <c r="E1194" s="411"/>
      <c r="F1194" s="417"/>
      <c r="G1194" s="420"/>
      <c r="H1194" s="5" t="s">
        <v>135</v>
      </c>
      <c r="I1194" s="423"/>
      <c r="J1194" s="426"/>
      <c r="K1194" s="414"/>
      <c r="M1194" s="195" t="s">
        <v>105</v>
      </c>
      <c r="O1194" s="202">
        <v>0</v>
      </c>
      <c r="P1194" s="289">
        <f>IFERROR(O1194/$K1193,0)</f>
        <v>0</v>
      </c>
      <c r="Q1194" s="202">
        <f>0.7*K1193</f>
        <v>0</v>
      </c>
      <c r="R1194" s="289">
        <f>IFERROR(Q1194/$K1193,0)</f>
        <v>0</v>
      </c>
      <c r="S1194" s="202">
        <f>0.2*K1193</f>
        <v>0</v>
      </c>
      <c r="T1194" s="289">
        <f>IFERROR(S1194/$K1193,0)</f>
        <v>0</v>
      </c>
      <c r="U1194" s="202">
        <f>0.1*K1193</f>
        <v>0</v>
      </c>
      <c r="V1194" s="289">
        <f>IFERROR(U1194/$K1193,0)</f>
        <v>0</v>
      </c>
      <c r="W1194" s="202">
        <v>0</v>
      </c>
      <c r="X1194" s="289">
        <f>IFERROR(W1194/$K1193,0)</f>
        <v>0</v>
      </c>
      <c r="Y1194" s="202">
        <v>0</v>
      </c>
      <c r="Z1194" s="289">
        <f>IFERROR(Y1194/$K1193,0)</f>
        <v>0</v>
      </c>
      <c r="AA1194" s="305">
        <f>SUMIF($O$9:$Z$9,$AA$9,$O1194:$Z1194)</f>
        <v>0</v>
      </c>
      <c r="AB1194" s="306">
        <f>IFERROR(AA1194/$K1193,0)</f>
        <v>0</v>
      </c>
    </row>
    <row r="1195" spans="1:28" ht="20.100000000000001" hidden="1" customHeight="1" outlineLevel="1">
      <c r="A1195" s="406"/>
      <c r="B1195" s="209" t="str">
        <f t="shared" si="35"/>
        <v>4.5</v>
      </c>
      <c r="C1195" s="409"/>
      <c r="D1195" s="412"/>
      <c r="E1195" s="412"/>
      <c r="F1195" s="418"/>
      <c r="G1195" s="421"/>
      <c r="H1195" s="5" t="s">
        <v>135</v>
      </c>
      <c r="I1195" s="424"/>
      <c r="J1195" s="427"/>
      <c r="K1195" s="415"/>
      <c r="M1195" s="196" t="s">
        <v>106</v>
      </c>
      <c r="O1195" s="204">
        <f>O1194</f>
        <v>0</v>
      </c>
      <c r="P1195" s="290">
        <f>IFERROR(O1195/$K1193,0)</f>
        <v>0</v>
      </c>
      <c r="Q1195" s="204">
        <f>O1195+Q1194</f>
        <v>0</v>
      </c>
      <c r="R1195" s="290">
        <f>IFERROR(Q1195/$K1193,0)</f>
        <v>0</v>
      </c>
      <c r="S1195" s="204">
        <f>Q1195+S1194</f>
        <v>0</v>
      </c>
      <c r="T1195" s="290">
        <f>IFERROR(S1195/$K1193,0)</f>
        <v>0</v>
      </c>
      <c r="U1195" s="204">
        <f>S1195+U1194</f>
        <v>0</v>
      </c>
      <c r="V1195" s="290">
        <f>IFERROR(U1195/$K1193,0)</f>
        <v>0</v>
      </c>
      <c r="W1195" s="204">
        <f>U1195+W1194</f>
        <v>0</v>
      </c>
      <c r="X1195" s="290">
        <f>IFERROR(W1195/$K1193,0)</f>
        <v>0</v>
      </c>
      <c r="Y1195" s="204">
        <f>W1195+Y1194</f>
        <v>0</v>
      </c>
      <c r="Z1195" s="290">
        <f>IFERROR(Y1195/$K1193,0)</f>
        <v>0</v>
      </c>
      <c r="AA1195" s="307"/>
      <c r="AB1195" s="308"/>
    </row>
    <row r="1196" spans="1:28" ht="20.100000000000001" hidden="1" customHeight="1" outlineLevel="1">
      <c r="A1196" s="406">
        <f>A1193+1</f>
        <v>431</v>
      </c>
      <c r="B1196" s="209" t="str">
        <f t="shared" si="35"/>
        <v>4.5</v>
      </c>
      <c r="C1196" s="407" t="str">
        <f>VLOOKUP($A1196,'VII - Planilha Orçamentária'!$A$9:$K$463,3)</f>
        <v>4.5.11</v>
      </c>
      <c r="D1196" s="410">
        <f>VLOOKUP($A1196,'VII - Planilha Orçamentária'!$A$9:$K$463,4)</f>
        <v>0</v>
      </c>
      <c r="E1196" s="410">
        <f>VLOOKUP(A1196,'VII - Planilha Orçamentária'!$A$9:$K$463,5)</f>
        <v>0</v>
      </c>
      <c r="F1196" s="416">
        <f>VLOOKUP($A1196,'VII - Planilha Orçamentária'!$A$9:$K$463,6)</f>
        <v>0</v>
      </c>
      <c r="G1196" s="419">
        <f>VLOOKUP($A1196,'VII - Planilha Orçamentária'!$A$9:$K$463,7)</f>
        <v>0</v>
      </c>
      <c r="H1196" s="5" t="s">
        <v>135</v>
      </c>
      <c r="I1196" s="422">
        <f>VLOOKUP($A1196,'VII - Planilha Orçamentária'!$A$9:$K$463,9)</f>
        <v>0</v>
      </c>
      <c r="J1196" s="425">
        <f>VLOOKUP($A1196,'VII - Planilha Orçamentária'!$A$9:$K$463,10)</f>
        <v>0</v>
      </c>
      <c r="K1196" s="413">
        <f>ROUND(J1196*I1196,2)</f>
        <v>0</v>
      </c>
      <c r="M1196" s="194" t="s">
        <v>104</v>
      </c>
      <c r="O1196" s="200"/>
      <c r="P1196" s="288"/>
      <c r="Q1196" s="200"/>
      <c r="R1196" s="288"/>
      <c r="S1196" s="200"/>
      <c r="T1196" s="288"/>
      <c r="U1196" s="200"/>
      <c r="V1196" s="288"/>
      <c r="W1196" s="200"/>
      <c r="X1196" s="288"/>
      <c r="Y1196" s="200"/>
      <c r="Z1196" s="288"/>
      <c r="AA1196" s="303"/>
      <c r="AB1196" s="304"/>
    </row>
    <row r="1197" spans="1:28" ht="20.100000000000001" hidden="1" customHeight="1" outlineLevel="1">
      <c r="A1197" s="406"/>
      <c r="B1197" s="209" t="str">
        <f t="shared" si="35"/>
        <v>4.5</v>
      </c>
      <c r="C1197" s="408"/>
      <c r="D1197" s="411"/>
      <c r="E1197" s="411"/>
      <c r="F1197" s="417"/>
      <c r="G1197" s="420"/>
      <c r="H1197" s="5" t="s">
        <v>135</v>
      </c>
      <c r="I1197" s="423"/>
      <c r="J1197" s="426"/>
      <c r="K1197" s="414"/>
      <c r="M1197" s="195" t="s">
        <v>105</v>
      </c>
      <c r="O1197" s="202">
        <v>0</v>
      </c>
      <c r="P1197" s="289">
        <f>IFERROR(O1197/$K1196,0)</f>
        <v>0</v>
      </c>
      <c r="Q1197" s="202">
        <v>0</v>
      </c>
      <c r="R1197" s="289">
        <f>IFERROR(Q1197/$K1196,0)</f>
        <v>0</v>
      </c>
      <c r="S1197" s="202">
        <f>0.7*K1196</f>
        <v>0</v>
      </c>
      <c r="T1197" s="289">
        <f>IFERROR(S1197/$K1196,0)</f>
        <v>0</v>
      </c>
      <c r="U1197" s="202">
        <f>0.2*K1196</f>
        <v>0</v>
      </c>
      <c r="V1197" s="289">
        <f>IFERROR(U1197/$K1196,0)</f>
        <v>0</v>
      </c>
      <c r="W1197" s="202">
        <f>0.1*K1196</f>
        <v>0</v>
      </c>
      <c r="X1197" s="289">
        <f>IFERROR(W1197/$K1196,0)</f>
        <v>0</v>
      </c>
      <c r="Y1197" s="202">
        <v>0</v>
      </c>
      <c r="Z1197" s="289">
        <f>IFERROR(Y1197/$K1196,0)</f>
        <v>0</v>
      </c>
      <c r="AA1197" s="305">
        <f>SUMIF($O$9:$Z$9,$AA$9,$O1197:$Z1197)</f>
        <v>0</v>
      </c>
      <c r="AB1197" s="306">
        <f>IFERROR(AA1197/$K1196,0)</f>
        <v>0</v>
      </c>
    </row>
    <row r="1198" spans="1:28" ht="20.100000000000001" hidden="1" customHeight="1" outlineLevel="1">
      <c r="A1198" s="406"/>
      <c r="B1198" s="209" t="str">
        <f t="shared" si="35"/>
        <v>4.5</v>
      </c>
      <c r="C1198" s="409"/>
      <c r="D1198" s="412"/>
      <c r="E1198" s="412"/>
      <c r="F1198" s="418"/>
      <c r="G1198" s="421"/>
      <c r="H1198" s="5" t="s">
        <v>135</v>
      </c>
      <c r="I1198" s="424"/>
      <c r="J1198" s="427"/>
      <c r="K1198" s="415"/>
      <c r="M1198" s="196" t="s">
        <v>106</v>
      </c>
      <c r="O1198" s="204">
        <f>O1197</f>
        <v>0</v>
      </c>
      <c r="P1198" s="290">
        <f>IFERROR(O1198/$K1196,0)</f>
        <v>0</v>
      </c>
      <c r="Q1198" s="204">
        <f>O1198+Q1197</f>
        <v>0</v>
      </c>
      <c r="R1198" s="290">
        <f>IFERROR(Q1198/$K1196,0)</f>
        <v>0</v>
      </c>
      <c r="S1198" s="204">
        <f>Q1198+S1197</f>
        <v>0</v>
      </c>
      <c r="T1198" s="290">
        <f>IFERROR(S1198/$K1196,0)</f>
        <v>0</v>
      </c>
      <c r="U1198" s="204">
        <f>S1198+U1197</f>
        <v>0</v>
      </c>
      <c r="V1198" s="290">
        <f>IFERROR(U1198/$K1196,0)</f>
        <v>0</v>
      </c>
      <c r="W1198" s="204">
        <f>U1198+W1197</f>
        <v>0</v>
      </c>
      <c r="X1198" s="290">
        <f>IFERROR(W1198/$K1196,0)</f>
        <v>0</v>
      </c>
      <c r="Y1198" s="204">
        <f>W1198+Y1197</f>
        <v>0</v>
      </c>
      <c r="Z1198" s="290">
        <f>IFERROR(Y1198/$K1196,0)</f>
        <v>0</v>
      </c>
      <c r="AA1198" s="307"/>
      <c r="AB1198" s="308"/>
    </row>
    <row r="1199" spans="1:28" ht="30" customHeight="1" collapsed="1">
      <c r="A1199" s="406"/>
      <c r="B1199" s="181" t="str">
        <f>B1198</f>
        <v>4.5</v>
      </c>
      <c r="C1199" s="348"/>
      <c r="D1199" s="349">
        <f>C$1063</f>
        <v>4</v>
      </c>
      <c r="E1199" s="349" t="s">
        <v>726</v>
      </c>
      <c r="F1199" s="346" t="s">
        <v>725</v>
      </c>
      <c r="G1199" s="350"/>
      <c r="H1199" s="44"/>
      <c r="I1199" s="351" t="s">
        <v>74</v>
      </c>
      <c r="J1199" s="352"/>
      <c r="K1199" s="347">
        <f>SUMIF(B$9:B1198,B1199,K$9:K1198)</f>
        <v>0</v>
      </c>
      <c r="L1199" s="42"/>
      <c r="M1199" s="353"/>
      <c r="O1199" s="206">
        <f>SUMIFS(O$9:O1198,$B$9:$B1198,$B1199,$M$9:$M1198,$M1197)</f>
        <v>0</v>
      </c>
      <c r="P1199" s="291">
        <f>IFERROR(O1199/$K1199,0)</f>
        <v>0</v>
      </c>
      <c r="Q1199" s="206">
        <f>SUMIFS(Q$9:Q1198,$B$9:$B1198,$B1199,$M$9:$M1198,$M1197)</f>
        <v>0</v>
      </c>
      <c r="R1199" s="291">
        <f>IFERROR(Q1199/$K1199,0)</f>
        <v>0</v>
      </c>
      <c r="S1199" s="206">
        <f>SUMIFS(S$9:S1198,$B$9:$B1198,$B1199,$M$9:$M1198,$M1197)</f>
        <v>0</v>
      </c>
      <c r="T1199" s="291">
        <f>IFERROR(S1199/$K1199,0)</f>
        <v>0</v>
      </c>
      <c r="U1199" s="206">
        <f>SUMIFS(U$9:U1198,$B$9:$B1198,$B1199,$M$9:$M1198,$M1197)</f>
        <v>0</v>
      </c>
      <c r="V1199" s="291">
        <f>IFERROR(U1199/$K1199,0)</f>
        <v>0</v>
      </c>
      <c r="W1199" s="206">
        <f>SUMIFS(W$9:W1198,$B$9:$B1198,$B1199,$M$9:$M1198,$M1197)</f>
        <v>0</v>
      </c>
      <c r="X1199" s="291">
        <f>IFERROR(W1199/$K1199,0)</f>
        <v>0</v>
      </c>
      <c r="Y1199" s="206">
        <f>SUMIFS(Y$9:Y1198,$B$9:$B1198,$B1199,$M$9:$M1198,$M1197)</f>
        <v>0</v>
      </c>
      <c r="Z1199" s="291">
        <f>IFERROR(Y1199/$K1199,0)</f>
        <v>0</v>
      </c>
      <c r="AA1199" s="206">
        <f>SUMIFS(AA$9:AA1198,$B$9:$B1198,$B1199,$M$9:$M1198,$M1197)</f>
        <v>0</v>
      </c>
      <c r="AB1199" s="291">
        <f>IFERROR(AA1199/$K1199,0)</f>
        <v>0</v>
      </c>
    </row>
    <row r="1200" spans="1:28" ht="30" customHeight="1" thickBot="1">
      <c r="A1200" s="406"/>
      <c r="B1200" s="181" t="str">
        <f>B1125</f>
        <v>4.1</v>
      </c>
      <c r="C1200" s="158"/>
      <c r="D1200" s="221">
        <f>F1200</f>
        <v>4</v>
      </c>
      <c r="E1200" s="221" t="s">
        <v>740</v>
      </c>
      <c r="F1200" s="74">
        <v>4</v>
      </c>
      <c r="G1200" s="222"/>
      <c r="H1200" s="44"/>
      <c r="I1200" s="144" t="s">
        <v>74</v>
      </c>
      <c r="J1200" s="67"/>
      <c r="K1200" s="145">
        <f>SUMIFS(K$9:K1199,E$9:E1199,"$",D$9:D1199,D1200)</f>
        <v>0</v>
      </c>
      <c r="L1200" s="42"/>
      <c r="M1200" s="191"/>
      <c r="O1200" s="207">
        <f>SUMIFS(O$9:O1199,$D$9:$D1199,$D1200,$E$9:$E1199,$E1199)</f>
        <v>0</v>
      </c>
      <c r="P1200" s="292" t="e">
        <f>O1200/$K1200</f>
        <v>#DIV/0!</v>
      </c>
      <c r="Q1200" s="207">
        <f>SUMIFS(Q$9:Q1199,$D$9:$D1199,$D1200,$E$9:$E1199,$E1199)</f>
        <v>0</v>
      </c>
      <c r="R1200" s="292" t="e">
        <f>Q1200/$K1200</f>
        <v>#DIV/0!</v>
      </c>
      <c r="S1200" s="207">
        <f>SUMIFS(S$9:S1199,$D$9:$D1199,$D1200,$E$9:$E1199,$E1199)</f>
        <v>0</v>
      </c>
      <c r="T1200" s="292" t="e">
        <f>S1200/$K1200</f>
        <v>#DIV/0!</v>
      </c>
      <c r="U1200" s="207">
        <f>SUMIFS(U$9:U1199,$D$9:$D1199,$D1200,$E$9:$E1199,$E1199)</f>
        <v>0</v>
      </c>
      <c r="V1200" s="292" t="e">
        <f>U1200/$K1200</f>
        <v>#DIV/0!</v>
      </c>
      <c r="W1200" s="207">
        <f>SUMIFS(W$9:W1199,$D$9:$D1199,$D1200,$E$9:$E1199,$E1199)</f>
        <v>0</v>
      </c>
      <c r="X1200" s="292" t="e">
        <f>W1200/$K1200</f>
        <v>#DIV/0!</v>
      </c>
      <c r="Y1200" s="207">
        <f>SUMIFS(Y$9:Y1199,$D$9:$D1199,$D1200,$E$9:$E1199,$E1199)</f>
        <v>0</v>
      </c>
      <c r="Z1200" s="292" t="e">
        <f>Y1200/$K1200</f>
        <v>#DIV/0!</v>
      </c>
      <c r="AA1200" s="207">
        <f>SUMIFS(AA$9:AA1199,$D$9:$D1199,$D1200,$E$9:$E1199,$E1199)</f>
        <v>0</v>
      </c>
      <c r="AB1200" s="292" t="e">
        <f>AA1200/$K1200</f>
        <v>#DIV/0!</v>
      </c>
    </row>
    <row r="1201" spans="1:30" ht="19.5" customHeight="1">
      <c r="A1201" s="406"/>
      <c r="C1201" s="337">
        <v>5</v>
      </c>
      <c r="D1201" s="338" t="s">
        <v>74</v>
      </c>
      <c r="E1201" s="338"/>
      <c r="F1201" s="339" t="s">
        <v>873</v>
      </c>
      <c r="G1201" s="340"/>
      <c r="H1201" s="3"/>
      <c r="I1201" s="322" t="s">
        <v>74</v>
      </c>
      <c r="J1201" s="323"/>
      <c r="K1201" s="324"/>
      <c r="L1201" s="3"/>
      <c r="M1201" s="341"/>
      <c r="O1201" s="354"/>
      <c r="P1201" s="355"/>
      <c r="Q1201" s="354"/>
      <c r="R1201" s="355"/>
      <c r="S1201" s="354"/>
      <c r="T1201" s="355"/>
      <c r="U1201" s="354"/>
      <c r="V1201" s="355"/>
      <c r="W1201" s="354"/>
      <c r="X1201" s="355"/>
      <c r="Y1201" s="354"/>
      <c r="Z1201" s="355"/>
      <c r="AA1201" s="354"/>
      <c r="AB1201" s="355"/>
    </row>
    <row r="1202" spans="1:30" s="63" customFormat="1" ht="30" customHeight="1">
      <c r="B1202" s="183" t="str">
        <f>C1202</f>
        <v>5.1</v>
      </c>
      <c r="C1202" s="326" t="s">
        <v>230</v>
      </c>
      <c r="D1202" s="342" t="s">
        <v>74</v>
      </c>
      <c r="E1202" s="342"/>
      <c r="F1202" s="343" t="s">
        <v>874</v>
      </c>
      <c r="G1202" s="344"/>
      <c r="H1202" s="3"/>
      <c r="I1202" s="331" t="s">
        <v>74</v>
      </c>
      <c r="J1202" s="332"/>
      <c r="K1202" s="333"/>
      <c r="L1202" s="3"/>
      <c r="M1202" s="345"/>
      <c r="O1202" s="356"/>
      <c r="P1202" s="357"/>
      <c r="Q1202" s="356"/>
      <c r="R1202" s="357"/>
      <c r="S1202" s="356"/>
      <c r="T1202" s="357"/>
      <c r="U1202" s="356"/>
      <c r="V1202" s="357"/>
      <c r="W1202" s="356"/>
      <c r="X1202" s="357"/>
      <c r="Y1202" s="356"/>
      <c r="Z1202" s="357"/>
      <c r="AA1202" s="356"/>
      <c r="AB1202" s="357"/>
    </row>
    <row r="1203" spans="1:30" ht="20.100000000000001" customHeight="1" outlineLevel="1">
      <c r="A1203" s="406">
        <v>436</v>
      </c>
      <c r="B1203" s="209" t="str">
        <f t="shared" ref="B1203:B1211" si="36">B1202</f>
        <v>5.1</v>
      </c>
      <c r="C1203" s="407" t="str">
        <f>VLOOKUP($A1203,'VII - Planilha Orçamentária'!$A$9:$K$463,3)</f>
        <v>5.1.1</v>
      </c>
      <c r="D1203" s="410" t="str">
        <f>VLOOKUP($A1203,'VII - Planilha Orçamentária'!$A$9:$K$463,4)</f>
        <v>SINAPI - 05/2015</v>
      </c>
      <c r="E1203" s="410" t="str">
        <f>VLOOKUP(A1203,'VII - Planilha Orçamentária'!$A$9:$K$463,5)</f>
        <v>88326</v>
      </c>
      <c r="F1203" s="416" t="str">
        <f>VLOOKUP($A1203,'VII - Planilha Orçamentária'!$A$9:$K$463,6)</f>
        <v>VIGIA NOTURNO COM ENCARGOS COMPLEMENTARES</v>
      </c>
      <c r="G1203" s="419" t="str">
        <f>VLOOKUP($A1203,'VII - Planilha Orçamentária'!$A$9:$K$463,7)</f>
        <v>h</v>
      </c>
      <c r="I1203" s="422">
        <f>VLOOKUP($A1203,'VII - Planilha Orçamentária'!$A$9:$K$463,9)</f>
        <v>1320</v>
      </c>
      <c r="J1203" s="425">
        <f>VLOOKUP($A1203,'VII - Planilha Orçamentária'!$A$9:$K$463,10)</f>
        <v>0</v>
      </c>
      <c r="K1203" s="413">
        <f>ROUND(J1203*I1203,2)</f>
        <v>0</v>
      </c>
      <c r="M1203" s="194" t="s">
        <v>104</v>
      </c>
      <c r="O1203" s="200"/>
      <c r="P1203" s="288"/>
      <c r="Q1203" s="200"/>
      <c r="R1203" s="288"/>
      <c r="S1203" s="200"/>
      <c r="T1203" s="288"/>
      <c r="U1203" s="200"/>
      <c r="V1203" s="288"/>
      <c r="W1203" s="200"/>
      <c r="X1203" s="288"/>
      <c r="Y1203" s="200"/>
      <c r="Z1203" s="288"/>
      <c r="AA1203" s="303"/>
      <c r="AB1203" s="304"/>
    </row>
    <row r="1204" spans="1:30" ht="20.100000000000001" customHeight="1" outlineLevel="1">
      <c r="A1204" s="406"/>
      <c r="B1204" s="209" t="str">
        <f t="shared" si="36"/>
        <v>5.1</v>
      </c>
      <c r="C1204" s="408"/>
      <c r="D1204" s="411"/>
      <c r="E1204" s="411"/>
      <c r="F1204" s="417"/>
      <c r="G1204" s="420"/>
      <c r="I1204" s="423"/>
      <c r="J1204" s="426"/>
      <c r="K1204" s="414"/>
      <c r="M1204" s="195" t="s">
        <v>105</v>
      </c>
      <c r="O1204" s="202">
        <f>220*$J1203</f>
        <v>0</v>
      </c>
      <c r="P1204" s="289">
        <f>IFERROR(O1204/$K1203,0)</f>
        <v>0</v>
      </c>
      <c r="Q1204" s="202">
        <f>220*$J1203</f>
        <v>0</v>
      </c>
      <c r="R1204" s="289">
        <f>IFERROR(Q1204/$K1203,0)</f>
        <v>0</v>
      </c>
      <c r="S1204" s="202">
        <f>220*$J1203</f>
        <v>0</v>
      </c>
      <c r="T1204" s="289">
        <f>IFERROR(S1204/$K1203,0)</f>
        <v>0</v>
      </c>
      <c r="U1204" s="202">
        <f>220*$J1203</f>
        <v>0</v>
      </c>
      <c r="V1204" s="289">
        <f>IFERROR(U1204/$K1203,0)</f>
        <v>0</v>
      </c>
      <c r="W1204" s="202">
        <f>220*$J1203</f>
        <v>0</v>
      </c>
      <c r="X1204" s="289">
        <f>IFERROR(W1204/$K1203,0)</f>
        <v>0</v>
      </c>
      <c r="Y1204" s="202">
        <f>220*$J1203</f>
        <v>0</v>
      </c>
      <c r="Z1204" s="289">
        <f>IFERROR(Y1204/$K1203,0)</f>
        <v>0</v>
      </c>
      <c r="AA1204" s="305">
        <f>SUMIF($O$9:$Z$9,$AA$9,$O1204:$Z1204)</f>
        <v>0</v>
      </c>
      <c r="AB1204" s="306">
        <f>IFERROR(AA1204/$K1203,0)</f>
        <v>0</v>
      </c>
    </row>
    <row r="1205" spans="1:30" ht="20.100000000000001" customHeight="1" outlineLevel="1">
      <c r="A1205" s="406"/>
      <c r="B1205" s="209" t="str">
        <f t="shared" si="36"/>
        <v>5.1</v>
      </c>
      <c r="C1205" s="409"/>
      <c r="D1205" s="412"/>
      <c r="E1205" s="412"/>
      <c r="F1205" s="418"/>
      <c r="G1205" s="421"/>
      <c r="I1205" s="424"/>
      <c r="J1205" s="427"/>
      <c r="K1205" s="415"/>
      <c r="M1205" s="196" t="s">
        <v>106</v>
      </c>
      <c r="O1205" s="204">
        <f>O1204</f>
        <v>0</v>
      </c>
      <c r="P1205" s="290">
        <f>IFERROR(O1205/$K1203,0)</f>
        <v>0</v>
      </c>
      <c r="Q1205" s="204">
        <f>O1205+Q1204</f>
        <v>0</v>
      </c>
      <c r="R1205" s="290">
        <f>IFERROR(Q1205/$K1203,0)</f>
        <v>0</v>
      </c>
      <c r="S1205" s="204">
        <f>Q1205+S1204</f>
        <v>0</v>
      </c>
      <c r="T1205" s="290">
        <f>IFERROR(S1205/$K1203,0)</f>
        <v>0</v>
      </c>
      <c r="U1205" s="204">
        <f>S1205+U1204</f>
        <v>0</v>
      </c>
      <c r="V1205" s="290">
        <f>IFERROR(U1205/$K1203,0)</f>
        <v>0</v>
      </c>
      <c r="W1205" s="204">
        <f>U1205+W1204</f>
        <v>0</v>
      </c>
      <c r="X1205" s="290">
        <f>IFERROR(W1205/$K1203,0)</f>
        <v>0</v>
      </c>
      <c r="Y1205" s="204">
        <f>W1205+Y1204</f>
        <v>0</v>
      </c>
      <c r="Z1205" s="290">
        <f>IFERROR(Y1205/$K1203,0)</f>
        <v>0</v>
      </c>
      <c r="AA1205" s="307"/>
      <c r="AB1205" s="308"/>
    </row>
    <row r="1206" spans="1:30" ht="20.100000000000001" customHeight="1" outlineLevel="1">
      <c r="A1206" s="406">
        <f>A1203+1</f>
        <v>437</v>
      </c>
      <c r="B1206" s="209" t="str">
        <f t="shared" si="36"/>
        <v>5.1</v>
      </c>
      <c r="C1206" s="407" t="str">
        <f>VLOOKUP($A1206,'VII - Planilha Orçamentária'!$A$9:$K$463,3)</f>
        <v>5.1.2</v>
      </c>
      <c r="D1206" s="410" t="str">
        <f>VLOOKUP($A1206,'VII - Planilha Orçamentária'!$A$9:$K$463,4)</f>
        <v>ADM</v>
      </c>
      <c r="E1206" s="410" t="str">
        <f>VLOOKUP(A1206,'VII - Planilha Orçamentária'!$A$9:$K$463,5)</f>
        <v>-</v>
      </c>
      <c r="F1206" s="416" t="str">
        <f>VLOOKUP($A1206,'VII - Planilha Orçamentária'!$A$9:$K$463,6)</f>
        <v>ADMINISTRAÇÃO LOCAL DA OBRA (ITENS 2 ao 4)</v>
      </c>
      <c r="G1206" s="419" t="str">
        <f>VLOOKUP($A1206,'VII - Planilha Orçamentária'!$A$9:$K$463,7)</f>
        <v>%</v>
      </c>
      <c r="I1206" s="445">
        <f>VLOOKUP($A1206,'VII - Planilha Orçamentária'!$A$9:$K$463,9)</f>
        <v>0</v>
      </c>
      <c r="J1206" s="448">
        <f>VLOOKUP($A1206,'VII - Planilha Orçamentária'!$A$9:$K$463,10)</f>
        <v>4.4999999999999998E-2</v>
      </c>
      <c r="K1206" s="413">
        <f>ROUND(J1206*I1206,2)</f>
        <v>0</v>
      </c>
      <c r="M1206" s="194" t="s">
        <v>104</v>
      </c>
      <c r="O1206" s="200"/>
      <c r="P1206" s="288"/>
      <c r="Q1206" s="200"/>
      <c r="R1206" s="288"/>
      <c r="S1206" s="200"/>
      <c r="T1206" s="288"/>
      <c r="U1206" s="200"/>
      <c r="V1206" s="288"/>
      <c r="W1206" s="200"/>
      <c r="X1206" s="288"/>
      <c r="Y1206" s="200"/>
      <c r="Z1206" s="288"/>
      <c r="AA1206" s="303"/>
      <c r="AB1206" s="304"/>
    </row>
    <row r="1207" spans="1:30" ht="20.100000000000001" customHeight="1" outlineLevel="1">
      <c r="A1207" s="406"/>
      <c r="B1207" s="209" t="str">
        <f t="shared" si="36"/>
        <v>5.1</v>
      </c>
      <c r="C1207" s="408"/>
      <c r="D1207" s="411"/>
      <c r="E1207" s="411"/>
      <c r="F1207" s="417"/>
      <c r="G1207" s="420"/>
      <c r="I1207" s="446"/>
      <c r="J1207" s="449"/>
      <c r="K1207" s="414"/>
      <c r="M1207" s="195" t="s">
        <v>105</v>
      </c>
      <c r="O1207" s="202">
        <f>(SUMIF($M43:$M1200,$M1207,O43:O1200))*$J1206</f>
        <v>0</v>
      </c>
      <c r="P1207" s="289">
        <f>IFERROR(O1207/$K1206,0)</f>
        <v>0</v>
      </c>
      <c r="Q1207" s="202">
        <f>(SUMIF($M43:$M1200,$M1207,Q43:Q1200))*$J1206</f>
        <v>0</v>
      </c>
      <c r="R1207" s="289">
        <f>IFERROR(Q1207/$K1206,0)</f>
        <v>0</v>
      </c>
      <c r="S1207" s="202">
        <f>(SUMIF($M43:$M1200,$M1207,S43:S1200))*$J1206</f>
        <v>0</v>
      </c>
      <c r="T1207" s="289">
        <f>IFERROR(S1207/$K1206,0)</f>
        <v>0</v>
      </c>
      <c r="U1207" s="202">
        <f>(SUMIF($M43:$M1200,$M1207,U43:U1200))*$J1206</f>
        <v>0</v>
      </c>
      <c r="V1207" s="289">
        <f>IFERROR(U1207/$K1206,0)</f>
        <v>0</v>
      </c>
      <c r="W1207" s="202">
        <f>(SUMIF($M43:$M1200,$M1207,W43:W1200))*$J1206</f>
        <v>0</v>
      </c>
      <c r="X1207" s="289">
        <f>IFERROR(W1207/$K1206,0)</f>
        <v>0</v>
      </c>
      <c r="Y1207" s="202">
        <f>(SUMIF($M43:$M1200,$M1207,Y43:Y1200))*$J1206</f>
        <v>0</v>
      </c>
      <c r="Z1207" s="289">
        <f>IFERROR(Y1207/$K1206,0)</f>
        <v>0</v>
      </c>
      <c r="AA1207" s="305">
        <f>SUMIF($O$9:$Z$9,$AA$9,$O1207:$Z1207)</f>
        <v>0</v>
      </c>
      <c r="AB1207" s="306">
        <f>IFERROR(AA1207/$K1206,0)</f>
        <v>0</v>
      </c>
      <c r="AD1207" s="315"/>
    </row>
    <row r="1208" spans="1:30" ht="20.100000000000001" customHeight="1" outlineLevel="1">
      <c r="A1208" s="406"/>
      <c r="B1208" s="209" t="str">
        <f t="shared" si="36"/>
        <v>5.1</v>
      </c>
      <c r="C1208" s="409"/>
      <c r="D1208" s="412"/>
      <c r="E1208" s="412"/>
      <c r="F1208" s="418"/>
      <c r="G1208" s="421"/>
      <c r="I1208" s="447"/>
      <c r="J1208" s="450"/>
      <c r="K1208" s="415"/>
      <c r="M1208" s="196" t="s">
        <v>106</v>
      </c>
      <c r="O1208" s="204">
        <f>O1207</f>
        <v>0</v>
      </c>
      <c r="P1208" s="290">
        <f>IFERROR(O1208/$K1206,0)</f>
        <v>0</v>
      </c>
      <c r="Q1208" s="204">
        <f>O1208+Q1207</f>
        <v>0</v>
      </c>
      <c r="R1208" s="290">
        <f>IFERROR(Q1208/$K1206,0)</f>
        <v>0</v>
      </c>
      <c r="S1208" s="204">
        <f>Q1208+S1207</f>
        <v>0</v>
      </c>
      <c r="T1208" s="290">
        <f>IFERROR(S1208/$K1206,0)</f>
        <v>0</v>
      </c>
      <c r="U1208" s="204">
        <f>S1208+U1207</f>
        <v>0</v>
      </c>
      <c r="V1208" s="290">
        <f>IFERROR(U1208/$K1206,0)</f>
        <v>0</v>
      </c>
      <c r="W1208" s="204">
        <f>U1208+W1207</f>
        <v>0</v>
      </c>
      <c r="X1208" s="290">
        <f>IFERROR(W1208/$K1206,0)</f>
        <v>0</v>
      </c>
      <c r="Y1208" s="204">
        <f>W1208+Y1207</f>
        <v>0</v>
      </c>
      <c r="Z1208" s="290">
        <f>IFERROR(Y1208/$K1206,0)</f>
        <v>0</v>
      </c>
      <c r="AA1208" s="307"/>
      <c r="AB1208" s="308"/>
    </row>
    <row r="1209" spans="1:30" ht="20.100000000000001" hidden="1" customHeight="1" outlineLevel="1">
      <c r="A1209" s="406">
        <f>A1206+1</f>
        <v>438</v>
      </c>
      <c r="B1209" s="209" t="str">
        <f t="shared" si="36"/>
        <v>5.1</v>
      </c>
      <c r="C1209" s="407" t="str">
        <f>VLOOKUP($A1209,'VII - Planilha Orçamentária'!$A$9:$K$463,3)</f>
        <v>5;1;3</v>
      </c>
      <c r="D1209" s="410">
        <f>VLOOKUP($A1209,'VII - Planilha Orçamentária'!$A$9:$K$463,4)</f>
        <v>0</v>
      </c>
      <c r="E1209" s="410">
        <f>VLOOKUP(A1209,'VII - Planilha Orçamentária'!$A$9:$K$463,5)</f>
        <v>0</v>
      </c>
      <c r="F1209" s="416">
        <f>VLOOKUP($A1209,'VII - Planilha Orçamentária'!$A$9:$K$463,6)</f>
        <v>0</v>
      </c>
      <c r="G1209" s="419">
        <f>VLOOKUP($A1209,'VII - Planilha Orçamentária'!$A$9:$K$463,7)</f>
        <v>0</v>
      </c>
      <c r="H1209" s="5" t="s">
        <v>135</v>
      </c>
      <c r="I1209" s="422">
        <f>VLOOKUP($A1209,'VII - Planilha Orçamentária'!$A$9:$K$463,9)</f>
        <v>0</v>
      </c>
      <c r="J1209" s="425">
        <f>VLOOKUP($A1209,'VII - Planilha Orçamentária'!$A$9:$K$463,10)</f>
        <v>0</v>
      </c>
      <c r="K1209" s="413">
        <f>ROUND(J1209*I1209,2)</f>
        <v>0</v>
      </c>
      <c r="M1209" s="194" t="s">
        <v>104</v>
      </c>
      <c r="O1209" s="200"/>
      <c r="P1209" s="201"/>
      <c r="Q1209" s="200"/>
      <c r="R1209" s="288"/>
      <c r="S1209" s="200"/>
      <c r="T1209" s="288"/>
      <c r="U1209" s="200"/>
      <c r="V1209" s="288"/>
      <c r="W1209" s="200"/>
      <c r="X1209" s="288"/>
      <c r="Y1209" s="200"/>
      <c r="Z1209" s="201"/>
      <c r="AA1209" s="200"/>
      <c r="AB1209" s="201"/>
    </row>
    <row r="1210" spans="1:30" ht="20.100000000000001" hidden="1" customHeight="1" outlineLevel="1">
      <c r="A1210" s="406"/>
      <c r="B1210" s="209" t="str">
        <f t="shared" si="36"/>
        <v>5.1</v>
      </c>
      <c r="C1210" s="408"/>
      <c r="D1210" s="411"/>
      <c r="E1210" s="411"/>
      <c r="F1210" s="417"/>
      <c r="G1210" s="420"/>
      <c r="H1210" s="5" t="s">
        <v>135</v>
      </c>
      <c r="I1210" s="423"/>
      <c r="J1210" s="426"/>
      <c r="K1210" s="414"/>
      <c r="M1210" s="195" t="s">
        <v>105</v>
      </c>
      <c r="O1210" s="202">
        <v>0</v>
      </c>
      <c r="P1210" s="203">
        <f>IFERROR(O1210/$K1209,0)</f>
        <v>0</v>
      </c>
      <c r="Q1210" s="202">
        <v>0</v>
      </c>
      <c r="R1210" s="289">
        <f>IFERROR(Q1210/$K1209,0)</f>
        <v>0</v>
      </c>
      <c r="S1210" s="202">
        <v>0</v>
      </c>
      <c r="T1210" s="289">
        <f>IFERROR(S1210/$K1209,0)</f>
        <v>0</v>
      </c>
      <c r="U1210" s="202">
        <v>0</v>
      </c>
      <c r="V1210" s="289">
        <f>IFERROR(U1210/$K1209,0)</f>
        <v>0</v>
      </c>
      <c r="W1210" s="202">
        <v>0</v>
      </c>
      <c r="X1210" s="289">
        <f>IFERROR(W1210/$K1209,0)</f>
        <v>0</v>
      </c>
      <c r="Y1210" s="202">
        <v>0</v>
      </c>
      <c r="Z1210" s="203">
        <f>IFERROR(Y1210/$K1209,0)</f>
        <v>0</v>
      </c>
      <c r="AA1210" s="202">
        <f>SUMIF($O$9:$Z$9,$AA$9,$O1210:$Z1210)</f>
        <v>0</v>
      </c>
      <c r="AB1210" s="203">
        <f>IFERROR(AA1210/$K1209,0)</f>
        <v>0</v>
      </c>
    </row>
    <row r="1211" spans="1:30" ht="20.100000000000001" hidden="1" customHeight="1" outlineLevel="1">
      <c r="A1211" s="406"/>
      <c r="B1211" s="209" t="str">
        <f t="shared" si="36"/>
        <v>5.1</v>
      </c>
      <c r="C1211" s="409"/>
      <c r="D1211" s="412"/>
      <c r="E1211" s="412"/>
      <c r="F1211" s="418"/>
      <c r="G1211" s="421"/>
      <c r="H1211" s="5" t="s">
        <v>135</v>
      </c>
      <c r="I1211" s="424"/>
      <c r="J1211" s="427"/>
      <c r="K1211" s="415"/>
      <c r="M1211" s="196" t="s">
        <v>106</v>
      </c>
      <c r="O1211" s="204">
        <f>O1210</f>
        <v>0</v>
      </c>
      <c r="P1211" s="205">
        <f>IFERROR(O1211/$K1209,0)</f>
        <v>0</v>
      </c>
      <c r="Q1211" s="204">
        <f>O1211+Q1210</f>
        <v>0</v>
      </c>
      <c r="R1211" s="290">
        <f>IFERROR(Q1211/$K1209,0)</f>
        <v>0</v>
      </c>
      <c r="S1211" s="204">
        <f>Q1211+S1210</f>
        <v>0</v>
      </c>
      <c r="T1211" s="290">
        <f>IFERROR(S1211/$K1209,0)</f>
        <v>0</v>
      </c>
      <c r="U1211" s="204">
        <f>S1211+U1210</f>
        <v>0</v>
      </c>
      <c r="V1211" s="290">
        <f>IFERROR(U1211/$K1209,0)</f>
        <v>0</v>
      </c>
      <c r="W1211" s="204">
        <f>U1211+W1210</f>
        <v>0</v>
      </c>
      <c r="X1211" s="290">
        <f>IFERROR(W1211/$K1209,0)</f>
        <v>0</v>
      </c>
      <c r="Y1211" s="204">
        <f>W1211+Y1210</f>
        <v>0</v>
      </c>
      <c r="Z1211" s="205">
        <f>IFERROR(Y1211/$K1209,0)</f>
        <v>0</v>
      </c>
      <c r="AA1211" s="204"/>
      <c r="AB1211" s="205"/>
    </row>
    <row r="1212" spans="1:30" ht="30" customHeight="1" collapsed="1">
      <c r="B1212" s="181" t="str">
        <f>B1211</f>
        <v>5.1</v>
      </c>
      <c r="C1212" s="348"/>
      <c r="D1212" s="349">
        <f>C1201</f>
        <v>5</v>
      </c>
      <c r="E1212" s="349" t="s">
        <v>726</v>
      </c>
      <c r="F1212" s="346" t="s">
        <v>725</v>
      </c>
      <c r="G1212" s="350"/>
      <c r="H1212" s="44"/>
      <c r="I1212" s="351" t="s">
        <v>74</v>
      </c>
      <c r="J1212" s="352"/>
      <c r="K1212" s="347">
        <f>SUMIF(B$9:B1211,B1212,K$9:K1211)</f>
        <v>0</v>
      </c>
      <c r="L1212" s="42"/>
      <c r="M1212" s="353"/>
      <c r="O1212" s="206">
        <f>SUMIFS(O$9:O1211,$B$9:$B1211,$B1212,$M$9:$M1211,$M1210)</f>
        <v>0</v>
      </c>
      <c r="P1212" s="291">
        <f>IFERROR(O1212/$K1212,0)</f>
        <v>0</v>
      </c>
      <c r="Q1212" s="206">
        <f>SUMIFS(Q$9:Q1211,$B$9:$B1211,$B1212,$M$9:$M1211,$M1210)</f>
        <v>0</v>
      </c>
      <c r="R1212" s="291">
        <f>IFERROR(Q1212/$K1212,0)</f>
        <v>0</v>
      </c>
      <c r="S1212" s="206">
        <f>SUMIFS(S$9:S1211,$B$9:$B1211,$B1212,$M$9:$M1211,$M1210)</f>
        <v>0</v>
      </c>
      <c r="T1212" s="291">
        <f>IFERROR(S1212/$K1212,0)</f>
        <v>0</v>
      </c>
      <c r="U1212" s="206">
        <f>SUMIFS(U$9:U1211,$B$9:$B1211,$B1212,$M$9:$M1211,$M1210)</f>
        <v>0</v>
      </c>
      <c r="V1212" s="291">
        <f>IFERROR(U1212/$K1212,0)</f>
        <v>0</v>
      </c>
      <c r="W1212" s="206">
        <f>SUMIFS(W$9:W1211,$B$9:$B1211,$B1212,$M$9:$M1211,$M1210)</f>
        <v>0</v>
      </c>
      <c r="X1212" s="291">
        <f>IFERROR(W1212/$K1212,0)</f>
        <v>0</v>
      </c>
      <c r="Y1212" s="206">
        <f>SUMIFS(Y$9:Y1211,$B$9:$B1211,$B1212,$M$9:$M1211,$M1210)</f>
        <v>0</v>
      </c>
      <c r="Z1212" s="291">
        <f>IFERROR(Y1212/$K1212,0)</f>
        <v>0</v>
      </c>
      <c r="AA1212" s="206">
        <f>SUMIFS(AA$9:AA1211,$B$9:$B1211,$B1212,$M$9:$M1211,$M1210)</f>
        <v>0</v>
      </c>
      <c r="AB1212" s="291">
        <f>IFERROR(AA1212/$K1212,0)</f>
        <v>0</v>
      </c>
    </row>
    <row r="1213" spans="1:30" ht="30" customHeight="1" thickBot="1">
      <c r="B1213" s="181" t="str">
        <f>B1212</f>
        <v>5.1</v>
      </c>
      <c r="C1213" s="162"/>
      <c r="D1213" s="223">
        <f>F1213</f>
        <v>5</v>
      </c>
      <c r="E1213" s="223" t="s">
        <v>740</v>
      </c>
      <c r="F1213" s="165">
        <v>5</v>
      </c>
      <c r="G1213" s="224"/>
      <c r="H1213" s="44"/>
      <c r="I1213" s="148" t="s">
        <v>74</v>
      </c>
      <c r="J1213" s="149"/>
      <c r="K1213" s="150">
        <f>SUMIFS(K$9:K1212,E$9:E1212,"$",D$9:D1212,D1213)</f>
        <v>0</v>
      </c>
      <c r="L1213" s="42"/>
      <c r="M1213" s="192"/>
      <c r="O1213" s="208">
        <f>SUMIFS(O$9:O1212,$D$9:$D1212,$D1213,$E$9:$E1212,$E1212)</f>
        <v>0</v>
      </c>
      <c r="P1213" s="293" t="e">
        <f>O1213/$K1213</f>
        <v>#DIV/0!</v>
      </c>
      <c r="Q1213" s="208">
        <f>SUMIFS(Q$9:Q1212,$D$9:$D1212,$D1213,$E$9:$E1212,$E1212)</f>
        <v>0</v>
      </c>
      <c r="R1213" s="293" t="e">
        <f>Q1213/$K1213</f>
        <v>#DIV/0!</v>
      </c>
      <c r="S1213" s="208">
        <f>SUMIFS(S$9:S1212,$D$9:$D1212,$D1213,$E$9:$E1212,$E1212)</f>
        <v>0</v>
      </c>
      <c r="T1213" s="293" t="e">
        <f>S1213/$K1213</f>
        <v>#DIV/0!</v>
      </c>
      <c r="U1213" s="208">
        <f>SUMIFS(U$9:U1212,$D$9:$D1212,$D1213,$E$9:$E1212,$E1212)</f>
        <v>0</v>
      </c>
      <c r="V1213" s="293" t="e">
        <f>U1213/$K1213</f>
        <v>#DIV/0!</v>
      </c>
      <c r="W1213" s="208">
        <f>SUMIFS(W$9:W1212,$D$9:$D1212,$D1213,$E$9:$E1212,$E1212)</f>
        <v>0</v>
      </c>
      <c r="X1213" s="293" t="e">
        <f>W1213/$K1213</f>
        <v>#DIV/0!</v>
      </c>
      <c r="Y1213" s="208">
        <f>SUMIFS(Y$9:Y1212,$D$9:$D1212,$D1213,$E$9:$E1212,$E1212)</f>
        <v>0</v>
      </c>
      <c r="Z1213" s="293" t="e">
        <f>Y1213/$K1213</f>
        <v>#DIV/0!</v>
      </c>
      <c r="AA1213" s="208">
        <f>SUMIFS(AA$9:AA1212,$D$9:$D1212,$D1213,$E$9:$E1212,$E1212)</f>
        <v>0</v>
      </c>
      <c r="AB1213" s="293" t="e">
        <f>AA1213/$K1213</f>
        <v>#DIV/0!</v>
      </c>
    </row>
    <row r="1214" spans="1:30" ht="15.75" thickBot="1">
      <c r="C1214" s="82"/>
      <c r="D1214" s="213"/>
      <c r="E1214" s="213"/>
      <c r="F1214" s="214"/>
      <c r="G1214" s="215"/>
      <c r="H1214" s="39"/>
      <c r="I1214" s="40"/>
      <c r="J1214" s="40"/>
      <c r="K1214" s="40"/>
      <c r="L1214" s="41"/>
      <c r="M1214" s="40"/>
      <c r="O1214" s="40"/>
      <c r="P1214" s="294"/>
      <c r="Q1214" s="40"/>
      <c r="R1214" s="294"/>
      <c r="S1214" s="40"/>
      <c r="T1214" s="294"/>
      <c r="U1214" s="40"/>
      <c r="V1214" s="294"/>
      <c r="W1214" s="40"/>
      <c r="X1214" s="294"/>
      <c r="Y1214" s="40"/>
      <c r="Z1214" s="294"/>
      <c r="AA1214" s="309"/>
      <c r="AB1214" s="310"/>
    </row>
    <row r="1215" spans="1:30" ht="15.75" customHeight="1" thickBot="1">
      <c r="C1215" s="91" t="s">
        <v>456</v>
      </c>
      <c r="D1215" s="225"/>
      <c r="E1215" s="225"/>
      <c r="F1215" s="225"/>
      <c r="G1215" s="226"/>
      <c r="H1215" s="3"/>
      <c r="I1215" s="379"/>
      <c r="J1215" s="380"/>
      <c r="K1215" s="381"/>
      <c r="L1215" s="3"/>
      <c r="M1215" s="193"/>
      <c r="O1215" s="262"/>
      <c r="P1215" s="295"/>
      <c r="Q1215" s="262"/>
      <c r="R1215" s="295"/>
      <c r="S1215" s="262"/>
      <c r="T1215" s="295"/>
      <c r="U1215" s="262"/>
      <c r="V1215" s="295"/>
      <c r="W1215" s="262"/>
      <c r="X1215" s="295"/>
      <c r="Y1215" s="262"/>
      <c r="Z1215" s="295"/>
      <c r="AA1215" s="311"/>
      <c r="AB1215" s="312"/>
    </row>
    <row r="1216" spans="1:30" ht="15.75" customHeight="1">
      <c r="C1216" s="249"/>
      <c r="D1216" s="227"/>
      <c r="E1216" s="227"/>
      <c r="F1216" s="228" t="s">
        <v>872</v>
      </c>
      <c r="G1216" s="229" t="s">
        <v>875</v>
      </c>
      <c r="H1216" s="46"/>
      <c r="I1216" s="112"/>
      <c r="J1216" s="113"/>
      <c r="K1216" s="114">
        <f>SUMIF($E$9:$E1214,"$$",K9:K1214)</f>
        <v>0</v>
      </c>
      <c r="L1216" s="46"/>
      <c r="M1216" s="256"/>
      <c r="O1216" s="263">
        <f>SUMIF($E$9:$E1214,"$$",O9:O1214)</f>
        <v>0</v>
      </c>
      <c r="P1216" s="264">
        <f>IFERROR(O1216/$K1216,0)</f>
        <v>0</v>
      </c>
      <c r="Q1216" s="263">
        <f>SUMIF($E$9:$E1214,"$$",Q9:Q1214)</f>
        <v>0</v>
      </c>
      <c r="R1216" s="264">
        <f>IFERROR(Q1216/$K1216,0)</f>
        <v>0</v>
      </c>
      <c r="S1216" s="263">
        <f>SUMIF($E$9:$E1214,"$$",S9:S1214)</f>
        <v>0</v>
      </c>
      <c r="T1216" s="264">
        <f t="shared" ref="T1216:T1225" si="37">IFERROR(S1216/$K1216,0)</f>
        <v>0</v>
      </c>
      <c r="U1216" s="263">
        <f>SUMIF($E$9:$E1214,"$$",U9:U1214)</f>
        <v>0</v>
      </c>
      <c r="V1216" s="264">
        <f t="shared" ref="V1216:V1225" si="38">IFERROR(U1216/$K1216,0)</f>
        <v>0</v>
      </c>
      <c r="W1216" s="263">
        <f>SUMIF($E$9:$E1214,"$$",W9:W1214)</f>
        <v>0</v>
      </c>
      <c r="X1216" s="264">
        <f t="shared" ref="X1216:X1225" si="39">IFERROR(W1216/$K1216,0)</f>
        <v>0</v>
      </c>
      <c r="Y1216" s="263">
        <f>SUMIF($E$9:$E1214,"$$",Y9:Y1214)</f>
        <v>0</v>
      </c>
      <c r="Z1216" s="264">
        <f t="shared" ref="Z1216:Z1225" si="40">IFERROR(Y1216/$K1216,0)</f>
        <v>0</v>
      </c>
      <c r="AA1216" s="263">
        <f>SUMIF($E$9:$E1214,"$$",AA9:AA1214)</f>
        <v>0</v>
      </c>
      <c r="AB1216" s="264">
        <f t="shared" ref="AB1216:AB1225" si="41">IFERROR(AA1216/$K1216,0)</f>
        <v>0</v>
      </c>
    </row>
    <row r="1217" spans="3:30" ht="15.75" customHeight="1">
      <c r="C1217" s="250"/>
      <c r="D1217" s="230"/>
      <c r="E1217" s="230"/>
      <c r="F1217" s="231" t="s">
        <v>457</v>
      </c>
      <c r="G1217" s="232" t="s">
        <v>189</v>
      </c>
      <c r="H1217" s="46"/>
      <c r="I1217" s="115">
        <f>'VII - Planilha Orçamentária'!I455</f>
        <v>0.27500000000000002</v>
      </c>
      <c r="J1217" s="98"/>
      <c r="K1217" s="116">
        <f>ROUND($I1217*K$1216,2)</f>
        <v>0</v>
      </c>
      <c r="L1217" s="46"/>
      <c r="M1217" s="257"/>
      <c r="O1217" s="265">
        <f>$I1217*O$1216</f>
        <v>0</v>
      </c>
      <c r="P1217" s="266">
        <f t="shared" ref="P1217:R1225" si="42">IFERROR(O1217/$K1217,0)</f>
        <v>0</v>
      </c>
      <c r="Q1217" s="265">
        <f>$I1217*Q$1216</f>
        <v>0</v>
      </c>
      <c r="R1217" s="266">
        <f t="shared" si="42"/>
        <v>0</v>
      </c>
      <c r="S1217" s="265">
        <f>$I1217*S$1216</f>
        <v>0</v>
      </c>
      <c r="T1217" s="266">
        <f t="shared" si="37"/>
        <v>0</v>
      </c>
      <c r="U1217" s="265">
        <f>$I1217*U$1216</f>
        <v>0</v>
      </c>
      <c r="V1217" s="266">
        <f t="shared" si="38"/>
        <v>0</v>
      </c>
      <c r="W1217" s="265">
        <f>$I1217*W$1216</f>
        <v>0</v>
      </c>
      <c r="X1217" s="266">
        <f t="shared" si="39"/>
        <v>0</v>
      </c>
      <c r="Y1217" s="265">
        <f>$I1217*Y$1216</f>
        <v>0</v>
      </c>
      <c r="Z1217" s="266">
        <f t="shared" si="40"/>
        <v>0</v>
      </c>
      <c r="AA1217" s="265">
        <f>$I1217*AA$1216</f>
        <v>0</v>
      </c>
      <c r="AB1217" s="266">
        <f t="shared" si="41"/>
        <v>0</v>
      </c>
      <c r="AD1217" s="315"/>
    </row>
    <row r="1218" spans="3:30" ht="15.75" customHeight="1">
      <c r="C1218" s="250"/>
      <c r="D1218" s="230"/>
      <c r="E1218" s="230"/>
      <c r="F1218" s="231"/>
      <c r="G1218" s="232"/>
      <c r="H1218" s="3"/>
      <c r="I1218" s="115"/>
      <c r="J1218" s="98"/>
      <c r="K1218" s="116"/>
      <c r="L1218" s="3"/>
      <c r="M1218" s="257"/>
      <c r="O1218" s="265"/>
      <c r="P1218" s="266">
        <f t="shared" si="42"/>
        <v>0</v>
      </c>
      <c r="Q1218" s="265"/>
      <c r="R1218" s="266">
        <f t="shared" si="42"/>
        <v>0</v>
      </c>
      <c r="S1218" s="265"/>
      <c r="T1218" s="266">
        <f t="shared" si="37"/>
        <v>0</v>
      </c>
      <c r="U1218" s="265"/>
      <c r="V1218" s="266">
        <f t="shared" si="38"/>
        <v>0</v>
      </c>
      <c r="W1218" s="265"/>
      <c r="X1218" s="266">
        <f t="shared" si="39"/>
        <v>0</v>
      </c>
      <c r="Y1218" s="265"/>
      <c r="Z1218" s="266">
        <f t="shared" si="40"/>
        <v>0</v>
      </c>
      <c r="AA1218" s="265"/>
      <c r="AB1218" s="266">
        <f t="shared" si="41"/>
        <v>0</v>
      </c>
    </row>
    <row r="1219" spans="3:30" ht="15.75" customHeight="1">
      <c r="C1219" s="251"/>
      <c r="D1219" s="233"/>
      <c r="E1219" s="233"/>
      <c r="F1219" s="234" t="s">
        <v>1181</v>
      </c>
      <c r="G1219" s="235"/>
      <c r="H1219" s="3"/>
      <c r="I1219" s="117"/>
      <c r="J1219" s="47"/>
      <c r="K1219" s="118">
        <f>SUM(K1216:K1218)</f>
        <v>0</v>
      </c>
      <c r="L1219" s="3"/>
      <c r="M1219" s="258"/>
      <c r="O1219" s="267">
        <f>SUM(O1216:O1218)</f>
        <v>0</v>
      </c>
      <c r="P1219" s="268">
        <f t="shared" si="42"/>
        <v>0</v>
      </c>
      <c r="Q1219" s="267">
        <f>SUM(Q1216:Q1218)</f>
        <v>0</v>
      </c>
      <c r="R1219" s="268">
        <f t="shared" si="42"/>
        <v>0</v>
      </c>
      <c r="S1219" s="267">
        <f>SUM(S1216:S1218)</f>
        <v>0</v>
      </c>
      <c r="T1219" s="268">
        <f t="shared" si="37"/>
        <v>0</v>
      </c>
      <c r="U1219" s="267">
        <f>SUM(U1216:U1218)</f>
        <v>0</v>
      </c>
      <c r="V1219" s="268">
        <f t="shared" si="38"/>
        <v>0</v>
      </c>
      <c r="W1219" s="267">
        <f>SUM(W1216:W1218)</f>
        <v>0</v>
      </c>
      <c r="X1219" s="268">
        <f t="shared" si="39"/>
        <v>0</v>
      </c>
      <c r="Y1219" s="267">
        <f>SUM(Y1216:Y1218)</f>
        <v>0</v>
      </c>
      <c r="Z1219" s="268">
        <f t="shared" si="40"/>
        <v>0</v>
      </c>
      <c r="AA1219" s="267">
        <f>SUM(AA1216:AA1218)+0.01</f>
        <v>0.01</v>
      </c>
      <c r="AB1219" s="268">
        <f t="shared" si="41"/>
        <v>0</v>
      </c>
    </row>
    <row r="1220" spans="3:30" ht="15.75" hidden="1" customHeight="1">
      <c r="C1220" s="106"/>
      <c r="D1220" s="236"/>
      <c r="E1220" s="236"/>
      <c r="F1220" s="237" t="s">
        <v>713</v>
      </c>
      <c r="G1220" s="238"/>
      <c r="H1220" s="50"/>
      <c r="I1220" s="119"/>
      <c r="J1220" s="52"/>
      <c r="K1220" s="120">
        <f>SUM(K$1219:K1219)*$I1220</f>
        <v>0</v>
      </c>
      <c r="L1220" s="50"/>
      <c r="M1220" s="259"/>
      <c r="O1220" s="269">
        <f>SUM(O$1219:O1219)*$I1220</f>
        <v>0</v>
      </c>
      <c r="P1220" s="270">
        <f t="shared" si="42"/>
        <v>0</v>
      </c>
      <c r="Q1220" s="269">
        <f>SUM(Q$1219:Q1219)*$I1220</f>
        <v>0</v>
      </c>
      <c r="R1220" s="270">
        <f t="shared" si="42"/>
        <v>0</v>
      </c>
      <c r="S1220" s="269">
        <f>SUM(S$1219:S1219)*$I1220</f>
        <v>0</v>
      </c>
      <c r="T1220" s="270">
        <f t="shared" si="37"/>
        <v>0</v>
      </c>
      <c r="U1220" s="269">
        <f>SUM(U$1219:U1219)*$I1220</f>
        <v>0</v>
      </c>
      <c r="V1220" s="270">
        <f t="shared" si="38"/>
        <v>0</v>
      </c>
      <c r="W1220" s="269">
        <f>SUM(W$1219:W1219)*$I1220</f>
        <v>0</v>
      </c>
      <c r="X1220" s="270">
        <f t="shared" si="39"/>
        <v>0</v>
      </c>
      <c r="Y1220" s="269">
        <f>SUM(Y$1219:Y1219)*$I1220</f>
        <v>0</v>
      </c>
      <c r="Z1220" s="270">
        <f t="shared" si="40"/>
        <v>0</v>
      </c>
      <c r="AA1220" s="269">
        <f>SUM(AA$1219:AA1219)*$I1220</f>
        <v>0</v>
      </c>
      <c r="AB1220" s="270">
        <f t="shared" si="41"/>
        <v>0</v>
      </c>
    </row>
    <row r="1221" spans="3:30" ht="15.75" hidden="1" customHeight="1">
      <c r="C1221" s="106"/>
      <c r="D1221" s="236"/>
      <c r="E1221" s="236"/>
      <c r="F1221" s="237" t="s">
        <v>714</v>
      </c>
      <c r="G1221" s="238"/>
      <c r="H1221" s="50"/>
      <c r="I1221" s="119"/>
      <c r="J1221" s="52"/>
      <c r="K1221" s="120">
        <f>SUM(K$1219:K1220)*$I1221</f>
        <v>0</v>
      </c>
      <c r="L1221" s="50"/>
      <c r="M1221" s="259"/>
      <c r="O1221" s="269">
        <f>SUM(O$1219:O1220)*$I1221</f>
        <v>0</v>
      </c>
      <c r="P1221" s="270">
        <f t="shared" si="42"/>
        <v>0</v>
      </c>
      <c r="Q1221" s="269">
        <f>SUM(Q$1219:Q1220)*$I1221</f>
        <v>0</v>
      </c>
      <c r="R1221" s="270">
        <f t="shared" si="42"/>
        <v>0</v>
      </c>
      <c r="S1221" s="269">
        <f>SUM(S$1219:S1220)*$I1221</f>
        <v>0</v>
      </c>
      <c r="T1221" s="270">
        <f t="shared" si="37"/>
        <v>0</v>
      </c>
      <c r="U1221" s="269">
        <f>SUM(U$1219:U1220)*$I1221</f>
        <v>0</v>
      </c>
      <c r="V1221" s="270">
        <f t="shared" si="38"/>
        <v>0</v>
      </c>
      <c r="W1221" s="269">
        <f>SUM(W$1219:W1220)*$I1221</f>
        <v>0</v>
      </c>
      <c r="X1221" s="270">
        <f t="shared" si="39"/>
        <v>0</v>
      </c>
      <c r="Y1221" s="269">
        <f>SUM(Y$1219:Y1220)*$I1221</f>
        <v>0</v>
      </c>
      <c r="Z1221" s="270">
        <f t="shared" si="40"/>
        <v>0</v>
      </c>
      <c r="AA1221" s="269">
        <f>SUM(AA$1219:AA1220)*$I1221</f>
        <v>0</v>
      </c>
      <c r="AB1221" s="270">
        <f t="shared" si="41"/>
        <v>0</v>
      </c>
    </row>
    <row r="1222" spans="3:30" ht="15.75" hidden="1" customHeight="1">
      <c r="C1222" s="106"/>
      <c r="D1222" s="236"/>
      <c r="E1222" s="236"/>
      <c r="F1222" s="237" t="s">
        <v>716</v>
      </c>
      <c r="G1222" s="238"/>
      <c r="H1222" s="50"/>
      <c r="I1222" s="119"/>
      <c r="J1222" s="52"/>
      <c r="K1222" s="120">
        <f>SUM(K$1219:K1221)*$I1222</f>
        <v>0</v>
      </c>
      <c r="L1222" s="50"/>
      <c r="M1222" s="259"/>
      <c r="O1222" s="269">
        <f>SUM(O$1219:O1221)*$I1222</f>
        <v>0</v>
      </c>
      <c r="P1222" s="270">
        <f t="shared" si="42"/>
        <v>0</v>
      </c>
      <c r="Q1222" s="269">
        <f>SUM(Q$1219:Q1221)*$I1222</f>
        <v>0</v>
      </c>
      <c r="R1222" s="270">
        <f t="shared" si="42"/>
        <v>0</v>
      </c>
      <c r="S1222" s="269">
        <f>SUM(S$1219:S1221)*$I1222</f>
        <v>0</v>
      </c>
      <c r="T1222" s="270">
        <f t="shared" si="37"/>
        <v>0</v>
      </c>
      <c r="U1222" s="269">
        <f>SUM(U$1219:U1221)*$I1222</f>
        <v>0</v>
      </c>
      <c r="V1222" s="270">
        <f t="shared" si="38"/>
        <v>0</v>
      </c>
      <c r="W1222" s="269">
        <f>SUM(W$1219:W1221)*$I1222</f>
        <v>0</v>
      </c>
      <c r="X1222" s="270">
        <f t="shared" si="39"/>
        <v>0</v>
      </c>
      <c r="Y1222" s="269">
        <f>SUM(Y$1219:Y1221)*$I1222</f>
        <v>0</v>
      </c>
      <c r="Z1222" s="270">
        <f t="shared" si="40"/>
        <v>0</v>
      </c>
      <c r="AA1222" s="269">
        <f>SUM(AA$1219:AA1221)*$I1222</f>
        <v>0</v>
      </c>
      <c r="AB1222" s="270">
        <f t="shared" si="41"/>
        <v>0</v>
      </c>
    </row>
    <row r="1223" spans="3:30" ht="15.75" hidden="1" customHeight="1">
      <c r="C1223" s="106"/>
      <c r="D1223" s="236"/>
      <c r="E1223" s="236"/>
      <c r="F1223" s="237" t="s">
        <v>717</v>
      </c>
      <c r="G1223" s="238"/>
      <c r="H1223" s="50"/>
      <c r="I1223" s="119"/>
      <c r="J1223" s="52"/>
      <c r="K1223" s="120">
        <f>SUM(K$1219:K1222)*$I1223</f>
        <v>0</v>
      </c>
      <c r="L1223" s="50"/>
      <c r="M1223" s="259"/>
      <c r="O1223" s="269">
        <f>SUM(O$1219:O1222)*$I1223</f>
        <v>0</v>
      </c>
      <c r="P1223" s="270">
        <f t="shared" si="42"/>
        <v>0</v>
      </c>
      <c r="Q1223" s="269">
        <f>SUM(Q$1219:Q1222)*$I1223</f>
        <v>0</v>
      </c>
      <c r="R1223" s="270">
        <f t="shared" si="42"/>
        <v>0</v>
      </c>
      <c r="S1223" s="269">
        <f>SUM(S$1219:S1222)*$I1223</f>
        <v>0</v>
      </c>
      <c r="T1223" s="270">
        <f t="shared" si="37"/>
        <v>0</v>
      </c>
      <c r="U1223" s="269">
        <f>SUM(U$1219:U1222)*$I1223</f>
        <v>0</v>
      </c>
      <c r="V1223" s="270">
        <f t="shared" si="38"/>
        <v>0</v>
      </c>
      <c r="W1223" s="269">
        <f>SUM(W$1219:W1222)*$I1223</f>
        <v>0</v>
      </c>
      <c r="X1223" s="270">
        <f t="shared" si="39"/>
        <v>0</v>
      </c>
      <c r="Y1223" s="269">
        <f>SUM(Y$1219:Y1222)*$I1223</f>
        <v>0</v>
      </c>
      <c r="Z1223" s="270">
        <f t="shared" si="40"/>
        <v>0</v>
      </c>
      <c r="AA1223" s="269">
        <f>SUM(AA$1219:AA1222)*$I1223</f>
        <v>0</v>
      </c>
      <c r="AB1223" s="270">
        <f t="shared" si="41"/>
        <v>0</v>
      </c>
    </row>
    <row r="1224" spans="3:30" ht="15.75" customHeight="1">
      <c r="C1224" s="106"/>
      <c r="D1224" s="236"/>
      <c r="E1224" s="236"/>
      <c r="F1224" s="237" t="s">
        <v>733</v>
      </c>
      <c r="G1224" s="239" t="s">
        <v>189</v>
      </c>
      <c r="H1224" s="51"/>
      <c r="I1224" s="121">
        <f>((1+I1220)*(1+I1221)*(1+I1222)*(1+I1223))-1</f>
        <v>0</v>
      </c>
      <c r="J1224" s="53"/>
      <c r="K1224" s="120">
        <f>SUM(K1220:K1223)</f>
        <v>0</v>
      </c>
      <c r="L1224" s="51"/>
      <c r="M1224" s="260"/>
      <c r="O1224" s="269">
        <f>SUM(O1220:O1223)</f>
        <v>0</v>
      </c>
      <c r="P1224" s="270">
        <f t="shared" si="42"/>
        <v>0</v>
      </c>
      <c r="Q1224" s="269">
        <f>SUM(Q1220:Q1223)</f>
        <v>0</v>
      </c>
      <c r="R1224" s="270">
        <f t="shared" si="42"/>
        <v>0</v>
      </c>
      <c r="S1224" s="269">
        <f>SUM(S1220:S1223)</f>
        <v>0</v>
      </c>
      <c r="T1224" s="270">
        <f t="shared" si="37"/>
        <v>0</v>
      </c>
      <c r="U1224" s="269">
        <f>SUM(U1220:U1223)</f>
        <v>0</v>
      </c>
      <c r="V1224" s="270">
        <f t="shared" si="38"/>
        <v>0</v>
      </c>
      <c r="W1224" s="269">
        <f>SUM(W1220:W1223)</f>
        <v>0</v>
      </c>
      <c r="X1224" s="270">
        <f t="shared" si="39"/>
        <v>0</v>
      </c>
      <c r="Y1224" s="269">
        <f>SUM(Y1220:Y1223)</f>
        <v>0</v>
      </c>
      <c r="Z1224" s="270">
        <f t="shared" si="40"/>
        <v>0</v>
      </c>
      <c r="AA1224" s="269">
        <f>SUM(AA1220:AA1223)</f>
        <v>0</v>
      </c>
      <c r="AB1224" s="270">
        <f t="shared" si="41"/>
        <v>0</v>
      </c>
    </row>
    <row r="1225" spans="3:30" ht="15.75" customHeight="1" thickBot="1">
      <c r="C1225" s="252"/>
      <c r="D1225" s="240"/>
      <c r="E1225" s="240"/>
      <c r="F1225" s="241" t="s">
        <v>715</v>
      </c>
      <c r="G1225" s="242"/>
      <c r="H1225" s="3"/>
      <c r="I1225" s="122"/>
      <c r="J1225" s="123"/>
      <c r="K1225" s="124">
        <f>K1219+K1224</f>
        <v>0</v>
      </c>
      <c r="L1225" s="3"/>
      <c r="M1225" s="261"/>
      <c r="O1225" s="271">
        <f>O1219+O1224</f>
        <v>0</v>
      </c>
      <c r="P1225" s="272">
        <f t="shared" si="42"/>
        <v>0</v>
      </c>
      <c r="Q1225" s="271">
        <f>Q1219+Q1224</f>
        <v>0</v>
      </c>
      <c r="R1225" s="272">
        <f t="shared" si="42"/>
        <v>0</v>
      </c>
      <c r="S1225" s="271">
        <f>S1219+S1224</f>
        <v>0</v>
      </c>
      <c r="T1225" s="272">
        <f t="shared" si="37"/>
        <v>0</v>
      </c>
      <c r="U1225" s="271">
        <f>U1219+U1224</f>
        <v>0</v>
      </c>
      <c r="V1225" s="272">
        <f t="shared" si="38"/>
        <v>0</v>
      </c>
      <c r="W1225" s="271">
        <f>W1219+W1224</f>
        <v>0</v>
      </c>
      <c r="X1225" s="272">
        <f t="shared" si="39"/>
        <v>0</v>
      </c>
      <c r="Y1225" s="271">
        <f>Y1219+Y1224</f>
        <v>0</v>
      </c>
      <c r="Z1225" s="272">
        <f t="shared" si="40"/>
        <v>0</v>
      </c>
      <c r="AA1225" s="271">
        <f>AA1219+AA1224</f>
        <v>0.01</v>
      </c>
      <c r="AB1225" s="272">
        <f t="shared" si="41"/>
        <v>0</v>
      </c>
    </row>
    <row r="1226" spans="3:30" ht="15.75" customHeight="1" thickBot="1">
      <c r="C1226" s="252"/>
      <c r="D1226" s="240"/>
      <c r="E1226" s="240"/>
      <c r="F1226" s="241" t="s">
        <v>154</v>
      </c>
      <c r="G1226" s="242"/>
      <c r="H1226" s="3"/>
      <c r="I1226" s="122"/>
      <c r="J1226" s="123"/>
      <c r="K1226" s="316">
        <f>K1225</f>
        <v>0</v>
      </c>
      <c r="L1226" s="3"/>
      <c r="M1226" s="261"/>
      <c r="O1226" s="271">
        <f>O1225</f>
        <v>0</v>
      </c>
      <c r="P1226" s="272">
        <f>IFERROR(O1226/$K1226,0)</f>
        <v>0</v>
      </c>
      <c r="Q1226" s="271">
        <f>O1226+Q1225</f>
        <v>0</v>
      </c>
      <c r="R1226" s="272">
        <f>IFERROR(Q1226/$K1226,0)</f>
        <v>0</v>
      </c>
      <c r="S1226" s="271">
        <f>Q1226+S1225</f>
        <v>0</v>
      </c>
      <c r="T1226" s="272">
        <f>IFERROR(S1226/$K1226,0)</f>
        <v>0</v>
      </c>
      <c r="U1226" s="271">
        <f>S1226+U1225</f>
        <v>0</v>
      </c>
      <c r="V1226" s="272">
        <f>IFERROR(U1226/$K1226,0)</f>
        <v>0</v>
      </c>
      <c r="W1226" s="271">
        <f>U1226+W1225</f>
        <v>0</v>
      </c>
      <c r="X1226" s="272">
        <f>IFERROR(W1226/$K1226,0)</f>
        <v>0</v>
      </c>
      <c r="Y1226" s="271">
        <f>W1226+Y1225</f>
        <v>0</v>
      </c>
      <c r="Z1226" s="272">
        <f>IFERROR(Y1226/$K1226,0)</f>
        <v>0</v>
      </c>
      <c r="AA1226" s="271">
        <f>AA1220+AA1225</f>
        <v>0.01</v>
      </c>
      <c r="AB1226" s="272">
        <f>IFERROR(AA1226/$K1226,0)</f>
        <v>0</v>
      </c>
    </row>
    <row r="1229" spans="3:30">
      <c r="O1229" s="358">
        <f>O42+O180+O1062+O1200</f>
        <v>0</v>
      </c>
      <c r="Q1229" s="358">
        <f>Q42+Q180+Q1062+Q1200</f>
        <v>0</v>
      </c>
      <c r="S1229" s="358">
        <f>S42+S180+S1062+S1200</f>
        <v>0</v>
      </c>
      <c r="U1229" s="358">
        <f>U42+U180+U1062+U1200</f>
        <v>0</v>
      </c>
      <c r="W1229" s="358">
        <f>W42+W180+W1062+W1200</f>
        <v>0</v>
      </c>
      <c r="Y1229" s="358">
        <f>Y42+Y180+Y1062+Y1200</f>
        <v>0</v>
      </c>
      <c r="AA1229" s="358">
        <f>AA42+AA180+AA1062+AA1200</f>
        <v>0</v>
      </c>
    </row>
    <row r="1230" spans="3:30">
      <c r="O1230" s="358">
        <f>O1229*$J1206</f>
        <v>0</v>
      </c>
      <c r="Q1230" s="358">
        <f>Q1229*$J1206</f>
        <v>0</v>
      </c>
      <c r="S1230" s="358">
        <f>S1229*$J1206</f>
        <v>0</v>
      </c>
      <c r="U1230" s="358">
        <f>U1229*$J1206</f>
        <v>0</v>
      </c>
      <c r="W1230" s="358">
        <f>W1229*$J1206</f>
        <v>0</v>
      </c>
      <c r="Y1230" s="358">
        <f>Y1229*$J1206</f>
        <v>0</v>
      </c>
      <c r="AA1230" s="358">
        <f>AA1229*$J1206</f>
        <v>0</v>
      </c>
    </row>
    <row r="1232" spans="3:30">
      <c r="C1232" s="253"/>
      <c r="D1232" s="245"/>
      <c r="E1232" s="245"/>
      <c r="F1232" s="246"/>
      <c r="G1232" s="246"/>
      <c r="H1232" s="34"/>
      <c r="I1232" s="54"/>
      <c r="J1232" s="54"/>
      <c r="K1232" s="54"/>
      <c r="L1232" s="35"/>
      <c r="M1232" s="54"/>
      <c r="O1232" s="54"/>
      <c r="P1232" s="296"/>
      <c r="Q1232" s="54"/>
      <c r="R1232" s="296"/>
      <c r="S1232" s="54"/>
      <c r="T1232" s="296"/>
      <c r="U1232" s="54"/>
      <c r="V1232" s="296"/>
      <c r="W1232" s="54"/>
      <c r="X1232" s="296"/>
      <c r="Y1232" s="54"/>
      <c r="Z1232" s="296"/>
      <c r="AA1232" s="313"/>
      <c r="AB1232" s="314"/>
    </row>
    <row r="1233" spans="3:28">
      <c r="C1233" s="254"/>
      <c r="D1233" s="245"/>
      <c r="E1233" s="245"/>
      <c r="F1233" s="246"/>
      <c r="G1233" s="246"/>
      <c r="H1233" s="34"/>
      <c r="I1233" s="54"/>
      <c r="J1233" s="54"/>
      <c r="K1233" s="54"/>
      <c r="L1233" s="35"/>
      <c r="M1233" s="54"/>
      <c r="O1233" s="54"/>
      <c r="P1233" s="296"/>
      <c r="Q1233" s="54"/>
      <c r="R1233" s="296"/>
      <c r="S1233" s="54"/>
      <c r="T1233" s="296"/>
      <c r="U1233" s="54"/>
      <c r="V1233" s="296"/>
      <c r="W1233" s="54"/>
      <c r="X1233" s="296"/>
      <c r="Y1233" s="54"/>
      <c r="Z1233" s="296"/>
      <c r="AA1233" s="313"/>
      <c r="AB1233" s="314"/>
    </row>
    <row r="1234" spans="3:28">
      <c r="C1234" s="254"/>
      <c r="D1234" s="245"/>
      <c r="E1234" s="245"/>
      <c r="F1234" s="246"/>
      <c r="G1234" s="246"/>
      <c r="H1234" s="34"/>
      <c r="I1234" s="54"/>
      <c r="J1234" s="54"/>
      <c r="K1234" s="54"/>
      <c r="L1234" s="35"/>
      <c r="M1234" s="54"/>
      <c r="O1234" s="54"/>
      <c r="P1234" s="296"/>
      <c r="Q1234" s="54"/>
      <c r="R1234" s="296"/>
      <c r="S1234" s="54"/>
      <c r="T1234" s="296"/>
      <c r="U1234" s="54"/>
      <c r="V1234" s="296"/>
      <c r="W1234" s="54"/>
      <c r="X1234" s="296"/>
      <c r="Y1234" s="54"/>
      <c r="Z1234" s="296"/>
      <c r="AA1234" s="313"/>
      <c r="AB1234" s="314"/>
    </row>
  </sheetData>
  <autoFilter ref="C9:AB1213">
    <filterColumn colId="5">
      <filters blank="1"/>
    </filterColumn>
  </autoFilter>
  <customSheetViews>
    <customSheetView guid="{ABB8A3A3-4187-4CD4-820B-E5CE21B14F3E}" scale="70" showPageBreaks="1" fitToPage="1" printArea="1" filter="1" showAutoFilter="1" hiddenRows="1" view="pageBreakPreview" topLeftCell="B1">
      <pane xSplit="5" ySplit="9" topLeftCell="G10" activePane="bottomRight" state="frozen"/>
      <selection pane="bottomRight" activeCell="B1" sqref="A1:IV65536"/>
      <pageMargins left="0.19685039370078741" right="0.19685039370078741" top="0.39370078740157483" bottom="0.39370078740157483" header="0" footer="0.31496062992125984"/>
      <printOptions horizontalCentered="1"/>
      <pageSetup paperSize="9" scale="34" fitToHeight="0" orientation="portrait" r:id="rId1"/>
      <headerFooter>
        <oddFooter>&amp;CPágina &amp;P de &amp;N</oddFooter>
      </headerFooter>
      <autoFilter ref="B1:M1">
        <filterColumn colId="2">
          <customFilters>
            <customFilter operator="notEqual" val=" "/>
          </customFilters>
        </filterColumn>
      </autoFilter>
    </customSheetView>
  </customSheetViews>
  <mergeCells count="3461">
    <mergeCell ref="U7:V8"/>
    <mergeCell ref="W7:X8"/>
    <mergeCell ref="K1196:K1198"/>
    <mergeCell ref="A1193:A1195"/>
    <mergeCell ref="C1193:C1195"/>
    <mergeCell ref="D1193:D1195"/>
    <mergeCell ref="E1193:E1195"/>
    <mergeCell ref="F1193:F1195"/>
    <mergeCell ref="Y7:Z8"/>
    <mergeCell ref="I1193:I1195"/>
    <mergeCell ref="J1193:J1195"/>
    <mergeCell ref="K1193:K1195"/>
    <mergeCell ref="F1196:F1198"/>
    <mergeCell ref="G1196:G1198"/>
    <mergeCell ref="I1196:I1198"/>
    <mergeCell ref="J1196:J1198"/>
    <mergeCell ref="A1190:A1192"/>
    <mergeCell ref="C1190:C1192"/>
    <mergeCell ref="D1190:D1192"/>
    <mergeCell ref="E1190:E1192"/>
    <mergeCell ref="K1169:K1171"/>
    <mergeCell ref="A1172:A1174"/>
    <mergeCell ref="C1172:C1174"/>
    <mergeCell ref="D1172:D1174"/>
    <mergeCell ref="A179:A181"/>
    <mergeCell ref="D1196:D1198"/>
    <mergeCell ref="E1196:E1198"/>
    <mergeCell ref="K1190:K1192"/>
    <mergeCell ref="A1187:A1189"/>
    <mergeCell ref="C1187:C1189"/>
    <mergeCell ref="D1187:D1189"/>
    <mergeCell ref="E1187:E1189"/>
    <mergeCell ref="F1187:F1189"/>
    <mergeCell ref="G1193:G1195"/>
    <mergeCell ref="I1203:I1205"/>
    <mergeCell ref="J1203:J1205"/>
    <mergeCell ref="A1203:A1205"/>
    <mergeCell ref="C1203:C1205"/>
    <mergeCell ref="D1203:D1205"/>
    <mergeCell ref="E1203:E1205"/>
    <mergeCell ref="Q7:R8"/>
    <mergeCell ref="S7:T8"/>
    <mergeCell ref="F1181:F1183"/>
    <mergeCell ref="G1181:G1183"/>
    <mergeCell ref="I1181:I1183"/>
    <mergeCell ref="J1181:J1183"/>
    <mergeCell ref="A1181:A1183"/>
    <mergeCell ref="C1181:C1183"/>
    <mergeCell ref="D1181:D1183"/>
    <mergeCell ref="E1181:E1183"/>
    <mergeCell ref="K1181:K1183"/>
    <mergeCell ref="G1184:G1186"/>
    <mergeCell ref="I1184:I1186"/>
    <mergeCell ref="J1184:J1186"/>
    <mergeCell ref="A1184:A1186"/>
    <mergeCell ref="C1184:C1186"/>
    <mergeCell ref="D1184:D1186"/>
    <mergeCell ref="E1184:E1186"/>
    <mergeCell ref="K1184:K1186"/>
    <mergeCell ref="A1166:A1168"/>
    <mergeCell ref="C1166:C1168"/>
    <mergeCell ref="D1166:D1168"/>
    <mergeCell ref="E1166:E1168"/>
    <mergeCell ref="F1166:F1168"/>
    <mergeCell ref="AA7:AB8"/>
    <mergeCell ref="A1209:A1211"/>
    <mergeCell ref="C1209:C1211"/>
    <mergeCell ref="D1209:D1211"/>
    <mergeCell ref="E1209:E1211"/>
    <mergeCell ref="F1209:F1211"/>
    <mergeCell ref="G1209:G1211"/>
    <mergeCell ref="I1209:I1211"/>
    <mergeCell ref="J1209:J1211"/>
    <mergeCell ref="K1209:K1211"/>
    <mergeCell ref="A1206:A1208"/>
    <mergeCell ref="C1206:C1208"/>
    <mergeCell ref="D1206:D1208"/>
    <mergeCell ref="E1206:E1208"/>
    <mergeCell ref="F1206:F1208"/>
    <mergeCell ref="G1206:G1208"/>
    <mergeCell ref="I1206:I1208"/>
    <mergeCell ref="J1206:J1208"/>
    <mergeCell ref="K1206:K1208"/>
    <mergeCell ref="F1203:F1205"/>
    <mergeCell ref="G1203:G1205"/>
    <mergeCell ref="A1196:A1198"/>
    <mergeCell ref="C1196:C1198"/>
    <mergeCell ref="G1187:G1189"/>
    <mergeCell ref="I1187:I1189"/>
    <mergeCell ref="J1187:J1189"/>
    <mergeCell ref="K1187:K1189"/>
    <mergeCell ref="F1190:F1192"/>
    <mergeCell ref="G1190:G1192"/>
    <mergeCell ref="I1190:I1192"/>
    <mergeCell ref="J1190:J1192"/>
    <mergeCell ref="F1184:F1186"/>
    <mergeCell ref="G1166:G1168"/>
    <mergeCell ref="I1166:I1168"/>
    <mergeCell ref="J1166:J1168"/>
    <mergeCell ref="K1166:K1168"/>
    <mergeCell ref="F1169:F1171"/>
    <mergeCell ref="G1169:G1171"/>
    <mergeCell ref="I1169:I1171"/>
    <mergeCell ref="J1169:J1171"/>
    <mergeCell ref="A1169:A1171"/>
    <mergeCell ref="C1169:C1171"/>
    <mergeCell ref="D1169:D1171"/>
    <mergeCell ref="E1169:E1171"/>
    <mergeCell ref="F1161:F1163"/>
    <mergeCell ref="G1161:G1163"/>
    <mergeCell ref="I1161:I1163"/>
    <mergeCell ref="J1161:J1163"/>
    <mergeCell ref="A1161:A1163"/>
    <mergeCell ref="C1161:C1163"/>
    <mergeCell ref="D1161:D1163"/>
    <mergeCell ref="E1161:E1163"/>
    <mergeCell ref="K1161:K1163"/>
    <mergeCell ref="A1158:A1160"/>
    <mergeCell ref="C1158:C1160"/>
    <mergeCell ref="D1158:D1160"/>
    <mergeCell ref="E1158:E1160"/>
    <mergeCell ref="F1158:F1160"/>
    <mergeCell ref="G1158:G1160"/>
    <mergeCell ref="I1158:I1160"/>
    <mergeCell ref="J1158:J1160"/>
    <mergeCell ref="K1158:K1160"/>
    <mergeCell ref="F1153:F1155"/>
    <mergeCell ref="G1153:G1155"/>
    <mergeCell ref="I1153:I1155"/>
    <mergeCell ref="J1153:J1155"/>
    <mergeCell ref="A1153:A1155"/>
    <mergeCell ref="C1153:C1155"/>
    <mergeCell ref="D1153:D1155"/>
    <mergeCell ref="E1153:E1155"/>
    <mergeCell ref="K1153:K1155"/>
    <mergeCell ref="A1150:A1152"/>
    <mergeCell ref="C1150:C1152"/>
    <mergeCell ref="D1150:D1152"/>
    <mergeCell ref="E1150:E1152"/>
    <mergeCell ref="F1150:F1152"/>
    <mergeCell ref="G1150:G1152"/>
    <mergeCell ref="I1150:I1152"/>
    <mergeCell ref="J1150:J1152"/>
    <mergeCell ref="K1150:K1152"/>
    <mergeCell ref="F1145:F1147"/>
    <mergeCell ref="G1145:G1147"/>
    <mergeCell ref="I1145:I1147"/>
    <mergeCell ref="J1145:J1147"/>
    <mergeCell ref="A1145:A1147"/>
    <mergeCell ref="C1145:C1147"/>
    <mergeCell ref="D1145:D1147"/>
    <mergeCell ref="E1145:E1147"/>
    <mergeCell ref="K1145:K1147"/>
    <mergeCell ref="A1142:A1144"/>
    <mergeCell ref="C1142:C1144"/>
    <mergeCell ref="D1142:D1144"/>
    <mergeCell ref="E1142:E1144"/>
    <mergeCell ref="F1142:F1144"/>
    <mergeCell ref="G1142:G1144"/>
    <mergeCell ref="I1142:I1144"/>
    <mergeCell ref="J1142:J1144"/>
    <mergeCell ref="K1142:K1144"/>
    <mergeCell ref="F1139:F1141"/>
    <mergeCell ref="G1139:G1141"/>
    <mergeCell ref="I1139:I1141"/>
    <mergeCell ref="J1139:J1141"/>
    <mergeCell ref="A1139:A1141"/>
    <mergeCell ref="C1139:C1141"/>
    <mergeCell ref="D1139:D1141"/>
    <mergeCell ref="E1139:E1141"/>
    <mergeCell ref="K1139:K1141"/>
    <mergeCell ref="A1136:A1138"/>
    <mergeCell ref="C1136:C1138"/>
    <mergeCell ref="D1136:D1138"/>
    <mergeCell ref="E1136:E1138"/>
    <mergeCell ref="F1136:F1138"/>
    <mergeCell ref="G1136:G1138"/>
    <mergeCell ref="I1136:I1138"/>
    <mergeCell ref="J1136:J1138"/>
    <mergeCell ref="K1136:K1138"/>
    <mergeCell ref="F1133:F1135"/>
    <mergeCell ref="G1133:G1135"/>
    <mergeCell ref="I1133:I1135"/>
    <mergeCell ref="J1133:J1135"/>
    <mergeCell ref="A1133:A1135"/>
    <mergeCell ref="C1133:C1135"/>
    <mergeCell ref="D1133:D1135"/>
    <mergeCell ref="E1133:E1135"/>
    <mergeCell ref="K1133:K1135"/>
    <mergeCell ref="A1130:A1132"/>
    <mergeCell ref="C1130:C1132"/>
    <mergeCell ref="D1130:D1132"/>
    <mergeCell ref="E1130:E1132"/>
    <mergeCell ref="F1130:F1132"/>
    <mergeCell ref="G1130:G1132"/>
    <mergeCell ref="I1130:I1132"/>
    <mergeCell ref="J1130:J1132"/>
    <mergeCell ref="K1130:K1132"/>
    <mergeCell ref="F1127:F1129"/>
    <mergeCell ref="G1127:G1129"/>
    <mergeCell ref="I1127:I1129"/>
    <mergeCell ref="J1127:J1129"/>
    <mergeCell ref="A1127:A1129"/>
    <mergeCell ref="C1127:C1129"/>
    <mergeCell ref="D1127:D1129"/>
    <mergeCell ref="E1127:E1129"/>
    <mergeCell ref="K1127:K1129"/>
    <mergeCell ref="A1122:A1124"/>
    <mergeCell ref="C1122:C1124"/>
    <mergeCell ref="D1122:D1124"/>
    <mergeCell ref="E1122:E1124"/>
    <mergeCell ref="F1122:F1124"/>
    <mergeCell ref="G1122:G1124"/>
    <mergeCell ref="I1122:I1124"/>
    <mergeCell ref="J1122:J1124"/>
    <mergeCell ref="K1122:K1124"/>
    <mergeCell ref="F1119:F1121"/>
    <mergeCell ref="G1119:G1121"/>
    <mergeCell ref="I1119:I1121"/>
    <mergeCell ref="J1119:J1121"/>
    <mergeCell ref="A1119:A1121"/>
    <mergeCell ref="C1119:C1121"/>
    <mergeCell ref="D1119:D1121"/>
    <mergeCell ref="E1119:E1121"/>
    <mergeCell ref="K1119:K1121"/>
    <mergeCell ref="A1116:A1118"/>
    <mergeCell ref="C1116:C1118"/>
    <mergeCell ref="D1116:D1118"/>
    <mergeCell ref="E1116:E1118"/>
    <mergeCell ref="F1116:F1118"/>
    <mergeCell ref="G1116:G1118"/>
    <mergeCell ref="I1116:I1118"/>
    <mergeCell ref="J1116:J1118"/>
    <mergeCell ref="K1116:K1118"/>
    <mergeCell ref="F1113:F1115"/>
    <mergeCell ref="G1113:G1115"/>
    <mergeCell ref="I1113:I1115"/>
    <mergeCell ref="J1113:J1115"/>
    <mergeCell ref="A1113:A1115"/>
    <mergeCell ref="C1113:C1115"/>
    <mergeCell ref="D1113:D1115"/>
    <mergeCell ref="E1113:E1115"/>
    <mergeCell ref="K1113:K1115"/>
    <mergeCell ref="A1110:A1112"/>
    <mergeCell ref="C1110:C1112"/>
    <mergeCell ref="D1110:D1112"/>
    <mergeCell ref="E1110:E1112"/>
    <mergeCell ref="F1110:F1112"/>
    <mergeCell ref="G1110:G1112"/>
    <mergeCell ref="I1110:I1112"/>
    <mergeCell ref="J1110:J1112"/>
    <mergeCell ref="K1110:K1112"/>
    <mergeCell ref="F1107:F1109"/>
    <mergeCell ref="G1107:G1109"/>
    <mergeCell ref="I1107:I1109"/>
    <mergeCell ref="J1107:J1109"/>
    <mergeCell ref="A1107:A1109"/>
    <mergeCell ref="C1107:C1109"/>
    <mergeCell ref="D1107:D1109"/>
    <mergeCell ref="E1107:E1109"/>
    <mergeCell ref="K1107:K1109"/>
    <mergeCell ref="A1104:A1106"/>
    <mergeCell ref="C1104:C1106"/>
    <mergeCell ref="D1104:D1106"/>
    <mergeCell ref="E1104:E1106"/>
    <mergeCell ref="F1104:F1106"/>
    <mergeCell ref="G1104:G1106"/>
    <mergeCell ref="I1104:I1106"/>
    <mergeCell ref="J1104:J1106"/>
    <mergeCell ref="K1104:K1106"/>
    <mergeCell ref="F1101:F1103"/>
    <mergeCell ref="G1101:G1103"/>
    <mergeCell ref="I1101:I1103"/>
    <mergeCell ref="J1101:J1103"/>
    <mergeCell ref="A1101:A1103"/>
    <mergeCell ref="C1101:C1103"/>
    <mergeCell ref="D1101:D1103"/>
    <mergeCell ref="E1101:E1103"/>
    <mergeCell ref="K1101:K1103"/>
    <mergeCell ref="A1098:A1100"/>
    <mergeCell ref="C1098:C1100"/>
    <mergeCell ref="D1098:D1100"/>
    <mergeCell ref="E1098:E1100"/>
    <mergeCell ref="F1098:F1100"/>
    <mergeCell ref="G1098:G1100"/>
    <mergeCell ref="I1098:I1100"/>
    <mergeCell ref="J1098:J1100"/>
    <mergeCell ref="K1098:K1100"/>
    <mergeCell ref="F1095:F1097"/>
    <mergeCell ref="G1095:G1097"/>
    <mergeCell ref="I1095:I1097"/>
    <mergeCell ref="J1095:J1097"/>
    <mergeCell ref="A1095:A1097"/>
    <mergeCell ref="C1095:C1097"/>
    <mergeCell ref="D1095:D1097"/>
    <mergeCell ref="E1095:E1097"/>
    <mergeCell ref="K1095:K1097"/>
    <mergeCell ref="A1092:A1094"/>
    <mergeCell ref="C1092:C1094"/>
    <mergeCell ref="D1092:D1094"/>
    <mergeCell ref="E1092:E1094"/>
    <mergeCell ref="F1092:F1094"/>
    <mergeCell ref="G1092:G1094"/>
    <mergeCell ref="I1092:I1094"/>
    <mergeCell ref="J1092:J1094"/>
    <mergeCell ref="K1092:K1094"/>
    <mergeCell ref="F1089:F1091"/>
    <mergeCell ref="G1089:G1091"/>
    <mergeCell ref="I1089:I1091"/>
    <mergeCell ref="J1089:J1091"/>
    <mergeCell ref="A1089:A1091"/>
    <mergeCell ref="C1089:C1091"/>
    <mergeCell ref="D1089:D1091"/>
    <mergeCell ref="E1089:E1091"/>
    <mergeCell ref="K1089:K1091"/>
    <mergeCell ref="A1086:A1088"/>
    <mergeCell ref="C1086:C1088"/>
    <mergeCell ref="D1086:D1088"/>
    <mergeCell ref="E1086:E1088"/>
    <mergeCell ref="F1086:F1088"/>
    <mergeCell ref="G1086:G1088"/>
    <mergeCell ref="I1086:I1088"/>
    <mergeCell ref="J1086:J1088"/>
    <mergeCell ref="K1086:K1088"/>
    <mergeCell ref="F1083:F1085"/>
    <mergeCell ref="G1083:G1085"/>
    <mergeCell ref="I1083:I1085"/>
    <mergeCell ref="J1083:J1085"/>
    <mergeCell ref="A1083:A1085"/>
    <mergeCell ref="C1083:C1085"/>
    <mergeCell ref="D1083:D1085"/>
    <mergeCell ref="E1083:E1085"/>
    <mergeCell ref="K1083:K1085"/>
    <mergeCell ref="A1080:A1082"/>
    <mergeCell ref="C1080:C1082"/>
    <mergeCell ref="D1080:D1082"/>
    <mergeCell ref="E1080:E1082"/>
    <mergeCell ref="F1080:F1082"/>
    <mergeCell ref="G1080:G1082"/>
    <mergeCell ref="I1080:I1082"/>
    <mergeCell ref="J1080:J1082"/>
    <mergeCell ref="K1080:K1082"/>
    <mergeCell ref="F1077:F1079"/>
    <mergeCell ref="G1077:G1079"/>
    <mergeCell ref="I1077:I1079"/>
    <mergeCell ref="J1077:J1079"/>
    <mergeCell ref="A1077:A1079"/>
    <mergeCell ref="C1077:C1079"/>
    <mergeCell ref="D1077:D1079"/>
    <mergeCell ref="E1077:E1079"/>
    <mergeCell ref="K1077:K1079"/>
    <mergeCell ref="A1074:A1076"/>
    <mergeCell ref="C1074:C1076"/>
    <mergeCell ref="D1074:D1076"/>
    <mergeCell ref="E1074:E1076"/>
    <mergeCell ref="F1074:F1076"/>
    <mergeCell ref="G1074:G1076"/>
    <mergeCell ref="I1074:I1076"/>
    <mergeCell ref="J1074:J1076"/>
    <mergeCell ref="K1074:K1076"/>
    <mergeCell ref="F1071:F1073"/>
    <mergeCell ref="G1071:G1073"/>
    <mergeCell ref="I1071:I1073"/>
    <mergeCell ref="J1071:J1073"/>
    <mergeCell ref="A1071:A1073"/>
    <mergeCell ref="C1071:C1073"/>
    <mergeCell ref="D1071:D1073"/>
    <mergeCell ref="E1071:E1073"/>
    <mergeCell ref="K1071:K1073"/>
    <mergeCell ref="A1068:A1070"/>
    <mergeCell ref="C1068:C1070"/>
    <mergeCell ref="D1068:D1070"/>
    <mergeCell ref="E1068:E1070"/>
    <mergeCell ref="F1068:F1070"/>
    <mergeCell ref="G1068:G1070"/>
    <mergeCell ref="I1068:I1070"/>
    <mergeCell ref="J1068:J1070"/>
    <mergeCell ref="K1068:K1070"/>
    <mergeCell ref="F1065:F1067"/>
    <mergeCell ref="G1065:G1067"/>
    <mergeCell ref="I1065:I1067"/>
    <mergeCell ref="J1065:J1067"/>
    <mergeCell ref="A1065:A1067"/>
    <mergeCell ref="C1065:C1067"/>
    <mergeCell ref="D1065:D1067"/>
    <mergeCell ref="E1065:E1067"/>
    <mergeCell ref="K1065:K1067"/>
    <mergeCell ref="A1058:A1060"/>
    <mergeCell ref="C1058:C1060"/>
    <mergeCell ref="D1058:D1060"/>
    <mergeCell ref="E1058:E1060"/>
    <mergeCell ref="F1058:F1060"/>
    <mergeCell ref="G1058:G1060"/>
    <mergeCell ref="I1058:I1060"/>
    <mergeCell ref="J1058:J1060"/>
    <mergeCell ref="K1058:K1060"/>
    <mergeCell ref="F1055:F1057"/>
    <mergeCell ref="G1055:G1057"/>
    <mergeCell ref="I1055:I1057"/>
    <mergeCell ref="J1055:J1057"/>
    <mergeCell ref="A1055:A1057"/>
    <mergeCell ref="C1055:C1057"/>
    <mergeCell ref="D1055:D1057"/>
    <mergeCell ref="E1055:E1057"/>
    <mergeCell ref="K1055:K1057"/>
    <mergeCell ref="A1052:A1054"/>
    <mergeCell ref="C1052:C1054"/>
    <mergeCell ref="D1052:D1054"/>
    <mergeCell ref="E1052:E1054"/>
    <mergeCell ref="F1052:F1054"/>
    <mergeCell ref="G1052:G1054"/>
    <mergeCell ref="I1052:I1054"/>
    <mergeCell ref="J1052:J1054"/>
    <mergeCell ref="K1052:K1054"/>
    <mergeCell ref="F1049:F1051"/>
    <mergeCell ref="G1049:G1051"/>
    <mergeCell ref="I1049:I1051"/>
    <mergeCell ref="J1049:J1051"/>
    <mergeCell ref="A1049:A1051"/>
    <mergeCell ref="C1049:C1051"/>
    <mergeCell ref="D1049:D1051"/>
    <mergeCell ref="E1049:E1051"/>
    <mergeCell ref="K1049:K1051"/>
    <mergeCell ref="A1046:A1048"/>
    <mergeCell ref="C1046:C1048"/>
    <mergeCell ref="D1046:D1048"/>
    <mergeCell ref="E1046:E1048"/>
    <mergeCell ref="F1046:F1048"/>
    <mergeCell ref="G1046:G1048"/>
    <mergeCell ref="I1046:I1048"/>
    <mergeCell ref="J1046:J1048"/>
    <mergeCell ref="K1046:K1048"/>
    <mergeCell ref="F1043:F1045"/>
    <mergeCell ref="G1043:G1045"/>
    <mergeCell ref="I1043:I1045"/>
    <mergeCell ref="J1043:J1045"/>
    <mergeCell ref="A1043:A1045"/>
    <mergeCell ref="C1043:C1045"/>
    <mergeCell ref="D1043:D1045"/>
    <mergeCell ref="E1043:E1045"/>
    <mergeCell ref="K1043:K1045"/>
    <mergeCell ref="A1040:A1042"/>
    <mergeCell ref="C1040:C1042"/>
    <mergeCell ref="D1040:D1042"/>
    <mergeCell ref="E1040:E1042"/>
    <mergeCell ref="F1040:F1042"/>
    <mergeCell ref="G1040:G1042"/>
    <mergeCell ref="I1040:I1042"/>
    <mergeCell ref="J1040:J1042"/>
    <mergeCell ref="K1040:K1042"/>
    <mergeCell ref="F1037:F1039"/>
    <mergeCell ref="G1037:G1039"/>
    <mergeCell ref="I1037:I1039"/>
    <mergeCell ref="J1037:J1039"/>
    <mergeCell ref="A1037:A1039"/>
    <mergeCell ref="C1037:C1039"/>
    <mergeCell ref="D1037:D1039"/>
    <mergeCell ref="E1037:E1039"/>
    <mergeCell ref="K1037:K1039"/>
    <mergeCell ref="A1034:A1036"/>
    <mergeCell ref="C1034:C1036"/>
    <mergeCell ref="D1034:D1036"/>
    <mergeCell ref="E1034:E1036"/>
    <mergeCell ref="F1034:F1036"/>
    <mergeCell ref="G1034:G1036"/>
    <mergeCell ref="I1034:I1036"/>
    <mergeCell ref="J1034:J1036"/>
    <mergeCell ref="K1034:K1036"/>
    <mergeCell ref="F1031:F1033"/>
    <mergeCell ref="G1031:G1033"/>
    <mergeCell ref="I1031:I1033"/>
    <mergeCell ref="J1031:J1033"/>
    <mergeCell ref="A1031:A1033"/>
    <mergeCell ref="C1031:C1033"/>
    <mergeCell ref="D1031:D1033"/>
    <mergeCell ref="E1031:E1033"/>
    <mergeCell ref="K1031:K1033"/>
    <mergeCell ref="A1028:A1030"/>
    <mergeCell ref="C1028:C1030"/>
    <mergeCell ref="D1028:D1030"/>
    <mergeCell ref="E1028:E1030"/>
    <mergeCell ref="F1028:F1030"/>
    <mergeCell ref="G1028:G1030"/>
    <mergeCell ref="I1028:I1030"/>
    <mergeCell ref="J1028:J1030"/>
    <mergeCell ref="K1028:K1030"/>
    <mergeCell ref="F1025:F1027"/>
    <mergeCell ref="G1025:G1027"/>
    <mergeCell ref="I1025:I1027"/>
    <mergeCell ref="J1025:J1027"/>
    <mergeCell ref="A1025:A1027"/>
    <mergeCell ref="C1025:C1027"/>
    <mergeCell ref="D1025:D1027"/>
    <mergeCell ref="E1025:E1027"/>
    <mergeCell ref="K1025:K1027"/>
    <mergeCell ref="A1022:A1024"/>
    <mergeCell ref="C1022:C1024"/>
    <mergeCell ref="D1022:D1024"/>
    <mergeCell ref="E1022:E1024"/>
    <mergeCell ref="F1022:F1024"/>
    <mergeCell ref="G1022:G1024"/>
    <mergeCell ref="I1022:I1024"/>
    <mergeCell ref="J1022:J1024"/>
    <mergeCell ref="K1022:K1024"/>
    <mergeCell ref="F1019:F1021"/>
    <mergeCell ref="G1019:G1021"/>
    <mergeCell ref="I1019:I1021"/>
    <mergeCell ref="J1019:J1021"/>
    <mergeCell ref="A1019:A1021"/>
    <mergeCell ref="C1019:C1021"/>
    <mergeCell ref="D1019:D1021"/>
    <mergeCell ref="E1019:E1021"/>
    <mergeCell ref="K1019:K1021"/>
    <mergeCell ref="A1016:A1018"/>
    <mergeCell ref="C1016:C1018"/>
    <mergeCell ref="D1016:D1018"/>
    <mergeCell ref="E1016:E1018"/>
    <mergeCell ref="F1016:F1018"/>
    <mergeCell ref="G1016:G1018"/>
    <mergeCell ref="I1016:I1018"/>
    <mergeCell ref="J1016:J1018"/>
    <mergeCell ref="K1016:K1018"/>
    <mergeCell ref="F1013:F1015"/>
    <mergeCell ref="G1013:G1015"/>
    <mergeCell ref="I1013:I1015"/>
    <mergeCell ref="J1013:J1015"/>
    <mergeCell ref="A1013:A1015"/>
    <mergeCell ref="C1013:C1015"/>
    <mergeCell ref="D1013:D1015"/>
    <mergeCell ref="E1013:E1015"/>
    <mergeCell ref="K1013:K1015"/>
    <mergeCell ref="A1010:A1012"/>
    <mergeCell ref="C1010:C1012"/>
    <mergeCell ref="D1010:D1012"/>
    <mergeCell ref="E1010:E1012"/>
    <mergeCell ref="F1010:F1012"/>
    <mergeCell ref="G1010:G1012"/>
    <mergeCell ref="I1010:I1012"/>
    <mergeCell ref="J1010:J1012"/>
    <mergeCell ref="K1010:K1012"/>
    <mergeCell ref="F1007:F1009"/>
    <mergeCell ref="G1007:G1009"/>
    <mergeCell ref="I1007:I1009"/>
    <mergeCell ref="J1007:J1009"/>
    <mergeCell ref="A1007:A1009"/>
    <mergeCell ref="C1007:C1009"/>
    <mergeCell ref="D1007:D1009"/>
    <mergeCell ref="E1007:E1009"/>
    <mergeCell ref="K1007:K1009"/>
    <mergeCell ref="A1004:A1006"/>
    <mergeCell ref="C1004:C1006"/>
    <mergeCell ref="D1004:D1006"/>
    <mergeCell ref="E1004:E1006"/>
    <mergeCell ref="F1004:F1006"/>
    <mergeCell ref="G1004:G1006"/>
    <mergeCell ref="I1004:I1006"/>
    <mergeCell ref="J1004:J1006"/>
    <mergeCell ref="K1004:K1006"/>
    <mergeCell ref="F1001:F1003"/>
    <mergeCell ref="G1001:G1003"/>
    <mergeCell ref="I1001:I1003"/>
    <mergeCell ref="J1001:J1003"/>
    <mergeCell ref="A1001:A1003"/>
    <mergeCell ref="C1001:C1003"/>
    <mergeCell ref="D1001:D1003"/>
    <mergeCell ref="E1001:E1003"/>
    <mergeCell ref="K1001:K1003"/>
    <mergeCell ref="A998:A1000"/>
    <mergeCell ref="C998:C1000"/>
    <mergeCell ref="D998:D1000"/>
    <mergeCell ref="E998:E1000"/>
    <mergeCell ref="F998:F1000"/>
    <mergeCell ref="G998:G1000"/>
    <mergeCell ref="I998:I1000"/>
    <mergeCell ref="J998:J1000"/>
    <mergeCell ref="K998:K1000"/>
    <mergeCell ref="F995:F997"/>
    <mergeCell ref="G995:G997"/>
    <mergeCell ref="I995:I997"/>
    <mergeCell ref="J995:J997"/>
    <mergeCell ref="A995:A997"/>
    <mergeCell ref="C995:C997"/>
    <mergeCell ref="D995:D997"/>
    <mergeCell ref="E995:E997"/>
    <mergeCell ref="K995:K997"/>
    <mergeCell ref="A992:A994"/>
    <mergeCell ref="C992:C994"/>
    <mergeCell ref="D992:D994"/>
    <mergeCell ref="E992:E994"/>
    <mergeCell ref="F992:F994"/>
    <mergeCell ref="G992:G994"/>
    <mergeCell ref="I992:I994"/>
    <mergeCell ref="J992:J994"/>
    <mergeCell ref="K992:K994"/>
    <mergeCell ref="F989:F991"/>
    <mergeCell ref="G989:G991"/>
    <mergeCell ref="I989:I991"/>
    <mergeCell ref="J989:J991"/>
    <mergeCell ref="A989:A991"/>
    <mergeCell ref="C989:C991"/>
    <mergeCell ref="D989:D991"/>
    <mergeCell ref="E989:E991"/>
    <mergeCell ref="K989:K991"/>
    <mergeCell ref="A986:A988"/>
    <mergeCell ref="C986:C988"/>
    <mergeCell ref="D986:D988"/>
    <mergeCell ref="E986:E988"/>
    <mergeCell ref="F986:F988"/>
    <mergeCell ref="G986:G988"/>
    <mergeCell ref="I986:I988"/>
    <mergeCell ref="J986:J988"/>
    <mergeCell ref="K986:K988"/>
    <mergeCell ref="F983:F985"/>
    <mergeCell ref="G983:G985"/>
    <mergeCell ref="I983:I985"/>
    <mergeCell ref="J983:J985"/>
    <mergeCell ref="A983:A985"/>
    <mergeCell ref="C983:C985"/>
    <mergeCell ref="D983:D985"/>
    <mergeCell ref="E983:E985"/>
    <mergeCell ref="K983:K985"/>
    <mergeCell ref="A978:A980"/>
    <mergeCell ref="C978:C980"/>
    <mergeCell ref="D978:D980"/>
    <mergeCell ref="E978:E980"/>
    <mergeCell ref="F978:F980"/>
    <mergeCell ref="G978:G980"/>
    <mergeCell ref="I978:I980"/>
    <mergeCell ref="J978:J980"/>
    <mergeCell ref="K978:K980"/>
    <mergeCell ref="F975:F977"/>
    <mergeCell ref="G975:G977"/>
    <mergeCell ref="I975:I977"/>
    <mergeCell ref="J975:J977"/>
    <mergeCell ref="A975:A977"/>
    <mergeCell ref="C975:C977"/>
    <mergeCell ref="D975:D977"/>
    <mergeCell ref="E975:E977"/>
    <mergeCell ref="K975:K977"/>
    <mergeCell ref="A972:A974"/>
    <mergeCell ref="C972:C974"/>
    <mergeCell ref="D972:D974"/>
    <mergeCell ref="E972:E974"/>
    <mergeCell ref="F972:F974"/>
    <mergeCell ref="G972:G974"/>
    <mergeCell ref="I972:I974"/>
    <mergeCell ref="J972:J974"/>
    <mergeCell ref="K972:K974"/>
    <mergeCell ref="F969:F971"/>
    <mergeCell ref="G969:G971"/>
    <mergeCell ref="I969:I971"/>
    <mergeCell ref="J969:J971"/>
    <mergeCell ref="A969:A971"/>
    <mergeCell ref="C969:C971"/>
    <mergeCell ref="D969:D971"/>
    <mergeCell ref="E969:E971"/>
    <mergeCell ref="K969:K971"/>
    <mergeCell ref="A966:A968"/>
    <mergeCell ref="C966:C968"/>
    <mergeCell ref="D966:D968"/>
    <mergeCell ref="E966:E968"/>
    <mergeCell ref="F966:F968"/>
    <mergeCell ref="G966:G968"/>
    <mergeCell ref="I966:I968"/>
    <mergeCell ref="J966:J968"/>
    <mergeCell ref="K966:K968"/>
    <mergeCell ref="F963:F965"/>
    <mergeCell ref="G963:G965"/>
    <mergeCell ref="I963:I965"/>
    <mergeCell ref="J963:J965"/>
    <mergeCell ref="A963:A965"/>
    <mergeCell ref="C963:C965"/>
    <mergeCell ref="D963:D965"/>
    <mergeCell ref="E963:E965"/>
    <mergeCell ref="K963:K965"/>
    <mergeCell ref="A960:A962"/>
    <mergeCell ref="C960:C962"/>
    <mergeCell ref="D960:D962"/>
    <mergeCell ref="E960:E962"/>
    <mergeCell ref="F960:F962"/>
    <mergeCell ref="G960:G962"/>
    <mergeCell ref="I960:I962"/>
    <mergeCell ref="J960:J962"/>
    <mergeCell ref="K960:K962"/>
    <mergeCell ref="F957:F959"/>
    <mergeCell ref="G957:G959"/>
    <mergeCell ref="I957:I959"/>
    <mergeCell ref="J957:J959"/>
    <mergeCell ref="A957:A959"/>
    <mergeCell ref="C957:C959"/>
    <mergeCell ref="D957:D959"/>
    <mergeCell ref="E957:E959"/>
    <mergeCell ref="K957:K959"/>
    <mergeCell ref="A954:A956"/>
    <mergeCell ref="C954:C956"/>
    <mergeCell ref="D954:D956"/>
    <mergeCell ref="E954:E956"/>
    <mergeCell ref="F954:F956"/>
    <mergeCell ref="G954:G956"/>
    <mergeCell ref="I954:I956"/>
    <mergeCell ref="J954:J956"/>
    <mergeCell ref="K954:K956"/>
    <mergeCell ref="F951:F953"/>
    <mergeCell ref="G951:G953"/>
    <mergeCell ref="I951:I953"/>
    <mergeCell ref="J951:J953"/>
    <mergeCell ref="A951:A953"/>
    <mergeCell ref="C951:C953"/>
    <mergeCell ref="D951:D953"/>
    <mergeCell ref="E951:E953"/>
    <mergeCell ref="K951:K953"/>
    <mergeCell ref="A948:A950"/>
    <mergeCell ref="C948:C950"/>
    <mergeCell ref="D948:D950"/>
    <mergeCell ref="E948:E950"/>
    <mergeCell ref="F948:F950"/>
    <mergeCell ref="G948:G950"/>
    <mergeCell ref="I948:I950"/>
    <mergeCell ref="J948:J950"/>
    <mergeCell ref="K948:K950"/>
    <mergeCell ref="F945:F947"/>
    <mergeCell ref="G945:G947"/>
    <mergeCell ref="I945:I947"/>
    <mergeCell ref="J945:J947"/>
    <mergeCell ref="A945:A947"/>
    <mergeCell ref="C945:C947"/>
    <mergeCell ref="D945:D947"/>
    <mergeCell ref="E945:E947"/>
    <mergeCell ref="K945:K947"/>
    <mergeCell ref="A942:A944"/>
    <mergeCell ref="C942:C944"/>
    <mergeCell ref="D942:D944"/>
    <mergeCell ref="E942:E944"/>
    <mergeCell ref="F942:F944"/>
    <mergeCell ref="G942:G944"/>
    <mergeCell ref="I942:I944"/>
    <mergeCell ref="J942:J944"/>
    <mergeCell ref="K942:K944"/>
    <mergeCell ref="F939:F941"/>
    <mergeCell ref="G939:G941"/>
    <mergeCell ref="I939:I941"/>
    <mergeCell ref="J939:J941"/>
    <mergeCell ref="A939:A941"/>
    <mergeCell ref="C939:C941"/>
    <mergeCell ref="D939:D941"/>
    <mergeCell ref="E939:E941"/>
    <mergeCell ref="K939:K941"/>
    <mergeCell ref="A936:A938"/>
    <mergeCell ref="C936:C938"/>
    <mergeCell ref="D936:D938"/>
    <mergeCell ref="E936:E938"/>
    <mergeCell ref="F936:F938"/>
    <mergeCell ref="G936:G938"/>
    <mergeCell ref="I936:I938"/>
    <mergeCell ref="J936:J938"/>
    <mergeCell ref="K936:K938"/>
    <mergeCell ref="F933:F935"/>
    <mergeCell ref="G933:G935"/>
    <mergeCell ref="I933:I935"/>
    <mergeCell ref="J933:J935"/>
    <mergeCell ref="A933:A935"/>
    <mergeCell ref="C933:C935"/>
    <mergeCell ref="D933:D935"/>
    <mergeCell ref="E933:E935"/>
    <mergeCell ref="K933:K935"/>
    <mergeCell ref="A930:A932"/>
    <mergeCell ref="C930:C932"/>
    <mergeCell ref="D930:D932"/>
    <mergeCell ref="E930:E932"/>
    <mergeCell ref="F930:F932"/>
    <mergeCell ref="G930:G932"/>
    <mergeCell ref="I930:I932"/>
    <mergeCell ref="J930:J932"/>
    <mergeCell ref="K930:K932"/>
    <mergeCell ref="F927:F929"/>
    <mergeCell ref="G927:G929"/>
    <mergeCell ref="I927:I929"/>
    <mergeCell ref="J927:J929"/>
    <mergeCell ref="A927:A929"/>
    <mergeCell ref="C927:C929"/>
    <mergeCell ref="D927:D929"/>
    <mergeCell ref="E927:E929"/>
    <mergeCell ref="K927:K929"/>
    <mergeCell ref="A924:A926"/>
    <mergeCell ref="C924:C926"/>
    <mergeCell ref="D924:D926"/>
    <mergeCell ref="E924:E926"/>
    <mergeCell ref="F924:F926"/>
    <mergeCell ref="G924:G926"/>
    <mergeCell ref="I924:I926"/>
    <mergeCell ref="J924:J926"/>
    <mergeCell ref="K924:K926"/>
    <mergeCell ref="F921:F923"/>
    <mergeCell ref="G921:G923"/>
    <mergeCell ref="I921:I923"/>
    <mergeCell ref="J921:J923"/>
    <mergeCell ref="A921:A923"/>
    <mergeCell ref="C921:C923"/>
    <mergeCell ref="D921:D923"/>
    <mergeCell ref="E921:E923"/>
    <mergeCell ref="K921:K923"/>
    <mergeCell ref="A918:A920"/>
    <mergeCell ref="C918:C920"/>
    <mergeCell ref="D918:D920"/>
    <mergeCell ref="E918:E920"/>
    <mergeCell ref="F918:F920"/>
    <mergeCell ref="G918:G920"/>
    <mergeCell ref="I918:I920"/>
    <mergeCell ref="J918:J920"/>
    <mergeCell ref="K918:K920"/>
    <mergeCell ref="F915:F917"/>
    <mergeCell ref="G915:G917"/>
    <mergeCell ref="I915:I917"/>
    <mergeCell ref="J915:J917"/>
    <mergeCell ref="A915:A917"/>
    <mergeCell ref="C915:C917"/>
    <mergeCell ref="D915:D917"/>
    <mergeCell ref="E915:E917"/>
    <mergeCell ref="K915:K917"/>
    <mergeCell ref="A912:A914"/>
    <mergeCell ref="C912:C914"/>
    <mergeCell ref="D912:D914"/>
    <mergeCell ref="E912:E914"/>
    <mergeCell ref="F912:F914"/>
    <mergeCell ref="G912:G914"/>
    <mergeCell ref="I912:I914"/>
    <mergeCell ref="J912:J914"/>
    <mergeCell ref="K912:K914"/>
    <mergeCell ref="F909:F911"/>
    <mergeCell ref="G909:G911"/>
    <mergeCell ref="I909:I911"/>
    <mergeCell ref="J909:J911"/>
    <mergeCell ref="A909:A911"/>
    <mergeCell ref="C909:C911"/>
    <mergeCell ref="D909:D911"/>
    <mergeCell ref="E909:E911"/>
    <mergeCell ref="K909:K911"/>
    <mergeCell ref="A906:A908"/>
    <mergeCell ref="C906:C908"/>
    <mergeCell ref="D906:D908"/>
    <mergeCell ref="E906:E908"/>
    <mergeCell ref="F906:F908"/>
    <mergeCell ref="G906:G908"/>
    <mergeCell ref="I906:I908"/>
    <mergeCell ref="J906:J908"/>
    <mergeCell ref="K906:K908"/>
    <mergeCell ref="F903:F905"/>
    <mergeCell ref="G903:G905"/>
    <mergeCell ref="I903:I905"/>
    <mergeCell ref="J903:J905"/>
    <mergeCell ref="A903:A905"/>
    <mergeCell ref="C903:C905"/>
    <mergeCell ref="D903:D905"/>
    <mergeCell ref="E903:E905"/>
    <mergeCell ref="K903:K905"/>
    <mergeCell ref="A898:A900"/>
    <mergeCell ref="C898:C900"/>
    <mergeCell ref="D898:D900"/>
    <mergeCell ref="E898:E900"/>
    <mergeCell ref="F898:F900"/>
    <mergeCell ref="G898:G900"/>
    <mergeCell ref="I898:I900"/>
    <mergeCell ref="J898:J900"/>
    <mergeCell ref="K898:K900"/>
    <mergeCell ref="F895:F897"/>
    <mergeCell ref="G895:G897"/>
    <mergeCell ref="I895:I897"/>
    <mergeCell ref="J895:J897"/>
    <mergeCell ref="A895:A897"/>
    <mergeCell ref="C895:C897"/>
    <mergeCell ref="D895:D897"/>
    <mergeCell ref="E895:E897"/>
    <mergeCell ref="K895:K897"/>
    <mergeCell ref="A892:A894"/>
    <mergeCell ref="C892:C894"/>
    <mergeCell ref="D892:D894"/>
    <mergeCell ref="E892:E894"/>
    <mergeCell ref="F892:F894"/>
    <mergeCell ref="G892:G894"/>
    <mergeCell ref="I892:I894"/>
    <mergeCell ref="J892:J894"/>
    <mergeCell ref="K892:K894"/>
    <mergeCell ref="F889:F891"/>
    <mergeCell ref="G889:G891"/>
    <mergeCell ref="I889:I891"/>
    <mergeCell ref="J889:J891"/>
    <mergeCell ref="A889:A891"/>
    <mergeCell ref="C889:C891"/>
    <mergeCell ref="D889:D891"/>
    <mergeCell ref="E889:E891"/>
    <mergeCell ref="K889:K891"/>
    <mergeCell ref="A886:A888"/>
    <mergeCell ref="C886:C888"/>
    <mergeCell ref="D886:D888"/>
    <mergeCell ref="E886:E888"/>
    <mergeCell ref="F886:F888"/>
    <mergeCell ref="G886:G888"/>
    <mergeCell ref="I886:I888"/>
    <mergeCell ref="J886:J888"/>
    <mergeCell ref="K886:K888"/>
    <mergeCell ref="F883:F885"/>
    <mergeCell ref="G883:G885"/>
    <mergeCell ref="I883:I885"/>
    <mergeCell ref="J883:J885"/>
    <mergeCell ref="A883:A885"/>
    <mergeCell ref="C883:C885"/>
    <mergeCell ref="D883:D885"/>
    <mergeCell ref="E883:E885"/>
    <mergeCell ref="K883:K885"/>
    <mergeCell ref="A880:A882"/>
    <mergeCell ref="C880:C882"/>
    <mergeCell ref="D880:D882"/>
    <mergeCell ref="E880:E882"/>
    <mergeCell ref="F880:F882"/>
    <mergeCell ref="G880:G882"/>
    <mergeCell ref="I880:I882"/>
    <mergeCell ref="J880:J882"/>
    <mergeCell ref="K880:K882"/>
    <mergeCell ref="F877:F879"/>
    <mergeCell ref="G877:G879"/>
    <mergeCell ref="I877:I879"/>
    <mergeCell ref="J877:J879"/>
    <mergeCell ref="A877:A879"/>
    <mergeCell ref="C877:C879"/>
    <mergeCell ref="D877:D879"/>
    <mergeCell ref="E877:E879"/>
    <mergeCell ref="K877:K879"/>
    <mergeCell ref="A874:A876"/>
    <mergeCell ref="C874:C876"/>
    <mergeCell ref="D874:D876"/>
    <mergeCell ref="E874:E876"/>
    <mergeCell ref="F874:F876"/>
    <mergeCell ref="G874:G876"/>
    <mergeCell ref="I874:I876"/>
    <mergeCell ref="J874:J876"/>
    <mergeCell ref="K874:K876"/>
    <mergeCell ref="F871:F873"/>
    <mergeCell ref="G871:G873"/>
    <mergeCell ref="I871:I873"/>
    <mergeCell ref="J871:J873"/>
    <mergeCell ref="A871:A873"/>
    <mergeCell ref="C871:C873"/>
    <mergeCell ref="D871:D873"/>
    <mergeCell ref="E871:E873"/>
    <mergeCell ref="K871:K873"/>
    <mergeCell ref="A868:A870"/>
    <mergeCell ref="C868:C870"/>
    <mergeCell ref="D868:D870"/>
    <mergeCell ref="E868:E870"/>
    <mergeCell ref="F868:F870"/>
    <mergeCell ref="G868:G870"/>
    <mergeCell ref="I868:I870"/>
    <mergeCell ref="J868:J870"/>
    <mergeCell ref="K868:K870"/>
    <mergeCell ref="F865:F867"/>
    <mergeCell ref="G865:G867"/>
    <mergeCell ref="I865:I867"/>
    <mergeCell ref="J865:J867"/>
    <mergeCell ref="A865:A867"/>
    <mergeCell ref="C865:C867"/>
    <mergeCell ref="D865:D867"/>
    <mergeCell ref="E865:E867"/>
    <mergeCell ref="K865:K867"/>
    <mergeCell ref="A862:A864"/>
    <mergeCell ref="C862:C864"/>
    <mergeCell ref="D862:D864"/>
    <mergeCell ref="E862:E864"/>
    <mergeCell ref="F862:F864"/>
    <mergeCell ref="G862:G864"/>
    <mergeCell ref="I862:I864"/>
    <mergeCell ref="J862:J864"/>
    <mergeCell ref="K862:K864"/>
    <mergeCell ref="F859:F861"/>
    <mergeCell ref="G859:G861"/>
    <mergeCell ref="I859:I861"/>
    <mergeCell ref="J859:J861"/>
    <mergeCell ref="A859:A861"/>
    <mergeCell ref="C859:C861"/>
    <mergeCell ref="D859:D861"/>
    <mergeCell ref="E859:E861"/>
    <mergeCell ref="K859:K861"/>
    <mergeCell ref="A856:A858"/>
    <mergeCell ref="C856:C858"/>
    <mergeCell ref="D856:D858"/>
    <mergeCell ref="E856:E858"/>
    <mergeCell ref="F856:F858"/>
    <mergeCell ref="G856:G858"/>
    <mergeCell ref="I856:I858"/>
    <mergeCell ref="J856:J858"/>
    <mergeCell ref="K856:K858"/>
    <mergeCell ref="F853:F855"/>
    <mergeCell ref="G853:G855"/>
    <mergeCell ref="I853:I855"/>
    <mergeCell ref="J853:J855"/>
    <mergeCell ref="A853:A855"/>
    <mergeCell ref="C853:C855"/>
    <mergeCell ref="D853:D855"/>
    <mergeCell ref="E853:E855"/>
    <mergeCell ref="K853:K855"/>
    <mergeCell ref="A850:A852"/>
    <mergeCell ref="C850:C852"/>
    <mergeCell ref="D850:D852"/>
    <mergeCell ref="E850:E852"/>
    <mergeCell ref="F850:F852"/>
    <mergeCell ref="G850:G852"/>
    <mergeCell ref="I850:I852"/>
    <mergeCell ref="J850:J852"/>
    <mergeCell ref="K850:K852"/>
    <mergeCell ref="F847:F849"/>
    <mergeCell ref="G847:G849"/>
    <mergeCell ref="I847:I849"/>
    <mergeCell ref="J847:J849"/>
    <mergeCell ref="A847:A849"/>
    <mergeCell ref="C847:C849"/>
    <mergeCell ref="D847:D849"/>
    <mergeCell ref="E847:E849"/>
    <mergeCell ref="K847:K849"/>
    <mergeCell ref="A844:A846"/>
    <mergeCell ref="C844:C846"/>
    <mergeCell ref="D844:D846"/>
    <mergeCell ref="E844:E846"/>
    <mergeCell ref="F844:F846"/>
    <mergeCell ref="G844:G846"/>
    <mergeCell ref="I844:I846"/>
    <mergeCell ref="J844:J846"/>
    <mergeCell ref="K844:K846"/>
    <mergeCell ref="F841:F843"/>
    <mergeCell ref="G841:G843"/>
    <mergeCell ref="I841:I843"/>
    <mergeCell ref="J841:J843"/>
    <mergeCell ref="A841:A843"/>
    <mergeCell ref="C841:C843"/>
    <mergeCell ref="D841:D843"/>
    <mergeCell ref="E841:E843"/>
    <mergeCell ref="K841:K843"/>
    <mergeCell ref="A838:A840"/>
    <mergeCell ref="C838:C840"/>
    <mergeCell ref="D838:D840"/>
    <mergeCell ref="E838:E840"/>
    <mergeCell ref="F838:F840"/>
    <mergeCell ref="G838:G840"/>
    <mergeCell ref="I838:I840"/>
    <mergeCell ref="J838:J840"/>
    <mergeCell ref="K838:K840"/>
    <mergeCell ref="F835:F837"/>
    <mergeCell ref="G835:G837"/>
    <mergeCell ref="I835:I837"/>
    <mergeCell ref="J835:J837"/>
    <mergeCell ref="A835:A837"/>
    <mergeCell ref="C835:C837"/>
    <mergeCell ref="D835:D837"/>
    <mergeCell ref="E835:E837"/>
    <mergeCell ref="K835:K837"/>
    <mergeCell ref="A832:A834"/>
    <mergeCell ref="C832:C834"/>
    <mergeCell ref="D832:D834"/>
    <mergeCell ref="E832:E834"/>
    <mergeCell ref="F832:F834"/>
    <mergeCell ref="G832:G834"/>
    <mergeCell ref="I832:I834"/>
    <mergeCell ref="J832:J834"/>
    <mergeCell ref="K832:K834"/>
    <mergeCell ref="F829:F831"/>
    <mergeCell ref="G829:G831"/>
    <mergeCell ref="I829:I831"/>
    <mergeCell ref="J829:J831"/>
    <mergeCell ref="A829:A831"/>
    <mergeCell ref="C829:C831"/>
    <mergeCell ref="D829:D831"/>
    <mergeCell ref="E829:E831"/>
    <mergeCell ref="K829:K831"/>
    <mergeCell ref="A826:A828"/>
    <mergeCell ref="C826:C828"/>
    <mergeCell ref="D826:D828"/>
    <mergeCell ref="E826:E828"/>
    <mergeCell ref="F826:F828"/>
    <mergeCell ref="G826:G828"/>
    <mergeCell ref="I826:I828"/>
    <mergeCell ref="J826:J828"/>
    <mergeCell ref="K826:K828"/>
    <mergeCell ref="F823:F825"/>
    <mergeCell ref="G823:G825"/>
    <mergeCell ref="I823:I825"/>
    <mergeCell ref="J823:J825"/>
    <mergeCell ref="A823:A825"/>
    <mergeCell ref="C823:C825"/>
    <mergeCell ref="D823:D825"/>
    <mergeCell ref="E823:E825"/>
    <mergeCell ref="K823:K825"/>
    <mergeCell ref="A818:A820"/>
    <mergeCell ref="C818:C820"/>
    <mergeCell ref="D818:D820"/>
    <mergeCell ref="E818:E820"/>
    <mergeCell ref="F818:F820"/>
    <mergeCell ref="G818:G820"/>
    <mergeCell ref="I818:I820"/>
    <mergeCell ref="J818:J820"/>
    <mergeCell ref="K818:K820"/>
    <mergeCell ref="F815:F817"/>
    <mergeCell ref="G815:G817"/>
    <mergeCell ref="I815:I817"/>
    <mergeCell ref="J815:J817"/>
    <mergeCell ref="A815:A817"/>
    <mergeCell ref="C815:C817"/>
    <mergeCell ref="D815:D817"/>
    <mergeCell ref="E815:E817"/>
    <mergeCell ref="K815:K817"/>
    <mergeCell ref="A812:A814"/>
    <mergeCell ref="C812:C814"/>
    <mergeCell ref="D812:D814"/>
    <mergeCell ref="E812:E814"/>
    <mergeCell ref="F812:F814"/>
    <mergeCell ref="G812:G814"/>
    <mergeCell ref="I812:I814"/>
    <mergeCell ref="J812:J814"/>
    <mergeCell ref="K812:K814"/>
    <mergeCell ref="F809:F811"/>
    <mergeCell ref="G809:G811"/>
    <mergeCell ref="I809:I811"/>
    <mergeCell ref="J809:J811"/>
    <mergeCell ref="A809:A811"/>
    <mergeCell ref="C809:C811"/>
    <mergeCell ref="D809:D811"/>
    <mergeCell ref="E809:E811"/>
    <mergeCell ref="K809:K811"/>
    <mergeCell ref="A806:A808"/>
    <mergeCell ref="C806:C808"/>
    <mergeCell ref="D806:D808"/>
    <mergeCell ref="E806:E808"/>
    <mergeCell ref="F806:F808"/>
    <mergeCell ref="G806:G808"/>
    <mergeCell ref="I806:I808"/>
    <mergeCell ref="J806:J808"/>
    <mergeCell ref="K806:K808"/>
    <mergeCell ref="F803:F805"/>
    <mergeCell ref="G803:G805"/>
    <mergeCell ref="I803:I805"/>
    <mergeCell ref="J803:J805"/>
    <mergeCell ref="A803:A805"/>
    <mergeCell ref="C803:C805"/>
    <mergeCell ref="D803:D805"/>
    <mergeCell ref="E803:E805"/>
    <mergeCell ref="K803:K805"/>
    <mergeCell ref="A800:A802"/>
    <mergeCell ref="C800:C802"/>
    <mergeCell ref="D800:D802"/>
    <mergeCell ref="E800:E802"/>
    <mergeCell ref="F800:F802"/>
    <mergeCell ref="G800:G802"/>
    <mergeCell ref="I800:I802"/>
    <mergeCell ref="J800:J802"/>
    <mergeCell ref="K800:K802"/>
    <mergeCell ref="F797:F799"/>
    <mergeCell ref="G797:G799"/>
    <mergeCell ref="I797:I799"/>
    <mergeCell ref="J797:J799"/>
    <mergeCell ref="A797:A799"/>
    <mergeCell ref="C797:C799"/>
    <mergeCell ref="D797:D799"/>
    <mergeCell ref="E797:E799"/>
    <mergeCell ref="K797:K799"/>
    <mergeCell ref="A794:A796"/>
    <mergeCell ref="C794:C796"/>
    <mergeCell ref="D794:D796"/>
    <mergeCell ref="E794:E796"/>
    <mergeCell ref="F794:F796"/>
    <mergeCell ref="G794:G796"/>
    <mergeCell ref="I794:I796"/>
    <mergeCell ref="J794:J796"/>
    <mergeCell ref="K794:K796"/>
    <mergeCell ref="F791:F793"/>
    <mergeCell ref="G791:G793"/>
    <mergeCell ref="I791:I793"/>
    <mergeCell ref="J791:J793"/>
    <mergeCell ref="A791:A793"/>
    <mergeCell ref="C791:C793"/>
    <mergeCell ref="D791:D793"/>
    <mergeCell ref="E791:E793"/>
    <mergeCell ref="K791:K793"/>
    <mergeCell ref="A788:A790"/>
    <mergeCell ref="C788:C790"/>
    <mergeCell ref="D788:D790"/>
    <mergeCell ref="E788:E790"/>
    <mergeCell ref="F788:F790"/>
    <mergeCell ref="G788:G790"/>
    <mergeCell ref="I788:I790"/>
    <mergeCell ref="J788:J790"/>
    <mergeCell ref="K788:K790"/>
    <mergeCell ref="F785:F787"/>
    <mergeCell ref="G785:G787"/>
    <mergeCell ref="I785:I787"/>
    <mergeCell ref="J785:J787"/>
    <mergeCell ref="A785:A787"/>
    <mergeCell ref="C785:C787"/>
    <mergeCell ref="D785:D787"/>
    <mergeCell ref="E785:E787"/>
    <mergeCell ref="K785:K787"/>
    <mergeCell ref="A782:A784"/>
    <mergeCell ref="C782:C784"/>
    <mergeCell ref="D782:D784"/>
    <mergeCell ref="E782:E784"/>
    <mergeCell ref="F782:F784"/>
    <mergeCell ref="G782:G784"/>
    <mergeCell ref="I782:I784"/>
    <mergeCell ref="J782:J784"/>
    <mergeCell ref="K782:K784"/>
    <mergeCell ref="F779:F781"/>
    <mergeCell ref="G779:G781"/>
    <mergeCell ref="I779:I781"/>
    <mergeCell ref="J779:J781"/>
    <mergeCell ref="A779:A781"/>
    <mergeCell ref="C779:C781"/>
    <mergeCell ref="D779:D781"/>
    <mergeCell ref="E779:E781"/>
    <mergeCell ref="K779:K781"/>
    <mergeCell ref="A776:A778"/>
    <mergeCell ref="C776:C778"/>
    <mergeCell ref="D776:D778"/>
    <mergeCell ref="E776:E778"/>
    <mergeCell ref="F776:F778"/>
    <mergeCell ref="G776:G778"/>
    <mergeCell ref="I776:I778"/>
    <mergeCell ref="J776:J778"/>
    <mergeCell ref="K776:K778"/>
    <mergeCell ref="F773:F775"/>
    <mergeCell ref="G773:G775"/>
    <mergeCell ref="I773:I775"/>
    <mergeCell ref="J773:J775"/>
    <mergeCell ref="A773:A775"/>
    <mergeCell ref="C773:C775"/>
    <mergeCell ref="D773:D775"/>
    <mergeCell ref="E773:E775"/>
    <mergeCell ref="K773:K775"/>
    <mergeCell ref="A770:A772"/>
    <mergeCell ref="C770:C772"/>
    <mergeCell ref="D770:D772"/>
    <mergeCell ref="E770:E772"/>
    <mergeCell ref="F770:F772"/>
    <mergeCell ref="G770:G772"/>
    <mergeCell ref="I770:I772"/>
    <mergeCell ref="J770:J772"/>
    <mergeCell ref="K770:K772"/>
    <mergeCell ref="F767:F769"/>
    <mergeCell ref="G767:G769"/>
    <mergeCell ref="I767:I769"/>
    <mergeCell ref="J767:J769"/>
    <mergeCell ref="A767:A769"/>
    <mergeCell ref="C767:C769"/>
    <mergeCell ref="D767:D769"/>
    <mergeCell ref="E767:E769"/>
    <mergeCell ref="K767:K769"/>
    <mergeCell ref="A764:A766"/>
    <mergeCell ref="C764:C766"/>
    <mergeCell ref="D764:D766"/>
    <mergeCell ref="E764:E766"/>
    <mergeCell ref="F764:F766"/>
    <mergeCell ref="G764:G766"/>
    <mergeCell ref="I764:I766"/>
    <mergeCell ref="J764:J766"/>
    <mergeCell ref="K764:K766"/>
    <mergeCell ref="F761:F763"/>
    <mergeCell ref="G761:G763"/>
    <mergeCell ref="I761:I763"/>
    <mergeCell ref="J761:J763"/>
    <mergeCell ref="A761:A763"/>
    <mergeCell ref="C761:C763"/>
    <mergeCell ref="D761:D763"/>
    <mergeCell ref="E761:E763"/>
    <mergeCell ref="K761:K763"/>
    <mergeCell ref="A758:A760"/>
    <mergeCell ref="C758:C760"/>
    <mergeCell ref="D758:D760"/>
    <mergeCell ref="E758:E760"/>
    <mergeCell ref="F758:F760"/>
    <mergeCell ref="G758:G760"/>
    <mergeCell ref="I758:I760"/>
    <mergeCell ref="J758:J760"/>
    <mergeCell ref="K758:K760"/>
    <mergeCell ref="F755:F757"/>
    <mergeCell ref="G755:G757"/>
    <mergeCell ref="I755:I757"/>
    <mergeCell ref="J755:J757"/>
    <mergeCell ref="A755:A757"/>
    <mergeCell ref="C755:C757"/>
    <mergeCell ref="D755:D757"/>
    <mergeCell ref="E755:E757"/>
    <mergeCell ref="K755:K757"/>
    <mergeCell ref="A752:A754"/>
    <mergeCell ref="C752:C754"/>
    <mergeCell ref="D752:D754"/>
    <mergeCell ref="E752:E754"/>
    <mergeCell ref="F752:F754"/>
    <mergeCell ref="G752:G754"/>
    <mergeCell ref="I752:I754"/>
    <mergeCell ref="J752:J754"/>
    <mergeCell ref="K752:K754"/>
    <mergeCell ref="F749:F751"/>
    <mergeCell ref="G749:G751"/>
    <mergeCell ref="I749:I751"/>
    <mergeCell ref="J749:J751"/>
    <mergeCell ref="A749:A751"/>
    <mergeCell ref="C749:C751"/>
    <mergeCell ref="D749:D751"/>
    <mergeCell ref="E749:E751"/>
    <mergeCell ref="K749:K751"/>
    <mergeCell ref="A746:A748"/>
    <mergeCell ref="C746:C748"/>
    <mergeCell ref="D746:D748"/>
    <mergeCell ref="E746:E748"/>
    <mergeCell ref="F746:F748"/>
    <mergeCell ref="G746:G748"/>
    <mergeCell ref="I746:I748"/>
    <mergeCell ref="J746:J748"/>
    <mergeCell ref="K746:K748"/>
    <mergeCell ref="F743:F745"/>
    <mergeCell ref="G743:G745"/>
    <mergeCell ref="I743:I745"/>
    <mergeCell ref="J743:J745"/>
    <mergeCell ref="A743:A745"/>
    <mergeCell ref="C743:C745"/>
    <mergeCell ref="D743:D745"/>
    <mergeCell ref="E743:E745"/>
    <mergeCell ref="K743:K745"/>
    <mergeCell ref="A738:A740"/>
    <mergeCell ref="C738:C740"/>
    <mergeCell ref="D738:D740"/>
    <mergeCell ref="E738:E740"/>
    <mergeCell ref="F738:F740"/>
    <mergeCell ref="G738:G740"/>
    <mergeCell ref="I738:I740"/>
    <mergeCell ref="J738:J740"/>
    <mergeCell ref="K738:K740"/>
    <mergeCell ref="F735:F737"/>
    <mergeCell ref="G735:G737"/>
    <mergeCell ref="I735:I737"/>
    <mergeCell ref="J735:J737"/>
    <mergeCell ref="A735:A737"/>
    <mergeCell ref="C735:C737"/>
    <mergeCell ref="D735:D737"/>
    <mergeCell ref="E735:E737"/>
    <mergeCell ref="K735:K737"/>
    <mergeCell ref="A732:A734"/>
    <mergeCell ref="C732:C734"/>
    <mergeCell ref="D732:D734"/>
    <mergeCell ref="E732:E734"/>
    <mergeCell ref="F732:F734"/>
    <mergeCell ref="G732:G734"/>
    <mergeCell ref="I732:I734"/>
    <mergeCell ref="J732:J734"/>
    <mergeCell ref="K732:K734"/>
    <mergeCell ref="F729:F731"/>
    <mergeCell ref="G729:G731"/>
    <mergeCell ref="I729:I731"/>
    <mergeCell ref="J729:J731"/>
    <mergeCell ref="A729:A731"/>
    <mergeCell ref="C729:C731"/>
    <mergeCell ref="D729:D731"/>
    <mergeCell ref="E729:E731"/>
    <mergeCell ref="K729:K731"/>
    <mergeCell ref="A726:A728"/>
    <mergeCell ref="C726:C728"/>
    <mergeCell ref="D726:D728"/>
    <mergeCell ref="E726:E728"/>
    <mergeCell ref="F726:F728"/>
    <mergeCell ref="G726:G728"/>
    <mergeCell ref="I726:I728"/>
    <mergeCell ref="J726:J728"/>
    <mergeCell ref="K726:K728"/>
    <mergeCell ref="F723:F725"/>
    <mergeCell ref="G723:G725"/>
    <mergeCell ref="I723:I725"/>
    <mergeCell ref="J723:J725"/>
    <mergeCell ref="A723:A725"/>
    <mergeCell ref="C723:C725"/>
    <mergeCell ref="D723:D725"/>
    <mergeCell ref="E723:E725"/>
    <mergeCell ref="K723:K725"/>
    <mergeCell ref="A720:A722"/>
    <mergeCell ref="C720:C722"/>
    <mergeCell ref="D720:D722"/>
    <mergeCell ref="E720:E722"/>
    <mergeCell ref="F720:F722"/>
    <mergeCell ref="G720:G722"/>
    <mergeCell ref="I720:I722"/>
    <mergeCell ref="J720:J722"/>
    <mergeCell ref="K720:K722"/>
    <mergeCell ref="F717:F719"/>
    <mergeCell ref="G717:G719"/>
    <mergeCell ref="I717:I719"/>
    <mergeCell ref="J717:J719"/>
    <mergeCell ref="A717:A719"/>
    <mergeCell ref="C717:C719"/>
    <mergeCell ref="D717:D719"/>
    <mergeCell ref="E717:E719"/>
    <mergeCell ref="K717:K719"/>
    <mergeCell ref="A714:A716"/>
    <mergeCell ref="C714:C716"/>
    <mergeCell ref="D714:D716"/>
    <mergeCell ref="E714:E716"/>
    <mergeCell ref="F714:F716"/>
    <mergeCell ref="G714:G716"/>
    <mergeCell ref="I714:I716"/>
    <mergeCell ref="J714:J716"/>
    <mergeCell ref="K714:K716"/>
    <mergeCell ref="F711:F713"/>
    <mergeCell ref="G711:G713"/>
    <mergeCell ref="I711:I713"/>
    <mergeCell ref="J711:J713"/>
    <mergeCell ref="A711:A713"/>
    <mergeCell ref="C711:C713"/>
    <mergeCell ref="D711:D713"/>
    <mergeCell ref="E711:E713"/>
    <mergeCell ref="K711:K713"/>
    <mergeCell ref="A708:A710"/>
    <mergeCell ref="C708:C710"/>
    <mergeCell ref="D708:D710"/>
    <mergeCell ref="E708:E710"/>
    <mergeCell ref="F708:F710"/>
    <mergeCell ref="G708:G710"/>
    <mergeCell ref="I708:I710"/>
    <mergeCell ref="J708:J710"/>
    <mergeCell ref="K708:K710"/>
    <mergeCell ref="F705:F707"/>
    <mergeCell ref="G705:G707"/>
    <mergeCell ref="I705:I707"/>
    <mergeCell ref="J705:J707"/>
    <mergeCell ref="A705:A707"/>
    <mergeCell ref="C705:C707"/>
    <mergeCell ref="D705:D707"/>
    <mergeCell ref="E705:E707"/>
    <mergeCell ref="K705:K707"/>
    <mergeCell ref="A702:A704"/>
    <mergeCell ref="C702:C704"/>
    <mergeCell ref="D702:D704"/>
    <mergeCell ref="E702:E704"/>
    <mergeCell ref="F702:F704"/>
    <mergeCell ref="G702:G704"/>
    <mergeCell ref="I702:I704"/>
    <mergeCell ref="J702:J704"/>
    <mergeCell ref="K702:K704"/>
    <mergeCell ref="F699:F701"/>
    <mergeCell ref="G699:G701"/>
    <mergeCell ref="I699:I701"/>
    <mergeCell ref="J699:J701"/>
    <mergeCell ref="A699:A701"/>
    <mergeCell ref="C699:C701"/>
    <mergeCell ref="D699:D701"/>
    <mergeCell ref="E699:E701"/>
    <mergeCell ref="K699:K701"/>
    <mergeCell ref="A696:A698"/>
    <mergeCell ref="C696:C698"/>
    <mergeCell ref="D696:D698"/>
    <mergeCell ref="E696:E698"/>
    <mergeCell ref="F696:F698"/>
    <mergeCell ref="G696:G698"/>
    <mergeCell ref="I696:I698"/>
    <mergeCell ref="J696:J698"/>
    <mergeCell ref="K696:K698"/>
    <mergeCell ref="F693:F695"/>
    <mergeCell ref="G693:G695"/>
    <mergeCell ref="I693:I695"/>
    <mergeCell ref="J693:J695"/>
    <mergeCell ref="A693:A695"/>
    <mergeCell ref="C693:C695"/>
    <mergeCell ref="D693:D695"/>
    <mergeCell ref="E693:E695"/>
    <mergeCell ref="K693:K695"/>
    <mergeCell ref="A690:A692"/>
    <mergeCell ref="C690:C692"/>
    <mergeCell ref="D690:D692"/>
    <mergeCell ref="E690:E692"/>
    <mergeCell ref="F690:F692"/>
    <mergeCell ref="G690:G692"/>
    <mergeCell ref="I690:I692"/>
    <mergeCell ref="J690:J692"/>
    <mergeCell ref="K690:K692"/>
    <mergeCell ref="F687:F689"/>
    <mergeCell ref="G687:G689"/>
    <mergeCell ref="I687:I689"/>
    <mergeCell ref="J687:J689"/>
    <mergeCell ref="A687:A689"/>
    <mergeCell ref="C687:C689"/>
    <mergeCell ref="D687:D689"/>
    <mergeCell ref="E687:E689"/>
    <mergeCell ref="K687:K689"/>
    <mergeCell ref="A684:A686"/>
    <mergeCell ref="C684:C686"/>
    <mergeCell ref="D684:D686"/>
    <mergeCell ref="E684:E686"/>
    <mergeCell ref="F684:F686"/>
    <mergeCell ref="G684:G686"/>
    <mergeCell ref="I684:I686"/>
    <mergeCell ref="J684:J686"/>
    <mergeCell ref="K684:K686"/>
    <mergeCell ref="F681:F683"/>
    <mergeCell ref="G681:G683"/>
    <mergeCell ref="I681:I683"/>
    <mergeCell ref="J681:J683"/>
    <mergeCell ref="A681:A683"/>
    <mergeCell ref="C681:C683"/>
    <mergeCell ref="D681:D683"/>
    <mergeCell ref="E681:E683"/>
    <mergeCell ref="K681:K683"/>
    <mergeCell ref="A678:A680"/>
    <mergeCell ref="C678:C680"/>
    <mergeCell ref="D678:D680"/>
    <mergeCell ref="E678:E680"/>
    <mergeCell ref="F678:F680"/>
    <mergeCell ref="G678:G680"/>
    <mergeCell ref="I678:I680"/>
    <mergeCell ref="J678:J680"/>
    <mergeCell ref="K678:K680"/>
    <mergeCell ref="F675:F677"/>
    <mergeCell ref="G675:G677"/>
    <mergeCell ref="I675:I677"/>
    <mergeCell ref="J675:J677"/>
    <mergeCell ref="A675:A677"/>
    <mergeCell ref="C675:C677"/>
    <mergeCell ref="D675:D677"/>
    <mergeCell ref="E675:E677"/>
    <mergeCell ref="K675:K677"/>
    <mergeCell ref="A672:A674"/>
    <mergeCell ref="C672:C674"/>
    <mergeCell ref="D672:D674"/>
    <mergeCell ref="E672:E674"/>
    <mergeCell ref="F672:F674"/>
    <mergeCell ref="G672:G674"/>
    <mergeCell ref="I672:I674"/>
    <mergeCell ref="J672:J674"/>
    <mergeCell ref="K672:K674"/>
    <mergeCell ref="F669:F671"/>
    <mergeCell ref="G669:G671"/>
    <mergeCell ref="I669:I671"/>
    <mergeCell ref="J669:J671"/>
    <mergeCell ref="A669:A671"/>
    <mergeCell ref="C669:C671"/>
    <mergeCell ref="D669:D671"/>
    <mergeCell ref="E669:E671"/>
    <mergeCell ref="K669:K671"/>
    <mergeCell ref="A666:A668"/>
    <mergeCell ref="C666:C668"/>
    <mergeCell ref="D666:D668"/>
    <mergeCell ref="E666:E668"/>
    <mergeCell ref="F666:F668"/>
    <mergeCell ref="G666:G668"/>
    <mergeCell ref="I666:I668"/>
    <mergeCell ref="J666:J668"/>
    <mergeCell ref="K666:K668"/>
    <mergeCell ref="F663:F665"/>
    <mergeCell ref="G663:G665"/>
    <mergeCell ref="I663:I665"/>
    <mergeCell ref="J663:J665"/>
    <mergeCell ref="A663:A665"/>
    <mergeCell ref="C663:C665"/>
    <mergeCell ref="D663:D665"/>
    <mergeCell ref="E663:E665"/>
    <mergeCell ref="K663:K665"/>
    <mergeCell ref="A658:A660"/>
    <mergeCell ref="C658:C660"/>
    <mergeCell ref="D658:D660"/>
    <mergeCell ref="E658:E660"/>
    <mergeCell ref="F658:F660"/>
    <mergeCell ref="G658:G660"/>
    <mergeCell ref="I658:I660"/>
    <mergeCell ref="J658:J660"/>
    <mergeCell ref="K658:K660"/>
    <mergeCell ref="F655:F657"/>
    <mergeCell ref="G655:G657"/>
    <mergeCell ref="I655:I657"/>
    <mergeCell ref="J655:J657"/>
    <mergeCell ref="A655:A657"/>
    <mergeCell ref="C655:C657"/>
    <mergeCell ref="D655:D657"/>
    <mergeCell ref="E655:E657"/>
    <mergeCell ref="K655:K657"/>
    <mergeCell ref="A652:A654"/>
    <mergeCell ref="C652:C654"/>
    <mergeCell ref="D652:D654"/>
    <mergeCell ref="E652:E654"/>
    <mergeCell ref="F652:F654"/>
    <mergeCell ref="G652:G654"/>
    <mergeCell ref="I652:I654"/>
    <mergeCell ref="J652:J654"/>
    <mergeCell ref="K652:K654"/>
    <mergeCell ref="F649:F651"/>
    <mergeCell ref="G649:G651"/>
    <mergeCell ref="I649:I651"/>
    <mergeCell ref="J649:J651"/>
    <mergeCell ref="A649:A651"/>
    <mergeCell ref="C649:C651"/>
    <mergeCell ref="D649:D651"/>
    <mergeCell ref="E649:E651"/>
    <mergeCell ref="K649:K651"/>
    <mergeCell ref="A646:A648"/>
    <mergeCell ref="C646:C648"/>
    <mergeCell ref="D646:D648"/>
    <mergeCell ref="E646:E648"/>
    <mergeCell ref="F646:F648"/>
    <mergeCell ref="G646:G648"/>
    <mergeCell ref="I646:I648"/>
    <mergeCell ref="J646:J648"/>
    <mergeCell ref="K646:K648"/>
    <mergeCell ref="F643:F645"/>
    <mergeCell ref="G643:G645"/>
    <mergeCell ref="I643:I645"/>
    <mergeCell ref="J643:J645"/>
    <mergeCell ref="A643:A645"/>
    <mergeCell ref="C643:C645"/>
    <mergeCell ref="D643:D645"/>
    <mergeCell ref="E643:E645"/>
    <mergeCell ref="K643:K645"/>
    <mergeCell ref="A640:A642"/>
    <mergeCell ref="C640:C642"/>
    <mergeCell ref="D640:D642"/>
    <mergeCell ref="E640:E642"/>
    <mergeCell ref="F640:F642"/>
    <mergeCell ref="G640:G642"/>
    <mergeCell ref="I640:I642"/>
    <mergeCell ref="J640:J642"/>
    <mergeCell ref="K640:K642"/>
    <mergeCell ref="F637:F639"/>
    <mergeCell ref="G637:G639"/>
    <mergeCell ref="I637:I639"/>
    <mergeCell ref="J637:J639"/>
    <mergeCell ref="A637:A639"/>
    <mergeCell ref="C637:C639"/>
    <mergeCell ref="D637:D639"/>
    <mergeCell ref="E637:E639"/>
    <mergeCell ref="K637:K639"/>
    <mergeCell ref="A634:A636"/>
    <mergeCell ref="C634:C636"/>
    <mergeCell ref="D634:D636"/>
    <mergeCell ref="E634:E636"/>
    <mergeCell ref="F634:F636"/>
    <mergeCell ref="G634:G636"/>
    <mergeCell ref="I634:I636"/>
    <mergeCell ref="J634:J636"/>
    <mergeCell ref="K634:K636"/>
    <mergeCell ref="F631:F633"/>
    <mergeCell ref="G631:G633"/>
    <mergeCell ref="I631:I633"/>
    <mergeCell ref="J631:J633"/>
    <mergeCell ref="A631:A633"/>
    <mergeCell ref="C631:C633"/>
    <mergeCell ref="D631:D633"/>
    <mergeCell ref="E631:E633"/>
    <mergeCell ref="K631:K633"/>
    <mergeCell ref="A628:A630"/>
    <mergeCell ref="C628:C630"/>
    <mergeCell ref="D628:D630"/>
    <mergeCell ref="E628:E630"/>
    <mergeCell ref="F628:F630"/>
    <mergeCell ref="G628:G630"/>
    <mergeCell ref="I628:I630"/>
    <mergeCell ref="J628:J630"/>
    <mergeCell ref="K628:K630"/>
    <mergeCell ref="F625:F627"/>
    <mergeCell ref="G625:G627"/>
    <mergeCell ref="I625:I627"/>
    <mergeCell ref="J625:J627"/>
    <mergeCell ref="A625:A627"/>
    <mergeCell ref="C625:C627"/>
    <mergeCell ref="D625:D627"/>
    <mergeCell ref="E625:E627"/>
    <mergeCell ref="K625:K627"/>
    <mergeCell ref="A622:A624"/>
    <mergeCell ref="C622:C624"/>
    <mergeCell ref="D622:D624"/>
    <mergeCell ref="E622:E624"/>
    <mergeCell ref="F622:F624"/>
    <mergeCell ref="G622:G624"/>
    <mergeCell ref="I622:I624"/>
    <mergeCell ref="J622:J624"/>
    <mergeCell ref="K622:K624"/>
    <mergeCell ref="F619:F621"/>
    <mergeCell ref="G619:G621"/>
    <mergeCell ref="I619:I621"/>
    <mergeCell ref="J619:J621"/>
    <mergeCell ref="A619:A621"/>
    <mergeCell ref="C619:C621"/>
    <mergeCell ref="D619:D621"/>
    <mergeCell ref="E619:E621"/>
    <mergeCell ref="K619:K621"/>
    <mergeCell ref="A616:A618"/>
    <mergeCell ref="C616:C618"/>
    <mergeCell ref="D616:D618"/>
    <mergeCell ref="E616:E618"/>
    <mergeCell ref="F616:F618"/>
    <mergeCell ref="G616:G618"/>
    <mergeCell ref="I616:I618"/>
    <mergeCell ref="J616:J618"/>
    <mergeCell ref="K616:K618"/>
    <mergeCell ref="F613:F615"/>
    <mergeCell ref="G613:G615"/>
    <mergeCell ref="I613:I615"/>
    <mergeCell ref="J613:J615"/>
    <mergeCell ref="A613:A615"/>
    <mergeCell ref="C613:C615"/>
    <mergeCell ref="D613:D615"/>
    <mergeCell ref="E613:E615"/>
    <mergeCell ref="K613:K615"/>
    <mergeCell ref="A610:A612"/>
    <mergeCell ref="C610:C612"/>
    <mergeCell ref="D610:D612"/>
    <mergeCell ref="E610:E612"/>
    <mergeCell ref="F610:F612"/>
    <mergeCell ref="G610:G612"/>
    <mergeCell ref="I610:I612"/>
    <mergeCell ref="J610:J612"/>
    <mergeCell ref="K610:K612"/>
    <mergeCell ref="F607:F609"/>
    <mergeCell ref="G607:G609"/>
    <mergeCell ref="I607:I609"/>
    <mergeCell ref="J607:J609"/>
    <mergeCell ref="A607:A609"/>
    <mergeCell ref="C607:C609"/>
    <mergeCell ref="D607:D609"/>
    <mergeCell ref="E607:E609"/>
    <mergeCell ref="K607:K609"/>
    <mergeCell ref="A604:A606"/>
    <mergeCell ref="C604:C606"/>
    <mergeCell ref="D604:D606"/>
    <mergeCell ref="E604:E606"/>
    <mergeCell ref="F604:F606"/>
    <mergeCell ref="G604:G606"/>
    <mergeCell ref="I604:I606"/>
    <mergeCell ref="J604:J606"/>
    <mergeCell ref="K604:K606"/>
    <mergeCell ref="F601:F603"/>
    <mergeCell ref="G601:G603"/>
    <mergeCell ref="I601:I603"/>
    <mergeCell ref="J601:J603"/>
    <mergeCell ref="A601:A603"/>
    <mergeCell ref="C601:C603"/>
    <mergeCell ref="D601:D603"/>
    <mergeCell ref="E601:E603"/>
    <mergeCell ref="K601:K603"/>
    <mergeCell ref="A598:A600"/>
    <mergeCell ref="C598:C600"/>
    <mergeCell ref="D598:D600"/>
    <mergeCell ref="E598:E600"/>
    <mergeCell ref="F598:F600"/>
    <mergeCell ref="G598:G600"/>
    <mergeCell ref="I598:I600"/>
    <mergeCell ref="J598:J600"/>
    <mergeCell ref="K598:K600"/>
    <mergeCell ref="F595:F597"/>
    <mergeCell ref="G595:G597"/>
    <mergeCell ref="I595:I597"/>
    <mergeCell ref="J595:J597"/>
    <mergeCell ref="A595:A597"/>
    <mergeCell ref="C595:C597"/>
    <mergeCell ref="D595:D597"/>
    <mergeCell ref="E595:E597"/>
    <mergeCell ref="K595:K597"/>
    <mergeCell ref="A592:A594"/>
    <mergeCell ref="C592:C594"/>
    <mergeCell ref="D592:D594"/>
    <mergeCell ref="E592:E594"/>
    <mergeCell ref="F592:F594"/>
    <mergeCell ref="G592:G594"/>
    <mergeCell ref="I592:I594"/>
    <mergeCell ref="J592:J594"/>
    <mergeCell ref="K592:K594"/>
    <mergeCell ref="F589:F591"/>
    <mergeCell ref="G589:G591"/>
    <mergeCell ref="I589:I591"/>
    <mergeCell ref="J589:J591"/>
    <mergeCell ref="A589:A591"/>
    <mergeCell ref="C589:C591"/>
    <mergeCell ref="D589:D591"/>
    <mergeCell ref="E589:E591"/>
    <mergeCell ref="K589:K591"/>
    <mergeCell ref="A586:A588"/>
    <mergeCell ref="C586:C588"/>
    <mergeCell ref="D586:D588"/>
    <mergeCell ref="E586:E588"/>
    <mergeCell ref="F586:F588"/>
    <mergeCell ref="G586:G588"/>
    <mergeCell ref="I586:I588"/>
    <mergeCell ref="J586:J588"/>
    <mergeCell ref="K586:K588"/>
    <mergeCell ref="F583:F585"/>
    <mergeCell ref="G583:G585"/>
    <mergeCell ref="I583:I585"/>
    <mergeCell ref="J583:J585"/>
    <mergeCell ref="A583:A585"/>
    <mergeCell ref="C583:C585"/>
    <mergeCell ref="D583:D585"/>
    <mergeCell ref="E583:E585"/>
    <mergeCell ref="K583:K585"/>
    <mergeCell ref="A578:A580"/>
    <mergeCell ref="C578:C580"/>
    <mergeCell ref="D578:D580"/>
    <mergeCell ref="E578:E580"/>
    <mergeCell ref="F578:F580"/>
    <mergeCell ref="G578:G580"/>
    <mergeCell ref="I578:I580"/>
    <mergeCell ref="J578:J580"/>
    <mergeCell ref="K578:K580"/>
    <mergeCell ref="F575:F577"/>
    <mergeCell ref="G575:G577"/>
    <mergeCell ref="I575:I577"/>
    <mergeCell ref="J575:J577"/>
    <mergeCell ref="A575:A577"/>
    <mergeCell ref="C575:C577"/>
    <mergeCell ref="D575:D577"/>
    <mergeCell ref="E575:E577"/>
    <mergeCell ref="K575:K577"/>
    <mergeCell ref="A572:A574"/>
    <mergeCell ref="C572:C574"/>
    <mergeCell ref="D572:D574"/>
    <mergeCell ref="E572:E574"/>
    <mergeCell ref="F572:F574"/>
    <mergeCell ref="G572:G574"/>
    <mergeCell ref="I572:I574"/>
    <mergeCell ref="J572:J574"/>
    <mergeCell ref="K572:K574"/>
    <mergeCell ref="F569:F571"/>
    <mergeCell ref="G569:G571"/>
    <mergeCell ref="I569:I571"/>
    <mergeCell ref="J569:J571"/>
    <mergeCell ref="A569:A571"/>
    <mergeCell ref="C569:C571"/>
    <mergeCell ref="D569:D571"/>
    <mergeCell ref="E569:E571"/>
    <mergeCell ref="K569:K571"/>
    <mergeCell ref="A566:A568"/>
    <mergeCell ref="C566:C568"/>
    <mergeCell ref="D566:D568"/>
    <mergeCell ref="E566:E568"/>
    <mergeCell ref="F566:F568"/>
    <mergeCell ref="G566:G568"/>
    <mergeCell ref="I566:I568"/>
    <mergeCell ref="J566:J568"/>
    <mergeCell ref="K566:K568"/>
    <mergeCell ref="F563:F565"/>
    <mergeCell ref="G563:G565"/>
    <mergeCell ref="I563:I565"/>
    <mergeCell ref="J563:J565"/>
    <mergeCell ref="A563:A565"/>
    <mergeCell ref="C563:C565"/>
    <mergeCell ref="D563:D565"/>
    <mergeCell ref="E563:E565"/>
    <mergeCell ref="K563:K565"/>
    <mergeCell ref="A560:A562"/>
    <mergeCell ref="C560:C562"/>
    <mergeCell ref="D560:D562"/>
    <mergeCell ref="E560:E562"/>
    <mergeCell ref="F560:F562"/>
    <mergeCell ref="G560:G562"/>
    <mergeCell ref="I560:I562"/>
    <mergeCell ref="J560:J562"/>
    <mergeCell ref="K560:K562"/>
    <mergeCell ref="F557:F559"/>
    <mergeCell ref="G557:G559"/>
    <mergeCell ref="I557:I559"/>
    <mergeCell ref="J557:J559"/>
    <mergeCell ref="A557:A559"/>
    <mergeCell ref="C557:C559"/>
    <mergeCell ref="D557:D559"/>
    <mergeCell ref="E557:E559"/>
    <mergeCell ref="K557:K559"/>
    <mergeCell ref="A554:A556"/>
    <mergeCell ref="C554:C556"/>
    <mergeCell ref="D554:D556"/>
    <mergeCell ref="E554:E556"/>
    <mergeCell ref="F554:F556"/>
    <mergeCell ref="G554:G556"/>
    <mergeCell ref="I554:I556"/>
    <mergeCell ref="J554:J556"/>
    <mergeCell ref="K554:K556"/>
    <mergeCell ref="F551:F553"/>
    <mergeCell ref="G551:G553"/>
    <mergeCell ref="I551:I553"/>
    <mergeCell ref="J551:J553"/>
    <mergeCell ref="A551:A553"/>
    <mergeCell ref="C551:C553"/>
    <mergeCell ref="D551:D553"/>
    <mergeCell ref="E551:E553"/>
    <mergeCell ref="K551:K553"/>
    <mergeCell ref="A548:A550"/>
    <mergeCell ref="C548:C550"/>
    <mergeCell ref="D548:D550"/>
    <mergeCell ref="E548:E550"/>
    <mergeCell ref="F548:F550"/>
    <mergeCell ref="G548:G550"/>
    <mergeCell ref="I548:I550"/>
    <mergeCell ref="J548:J550"/>
    <mergeCell ref="K548:K550"/>
    <mergeCell ref="F545:F547"/>
    <mergeCell ref="G545:G547"/>
    <mergeCell ref="I545:I547"/>
    <mergeCell ref="J545:J547"/>
    <mergeCell ref="A545:A547"/>
    <mergeCell ref="C545:C547"/>
    <mergeCell ref="D545:D547"/>
    <mergeCell ref="E545:E547"/>
    <mergeCell ref="K545:K547"/>
    <mergeCell ref="A542:A544"/>
    <mergeCell ref="C542:C544"/>
    <mergeCell ref="D542:D544"/>
    <mergeCell ref="E542:E544"/>
    <mergeCell ref="F542:F544"/>
    <mergeCell ref="G542:G544"/>
    <mergeCell ref="I542:I544"/>
    <mergeCell ref="J542:J544"/>
    <mergeCell ref="K542:K544"/>
    <mergeCell ref="F539:F541"/>
    <mergeCell ref="G539:G541"/>
    <mergeCell ref="I539:I541"/>
    <mergeCell ref="J539:J541"/>
    <mergeCell ref="A539:A541"/>
    <mergeCell ref="C539:C541"/>
    <mergeCell ref="D539:D541"/>
    <mergeCell ref="E539:E541"/>
    <mergeCell ref="K539:K541"/>
    <mergeCell ref="A536:A538"/>
    <mergeCell ref="C536:C538"/>
    <mergeCell ref="D536:D538"/>
    <mergeCell ref="E536:E538"/>
    <mergeCell ref="F536:F538"/>
    <mergeCell ref="G536:G538"/>
    <mergeCell ref="I536:I538"/>
    <mergeCell ref="J536:J538"/>
    <mergeCell ref="K536:K538"/>
    <mergeCell ref="F533:F535"/>
    <mergeCell ref="G533:G535"/>
    <mergeCell ref="I533:I535"/>
    <mergeCell ref="J533:J535"/>
    <mergeCell ref="A533:A535"/>
    <mergeCell ref="C533:C535"/>
    <mergeCell ref="D533:D535"/>
    <mergeCell ref="E533:E535"/>
    <mergeCell ref="K533:K535"/>
    <mergeCell ref="A530:A532"/>
    <mergeCell ref="C530:C532"/>
    <mergeCell ref="D530:D532"/>
    <mergeCell ref="E530:E532"/>
    <mergeCell ref="F530:F532"/>
    <mergeCell ref="G530:G532"/>
    <mergeCell ref="I530:I532"/>
    <mergeCell ref="J530:J532"/>
    <mergeCell ref="K530:K532"/>
    <mergeCell ref="F527:F529"/>
    <mergeCell ref="G527:G529"/>
    <mergeCell ref="I527:I529"/>
    <mergeCell ref="J527:J529"/>
    <mergeCell ref="A527:A529"/>
    <mergeCell ref="C527:C529"/>
    <mergeCell ref="D527:D529"/>
    <mergeCell ref="E527:E529"/>
    <mergeCell ref="K527:K529"/>
    <mergeCell ref="A524:A526"/>
    <mergeCell ref="C524:C526"/>
    <mergeCell ref="D524:D526"/>
    <mergeCell ref="E524:E526"/>
    <mergeCell ref="F524:F526"/>
    <mergeCell ref="G524:G526"/>
    <mergeCell ref="I524:I526"/>
    <mergeCell ref="J524:J526"/>
    <mergeCell ref="K524:K526"/>
    <mergeCell ref="F521:F523"/>
    <mergeCell ref="G521:G523"/>
    <mergeCell ref="I521:I523"/>
    <mergeCell ref="J521:J523"/>
    <mergeCell ref="A521:A523"/>
    <mergeCell ref="C521:C523"/>
    <mergeCell ref="D521:D523"/>
    <mergeCell ref="E521:E523"/>
    <mergeCell ref="K521:K523"/>
    <mergeCell ref="A518:A520"/>
    <mergeCell ref="C518:C520"/>
    <mergeCell ref="D518:D520"/>
    <mergeCell ref="E518:E520"/>
    <mergeCell ref="F518:F520"/>
    <mergeCell ref="G518:G520"/>
    <mergeCell ref="I518:I520"/>
    <mergeCell ref="J518:J520"/>
    <mergeCell ref="K518:K520"/>
    <mergeCell ref="F515:F517"/>
    <mergeCell ref="G515:G517"/>
    <mergeCell ref="I515:I517"/>
    <mergeCell ref="J515:J517"/>
    <mergeCell ref="A515:A517"/>
    <mergeCell ref="C515:C517"/>
    <mergeCell ref="D515:D517"/>
    <mergeCell ref="E515:E517"/>
    <mergeCell ref="K515:K517"/>
    <mergeCell ref="A512:A514"/>
    <mergeCell ref="C512:C514"/>
    <mergeCell ref="D512:D514"/>
    <mergeCell ref="E512:E514"/>
    <mergeCell ref="F512:F514"/>
    <mergeCell ref="G512:G514"/>
    <mergeCell ref="I512:I514"/>
    <mergeCell ref="J512:J514"/>
    <mergeCell ref="K512:K514"/>
    <mergeCell ref="F509:F511"/>
    <mergeCell ref="G509:G511"/>
    <mergeCell ref="I509:I511"/>
    <mergeCell ref="J509:J511"/>
    <mergeCell ref="A509:A511"/>
    <mergeCell ref="C509:C511"/>
    <mergeCell ref="D509:D511"/>
    <mergeCell ref="E509:E511"/>
    <mergeCell ref="K509:K511"/>
    <mergeCell ref="A506:A508"/>
    <mergeCell ref="C506:C508"/>
    <mergeCell ref="D506:D508"/>
    <mergeCell ref="E506:E508"/>
    <mergeCell ref="F506:F508"/>
    <mergeCell ref="G506:G508"/>
    <mergeCell ref="I506:I508"/>
    <mergeCell ref="J506:J508"/>
    <mergeCell ref="K506:K508"/>
    <mergeCell ref="F503:F505"/>
    <mergeCell ref="G503:G505"/>
    <mergeCell ref="I503:I505"/>
    <mergeCell ref="J503:J505"/>
    <mergeCell ref="A503:A505"/>
    <mergeCell ref="C503:C505"/>
    <mergeCell ref="D503:D505"/>
    <mergeCell ref="E503:E505"/>
    <mergeCell ref="K503:K505"/>
    <mergeCell ref="A498:A500"/>
    <mergeCell ref="C498:C500"/>
    <mergeCell ref="D498:D500"/>
    <mergeCell ref="E498:E500"/>
    <mergeCell ref="F498:F500"/>
    <mergeCell ref="G498:G500"/>
    <mergeCell ref="I498:I500"/>
    <mergeCell ref="J498:J500"/>
    <mergeCell ref="K498:K500"/>
    <mergeCell ref="F495:F497"/>
    <mergeCell ref="G495:G497"/>
    <mergeCell ref="I495:I497"/>
    <mergeCell ref="J495:J497"/>
    <mergeCell ref="A495:A497"/>
    <mergeCell ref="C495:C497"/>
    <mergeCell ref="D495:D497"/>
    <mergeCell ref="E495:E497"/>
    <mergeCell ref="K495:K497"/>
    <mergeCell ref="A492:A494"/>
    <mergeCell ref="C492:C494"/>
    <mergeCell ref="D492:D494"/>
    <mergeCell ref="E492:E494"/>
    <mergeCell ref="F492:F494"/>
    <mergeCell ref="G492:G494"/>
    <mergeCell ref="I492:I494"/>
    <mergeCell ref="J492:J494"/>
    <mergeCell ref="K492:K494"/>
    <mergeCell ref="F489:F491"/>
    <mergeCell ref="G489:G491"/>
    <mergeCell ref="I489:I491"/>
    <mergeCell ref="J489:J491"/>
    <mergeCell ref="A489:A491"/>
    <mergeCell ref="C489:C491"/>
    <mergeCell ref="D489:D491"/>
    <mergeCell ref="E489:E491"/>
    <mergeCell ref="K489:K491"/>
    <mergeCell ref="A486:A488"/>
    <mergeCell ref="C486:C488"/>
    <mergeCell ref="D486:D488"/>
    <mergeCell ref="E486:E488"/>
    <mergeCell ref="F486:F488"/>
    <mergeCell ref="G486:G488"/>
    <mergeCell ref="I486:I488"/>
    <mergeCell ref="J486:J488"/>
    <mergeCell ref="K486:K488"/>
    <mergeCell ref="F483:F485"/>
    <mergeCell ref="G483:G485"/>
    <mergeCell ref="I483:I485"/>
    <mergeCell ref="J483:J485"/>
    <mergeCell ref="A483:A485"/>
    <mergeCell ref="C483:C485"/>
    <mergeCell ref="D483:D485"/>
    <mergeCell ref="E483:E485"/>
    <mergeCell ref="K483:K485"/>
    <mergeCell ref="A480:A482"/>
    <mergeCell ref="C480:C482"/>
    <mergeCell ref="D480:D482"/>
    <mergeCell ref="E480:E482"/>
    <mergeCell ref="F480:F482"/>
    <mergeCell ref="G480:G482"/>
    <mergeCell ref="I480:I482"/>
    <mergeCell ref="J480:J482"/>
    <mergeCell ref="K480:K482"/>
    <mergeCell ref="F477:F479"/>
    <mergeCell ref="G477:G479"/>
    <mergeCell ref="I477:I479"/>
    <mergeCell ref="J477:J479"/>
    <mergeCell ref="A477:A479"/>
    <mergeCell ref="C477:C479"/>
    <mergeCell ref="D477:D479"/>
    <mergeCell ref="E477:E479"/>
    <mergeCell ref="K477:K479"/>
    <mergeCell ref="A474:A476"/>
    <mergeCell ref="C474:C476"/>
    <mergeCell ref="D474:D476"/>
    <mergeCell ref="E474:E476"/>
    <mergeCell ref="F474:F476"/>
    <mergeCell ref="G474:G476"/>
    <mergeCell ref="I474:I476"/>
    <mergeCell ref="J474:J476"/>
    <mergeCell ref="K474:K476"/>
    <mergeCell ref="F471:F473"/>
    <mergeCell ref="G471:G473"/>
    <mergeCell ref="I471:I473"/>
    <mergeCell ref="J471:J473"/>
    <mergeCell ref="A471:A473"/>
    <mergeCell ref="C471:C473"/>
    <mergeCell ref="D471:D473"/>
    <mergeCell ref="E471:E473"/>
    <mergeCell ref="K471:K473"/>
    <mergeCell ref="A468:A470"/>
    <mergeCell ref="C468:C470"/>
    <mergeCell ref="D468:D470"/>
    <mergeCell ref="E468:E470"/>
    <mergeCell ref="F468:F470"/>
    <mergeCell ref="G468:G470"/>
    <mergeCell ref="I468:I470"/>
    <mergeCell ref="J468:J470"/>
    <mergeCell ref="K468:K470"/>
    <mergeCell ref="F465:F467"/>
    <mergeCell ref="G465:G467"/>
    <mergeCell ref="I465:I467"/>
    <mergeCell ref="J465:J467"/>
    <mergeCell ref="A465:A467"/>
    <mergeCell ref="C465:C467"/>
    <mergeCell ref="D465:D467"/>
    <mergeCell ref="E465:E467"/>
    <mergeCell ref="K465:K467"/>
    <mergeCell ref="A462:A464"/>
    <mergeCell ref="C462:C464"/>
    <mergeCell ref="D462:D464"/>
    <mergeCell ref="E462:E464"/>
    <mergeCell ref="F462:F464"/>
    <mergeCell ref="G462:G464"/>
    <mergeCell ref="I462:I464"/>
    <mergeCell ref="J462:J464"/>
    <mergeCell ref="K462:K464"/>
    <mergeCell ref="F459:F461"/>
    <mergeCell ref="G459:G461"/>
    <mergeCell ref="I459:I461"/>
    <mergeCell ref="J459:J461"/>
    <mergeCell ref="A459:A461"/>
    <mergeCell ref="C459:C461"/>
    <mergeCell ref="D459:D461"/>
    <mergeCell ref="E459:E461"/>
    <mergeCell ref="K459:K461"/>
    <mergeCell ref="A456:A458"/>
    <mergeCell ref="C456:C458"/>
    <mergeCell ref="D456:D458"/>
    <mergeCell ref="E456:E458"/>
    <mergeCell ref="F456:F458"/>
    <mergeCell ref="G456:G458"/>
    <mergeCell ref="I456:I458"/>
    <mergeCell ref="J456:J458"/>
    <mergeCell ref="K456:K458"/>
    <mergeCell ref="F453:F455"/>
    <mergeCell ref="G453:G455"/>
    <mergeCell ref="I453:I455"/>
    <mergeCell ref="J453:J455"/>
    <mergeCell ref="A453:A455"/>
    <mergeCell ref="C453:C455"/>
    <mergeCell ref="D453:D455"/>
    <mergeCell ref="E453:E455"/>
    <mergeCell ref="K453:K455"/>
    <mergeCell ref="A450:A452"/>
    <mergeCell ref="C450:C452"/>
    <mergeCell ref="D450:D452"/>
    <mergeCell ref="E450:E452"/>
    <mergeCell ref="F450:F452"/>
    <mergeCell ref="G450:G452"/>
    <mergeCell ref="I450:I452"/>
    <mergeCell ref="J450:J452"/>
    <mergeCell ref="K450:K452"/>
    <mergeCell ref="F447:F449"/>
    <mergeCell ref="G447:G449"/>
    <mergeCell ref="I447:I449"/>
    <mergeCell ref="J447:J449"/>
    <mergeCell ref="A447:A449"/>
    <mergeCell ref="C447:C449"/>
    <mergeCell ref="D447:D449"/>
    <mergeCell ref="E447:E449"/>
    <mergeCell ref="K447:K449"/>
    <mergeCell ref="A444:A446"/>
    <mergeCell ref="C444:C446"/>
    <mergeCell ref="D444:D446"/>
    <mergeCell ref="E444:E446"/>
    <mergeCell ref="F444:F446"/>
    <mergeCell ref="G444:G446"/>
    <mergeCell ref="I444:I446"/>
    <mergeCell ref="J444:J446"/>
    <mergeCell ref="K444:K446"/>
    <mergeCell ref="F441:F443"/>
    <mergeCell ref="G441:G443"/>
    <mergeCell ref="I441:I443"/>
    <mergeCell ref="J441:J443"/>
    <mergeCell ref="A441:A443"/>
    <mergeCell ref="C441:C443"/>
    <mergeCell ref="D441:D443"/>
    <mergeCell ref="E441:E443"/>
    <mergeCell ref="K441:K443"/>
    <mergeCell ref="A438:A440"/>
    <mergeCell ref="C438:C440"/>
    <mergeCell ref="D438:D440"/>
    <mergeCell ref="E438:E440"/>
    <mergeCell ref="F438:F440"/>
    <mergeCell ref="G438:G440"/>
    <mergeCell ref="I438:I440"/>
    <mergeCell ref="J438:J440"/>
    <mergeCell ref="K438:K440"/>
    <mergeCell ref="F435:F437"/>
    <mergeCell ref="G435:G437"/>
    <mergeCell ref="I435:I437"/>
    <mergeCell ref="J435:J437"/>
    <mergeCell ref="A435:A437"/>
    <mergeCell ref="C435:C437"/>
    <mergeCell ref="D435:D437"/>
    <mergeCell ref="E435:E437"/>
    <mergeCell ref="K435:K437"/>
    <mergeCell ref="A432:A434"/>
    <mergeCell ref="C432:C434"/>
    <mergeCell ref="D432:D434"/>
    <mergeCell ref="E432:E434"/>
    <mergeCell ref="F432:F434"/>
    <mergeCell ref="G432:G434"/>
    <mergeCell ref="I432:I434"/>
    <mergeCell ref="J432:J434"/>
    <mergeCell ref="K432:K434"/>
    <mergeCell ref="F429:F431"/>
    <mergeCell ref="G429:G431"/>
    <mergeCell ref="I429:I431"/>
    <mergeCell ref="J429:J431"/>
    <mergeCell ref="A429:A431"/>
    <mergeCell ref="C429:C431"/>
    <mergeCell ref="D429:D431"/>
    <mergeCell ref="E429:E431"/>
    <mergeCell ref="K429:K431"/>
    <mergeCell ref="A426:A428"/>
    <mergeCell ref="C426:C428"/>
    <mergeCell ref="D426:D428"/>
    <mergeCell ref="E426:E428"/>
    <mergeCell ref="F426:F428"/>
    <mergeCell ref="G426:G428"/>
    <mergeCell ref="I426:I428"/>
    <mergeCell ref="J426:J428"/>
    <mergeCell ref="K426:K428"/>
    <mergeCell ref="F423:F425"/>
    <mergeCell ref="G423:G425"/>
    <mergeCell ref="I423:I425"/>
    <mergeCell ref="J423:J425"/>
    <mergeCell ref="A423:A425"/>
    <mergeCell ref="C423:C425"/>
    <mergeCell ref="D423:D425"/>
    <mergeCell ref="E423:E425"/>
    <mergeCell ref="K423:K425"/>
    <mergeCell ref="A418:A420"/>
    <mergeCell ref="C418:C420"/>
    <mergeCell ref="D418:D420"/>
    <mergeCell ref="E418:E420"/>
    <mergeCell ref="F418:F420"/>
    <mergeCell ref="G418:G420"/>
    <mergeCell ref="I418:I420"/>
    <mergeCell ref="J418:J420"/>
    <mergeCell ref="K418:K420"/>
    <mergeCell ref="F415:F417"/>
    <mergeCell ref="G415:G417"/>
    <mergeCell ref="I415:I417"/>
    <mergeCell ref="J415:J417"/>
    <mergeCell ref="A415:A417"/>
    <mergeCell ref="C415:C417"/>
    <mergeCell ref="D415:D417"/>
    <mergeCell ref="E415:E417"/>
    <mergeCell ref="K415:K417"/>
    <mergeCell ref="A412:A414"/>
    <mergeCell ref="C412:C414"/>
    <mergeCell ref="D412:D414"/>
    <mergeCell ref="E412:E414"/>
    <mergeCell ref="F412:F414"/>
    <mergeCell ref="G412:G414"/>
    <mergeCell ref="I412:I414"/>
    <mergeCell ref="J412:J414"/>
    <mergeCell ref="K412:K414"/>
    <mergeCell ref="F409:F411"/>
    <mergeCell ref="G409:G411"/>
    <mergeCell ref="I409:I411"/>
    <mergeCell ref="J409:J411"/>
    <mergeCell ref="A409:A411"/>
    <mergeCell ref="C409:C411"/>
    <mergeCell ref="D409:D411"/>
    <mergeCell ref="E409:E411"/>
    <mergeCell ref="K409:K411"/>
    <mergeCell ref="A406:A408"/>
    <mergeCell ref="C406:C408"/>
    <mergeCell ref="D406:D408"/>
    <mergeCell ref="E406:E408"/>
    <mergeCell ref="F406:F408"/>
    <mergeCell ref="G406:G408"/>
    <mergeCell ref="I406:I408"/>
    <mergeCell ref="J406:J408"/>
    <mergeCell ref="K406:K408"/>
    <mergeCell ref="F403:F405"/>
    <mergeCell ref="G403:G405"/>
    <mergeCell ref="I403:I405"/>
    <mergeCell ref="J403:J405"/>
    <mergeCell ref="A403:A405"/>
    <mergeCell ref="C403:C405"/>
    <mergeCell ref="D403:D405"/>
    <mergeCell ref="E403:E405"/>
    <mergeCell ref="K403:K405"/>
    <mergeCell ref="A400:A402"/>
    <mergeCell ref="C400:C402"/>
    <mergeCell ref="D400:D402"/>
    <mergeCell ref="E400:E402"/>
    <mergeCell ref="F400:F402"/>
    <mergeCell ref="G400:G402"/>
    <mergeCell ref="I400:I402"/>
    <mergeCell ref="J400:J402"/>
    <mergeCell ref="K400:K402"/>
    <mergeCell ref="F397:F399"/>
    <mergeCell ref="G397:G399"/>
    <mergeCell ref="I397:I399"/>
    <mergeCell ref="J397:J399"/>
    <mergeCell ref="A397:A399"/>
    <mergeCell ref="C397:C399"/>
    <mergeCell ref="D397:D399"/>
    <mergeCell ref="E397:E399"/>
    <mergeCell ref="K397:K399"/>
    <mergeCell ref="A394:A396"/>
    <mergeCell ref="C394:C396"/>
    <mergeCell ref="D394:D396"/>
    <mergeCell ref="E394:E396"/>
    <mergeCell ref="F394:F396"/>
    <mergeCell ref="G394:G396"/>
    <mergeCell ref="I394:I396"/>
    <mergeCell ref="J394:J396"/>
    <mergeCell ref="K394:K396"/>
    <mergeCell ref="F391:F393"/>
    <mergeCell ref="G391:G393"/>
    <mergeCell ref="I391:I393"/>
    <mergeCell ref="J391:J393"/>
    <mergeCell ref="A391:A393"/>
    <mergeCell ref="C391:C393"/>
    <mergeCell ref="D391:D393"/>
    <mergeCell ref="E391:E393"/>
    <mergeCell ref="K391:K393"/>
    <mergeCell ref="A388:A390"/>
    <mergeCell ref="C388:C390"/>
    <mergeCell ref="D388:D390"/>
    <mergeCell ref="E388:E390"/>
    <mergeCell ref="F388:F390"/>
    <mergeCell ref="G388:G390"/>
    <mergeCell ref="I388:I390"/>
    <mergeCell ref="J388:J390"/>
    <mergeCell ref="K388:K390"/>
    <mergeCell ref="F385:F387"/>
    <mergeCell ref="G385:G387"/>
    <mergeCell ref="I385:I387"/>
    <mergeCell ref="J385:J387"/>
    <mergeCell ref="A385:A387"/>
    <mergeCell ref="C385:C387"/>
    <mergeCell ref="D385:D387"/>
    <mergeCell ref="E385:E387"/>
    <mergeCell ref="K385:K387"/>
    <mergeCell ref="A382:A384"/>
    <mergeCell ref="C382:C384"/>
    <mergeCell ref="D382:D384"/>
    <mergeCell ref="E382:E384"/>
    <mergeCell ref="F382:F384"/>
    <mergeCell ref="G382:G384"/>
    <mergeCell ref="I382:I384"/>
    <mergeCell ref="J382:J384"/>
    <mergeCell ref="K382:K384"/>
    <mergeCell ref="F379:F381"/>
    <mergeCell ref="G379:G381"/>
    <mergeCell ref="I379:I381"/>
    <mergeCell ref="J379:J381"/>
    <mergeCell ref="A379:A381"/>
    <mergeCell ref="C379:C381"/>
    <mergeCell ref="D379:D381"/>
    <mergeCell ref="E379:E381"/>
    <mergeCell ref="K379:K381"/>
    <mergeCell ref="A376:A378"/>
    <mergeCell ref="C376:C378"/>
    <mergeCell ref="D376:D378"/>
    <mergeCell ref="E376:E378"/>
    <mergeCell ref="F376:F378"/>
    <mergeCell ref="G376:G378"/>
    <mergeCell ref="I376:I378"/>
    <mergeCell ref="J376:J378"/>
    <mergeCell ref="K376:K378"/>
    <mergeCell ref="F373:F375"/>
    <mergeCell ref="G373:G375"/>
    <mergeCell ref="I373:I375"/>
    <mergeCell ref="J373:J375"/>
    <mergeCell ref="A373:A375"/>
    <mergeCell ref="C373:C375"/>
    <mergeCell ref="D373:D375"/>
    <mergeCell ref="E373:E375"/>
    <mergeCell ref="K373:K375"/>
    <mergeCell ref="A370:A372"/>
    <mergeCell ref="C370:C372"/>
    <mergeCell ref="D370:D372"/>
    <mergeCell ref="E370:E372"/>
    <mergeCell ref="F370:F372"/>
    <mergeCell ref="G370:G372"/>
    <mergeCell ref="I370:I372"/>
    <mergeCell ref="J370:J372"/>
    <mergeCell ref="K370:K372"/>
    <mergeCell ref="F367:F369"/>
    <mergeCell ref="G367:G369"/>
    <mergeCell ref="I367:I369"/>
    <mergeCell ref="J367:J369"/>
    <mergeCell ref="A367:A369"/>
    <mergeCell ref="C367:C369"/>
    <mergeCell ref="D367:D369"/>
    <mergeCell ref="E367:E369"/>
    <mergeCell ref="K367:K369"/>
    <mergeCell ref="A364:A366"/>
    <mergeCell ref="C364:C366"/>
    <mergeCell ref="D364:D366"/>
    <mergeCell ref="E364:E366"/>
    <mergeCell ref="F364:F366"/>
    <mergeCell ref="G364:G366"/>
    <mergeCell ref="I364:I366"/>
    <mergeCell ref="J364:J366"/>
    <mergeCell ref="K364:K366"/>
    <mergeCell ref="F361:F363"/>
    <mergeCell ref="G361:G363"/>
    <mergeCell ref="I361:I363"/>
    <mergeCell ref="J361:J363"/>
    <mergeCell ref="A361:A363"/>
    <mergeCell ref="C361:C363"/>
    <mergeCell ref="D361:D363"/>
    <mergeCell ref="E361:E363"/>
    <mergeCell ref="K361:K363"/>
    <mergeCell ref="A358:A360"/>
    <mergeCell ref="C358:C360"/>
    <mergeCell ref="D358:D360"/>
    <mergeCell ref="E358:E360"/>
    <mergeCell ref="F358:F360"/>
    <mergeCell ref="G358:G360"/>
    <mergeCell ref="I358:I360"/>
    <mergeCell ref="J358:J360"/>
    <mergeCell ref="K358:K360"/>
    <mergeCell ref="F355:F357"/>
    <mergeCell ref="G355:G357"/>
    <mergeCell ref="I355:I357"/>
    <mergeCell ref="J355:J357"/>
    <mergeCell ref="A355:A357"/>
    <mergeCell ref="C355:C357"/>
    <mergeCell ref="D355:D357"/>
    <mergeCell ref="E355:E357"/>
    <mergeCell ref="K355:K357"/>
    <mergeCell ref="A352:A354"/>
    <mergeCell ref="C352:C354"/>
    <mergeCell ref="D352:D354"/>
    <mergeCell ref="E352:E354"/>
    <mergeCell ref="F352:F354"/>
    <mergeCell ref="G352:G354"/>
    <mergeCell ref="I352:I354"/>
    <mergeCell ref="J352:J354"/>
    <mergeCell ref="K352:K354"/>
    <mergeCell ref="F349:F351"/>
    <mergeCell ref="G349:G351"/>
    <mergeCell ref="I349:I351"/>
    <mergeCell ref="J349:J351"/>
    <mergeCell ref="A349:A351"/>
    <mergeCell ref="C349:C351"/>
    <mergeCell ref="D349:D351"/>
    <mergeCell ref="E349:E351"/>
    <mergeCell ref="K349:K351"/>
    <mergeCell ref="A346:A348"/>
    <mergeCell ref="C346:C348"/>
    <mergeCell ref="D346:D348"/>
    <mergeCell ref="E346:E348"/>
    <mergeCell ref="F346:F348"/>
    <mergeCell ref="G346:G348"/>
    <mergeCell ref="I346:I348"/>
    <mergeCell ref="J346:J348"/>
    <mergeCell ref="K346:K348"/>
    <mergeCell ref="F343:F345"/>
    <mergeCell ref="G343:G345"/>
    <mergeCell ref="I343:I345"/>
    <mergeCell ref="J343:J345"/>
    <mergeCell ref="A343:A345"/>
    <mergeCell ref="C343:C345"/>
    <mergeCell ref="D343:D345"/>
    <mergeCell ref="E343:E345"/>
    <mergeCell ref="K343:K345"/>
    <mergeCell ref="A338:A340"/>
    <mergeCell ref="C338:C340"/>
    <mergeCell ref="D338:D340"/>
    <mergeCell ref="E338:E340"/>
    <mergeCell ref="F338:F340"/>
    <mergeCell ref="G338:G340"/>
    <mergeCell ref="I338:I340"/>
    <mergeCell ref="J338:J340"/>
    <mergeCell ref="K338:K340"/>
    <mergeCell ref="F335:F337"/>
    <mergeCell ref="G335:G337"/>
    <mergeCell ref="I335:I337"/>
    <mergeCell ref="J335:J337"/>
    <mergeCell ref="A335:A337"/>
    <mergeCell ref="C335:C337"/>
    <mergeCell ref="D335:D337"/>
    <mergeCell ref="E335:E337"/>
    <mergeCell ref="K335:K337"/>
    <mergeCell ref="A332:A334"/>
    <mergeCell ref="C332:C334"/>
    <mergeCell ref="D332:D334"/>
    <mergeCell ref="E332:E334"/>
    <mergeCell ref="F332:F334"/>
    <mergeCell ref="G332:G334"/>
    <mergeCell ref="I332:I334"/>
    <mergeCell ref="J332:J334"/>
    <mergeCell ref="K332:K334"/>
    <mergeCell ref="F329:F331"/>
    <mergeCell ref="G329:G331"/>
    <mergeCell ref="I329:I331"/>
    <mergeCell ref="J329:J331"/>
    <mergeCell ref="A329:A331"/>
    <mergeCell ref="C329:C331"/>
    <mergeCell ref="D329:D331"/>
    <mergeCell ref="E329:E331"/>
    <mergeCell ref="K329:K331"/>
    <mergeCell ref="A326:A328"/>
    <mergeCell ref="C326:C328"/>
    <mergeCell ref="D326:D328"/>
    <mergeCell ref="E326:E328"/>
    <mergeCell ref="F326:F328"/>
    <mergeCell ref="G326:G328"/>
    <mergeCell ref="I326:I328"/>
    <mergeCell ref="J326:J328"/>
    <mergeCell ref="K326:K328"/>
    <mergeCell ref="F323:F325"/>
    <mergeCell ref="G323:G325"/>
    <mergeCell ref="I323:I325"/>
    <mergeCell ref="J323:J325"/>
    <mergeCell ref="A323:A325"/>
    <mergeCell ref="C323:C325"/>
    <mergeCell ref="D323:D325"/>
    <mergeCell ref="E323:E325"/>
    <mergeCell ref="K323:K325"/>
    <mergeCell ref="A320:A322"/>
    <mergeCell ref="C320:C322"/>
    <mergeCell ref="D320:D322"/>
    <mergeCell ref="E320:E322"/>
    <mergeCell ref="F320:F322"/>
    <mergeCell ref="G320:G322"/>
    <mergeCell ref="I320:I322"/>
    <mergeCell ref="J320:J322"/>
    <mergeCell ref="K320:K322"/>
    <mergeCell ref="F317:F319"/>
    <mergeCell ref="G317:G319"/>
    <mergeCell ref="I317:I319"/>
    <mergeCell ref="J317:J319"/>
    <mergeCell ref="A317:A319"/>
    <mergeCell ref="C317:C319"/>
    <mergeCell ref="D317:D319"/>
    <mergeCell ref="E317:E319"/>
    <mergeCell ref="K317:K319"/>
    <mergeCell ref="A314:A316"/>
    <mergeCell ref="C314:C316"/>
    <mergeCell ref="D314:D316"/>
    <mergeCell ref="E314:E316"/>
    <mergeCell ref="F314:F316"/>
    <mergeCell ref="G314:G316"/>
    <mergeCell ref="I314:I316"/>
    <mergeCell ref="J314:J316"/>
    <mergeCell ref="K314:K316"/>
    <mergeCell ref="F311:F313"/>
    <mergeCell ref="G311:G313"/>
    <mergeCell ref="I311:I313"/>
    <mergeCell ref="J311:J313"/>
    <mergeCell ref="A311:A313"/>
    <mergeCell ref="C311:C313"/>
    <mergeCell ref="D311:D313"/>
    <mergeCell ref="E311:E313"/>
    <mergeCell ref="K311:K313"/>
    <mergeCell ref="A308:A310"/>
    <mergeCell ref="C308:C310"/>
    <mergeCell ref="D308:D310"/>
    <mergeCell ref="E308:E310"/>
    <mergeCell ref="F308:F310"/>
    <mergeCell ref="G308:G310"/>
    <mergeCell ref="I308:I310"/>
    <mergeCell ref="J308:J310"/>
    <mergeCell ref="K308:K310"/>
    <mergeCell ref="F305:F307"/>
    <mergeCell ref="G305:G307"/>
    <mergeCell ref="I305:I307"/>
    <mergeCell ref="J305:J307"/>
    <mergeCell ref="A305:A307"/>
    <mergeCell ref="C305:C307"/>
    <mergeCell ref="D305:D307"/>
    <mergeCell ref="E305:E307"/>
    <mergeCell ref="K305:K307"/>
    <mergeCell ref="A302:A304"/>
    <mergeCell ref="C302:C304"/>
    <mergeCell ref="D302:D304"/>
    <mergeCell ref="E302:E304"/>
    <mergeCell ref="F302:F304"/>
    <mergeCell ref="G302:G304"/>
    <mergeCell ref="I302:I304"/>
    <mergeCell ref="J302:J304"/>
    <mergeCell ref="K302:K304"/>
    <mergeCell ref="F299:F301"/>
    <mergeCell ref="G299:G301"/>
    <mergeCell ref="I299:I301"/>
    <mergeCell ref="J299:J301"/>
    <mergeCell ref="A299:A301"/>
    <mergeCell ref="C299:C301"/>
    <mergeCell ref="D299:D301"/>
    <mergeCell ref="E299:E301"/>
    <mergeCell ref="K299:K301"/>
    <mergeCell ref="A296:A298"/>
    <mergeCell ref="C296:C298"/>
    <mergeCell ref="D296:D298"/>
    <mergeCell ref="E296:E298"/>
    <mergeCell ref="F296:F298"/>
    <mergeCell ref="G296:G298"/>
    <mergeCell ref="I296:I298"/>
    <mergeCell ref="J296:J298"/>
    <mergeCell ref="K296:K298"/>
    <mergeCell ref="F293:F295"/>
    <mergeCell ref="G293:G295"/>
    <mergeCell ref="I293:I295"/>
    <mergeCell ref="J293:J295"/>
    <mergeCell ref="A293:A295"/>
    <mergeCell ref="C293:C295"/>
    <mergeCell ref="D293:D295"/>
    <mergeCell ref="E293:E295"/>
    <mergeCell ref="K293:K295"/>
    <mergeCell ref="A290:A292"/>
    <mergeCell ref="C290:C292"/>
    <mergeCell ref="D290:D292"/>
    <mergeCell ref="E290:E292"/>
    <mergeCell ref="F290:F292"/>
    <mergeCell ref="G290:G292"/>
    <mergeCell ref="I290:I292"/>
    <mergeCell ref="J290:J292"/>
    <mergeCell ref="K290:K292"/>
    <mergeCell ref="F287:F289"/>
    <mergeCell ref="G287:G289"/>
    <mergeCell ref="I287:I289"/>
    <mergeCell ref="J287:J289"/>
    <mergeCell ref="A287:A289"/>
    <mergeCell ref="C287:C289"/>
    <mergeCell ref="D287:D289"/>
    <mergeCell ref="E287:E289"/>
    <mergeCell ref="K287:K289"/>
    <mergeCell ref="A284:A286"/>
    <mergeCell ref="C284:C286"/>
    <mergeCell ref="D284:D286"/>
    <mergeCell ref="E284:E286"/>
    <mergeCell ref="F284:F286"/>
    <mergeCell ref="G284:G286"/>
    <mergeCell ref="I284:I286"/>
    <mergeCell ref="J284:J286"/>
    <mergeCell ref="K284:K286"/>
    <mergeCell ref="F281:F283"/>
    <mergeCell ref="G281:G283"/>
    <mergeCell ref="I281:I283"/>
    <mergeCell ref="J281:J283"/>
    <mergeCell ref="A281:A283"/>
    <mergeCell ref="C281:C283"/>
    <mergeCell ref="D281:D283"/>
    <mergeCell ref="E281:E283"/>
    <mergeCell ref="K281:K283"/>
    <mergeCell ref="A278:A280"/>
    <mergeCell ref="C278:C280"/>
    <mergeCell ref="D278:D280"/>
    <mergeCell ref="E278:E280"/>
    <mergeCell ref="F278:F280"/>
    <mergeCell ref="G278:G280"/>
    <mergeCell ref="I278:I280"/>
    <mergeCell ref="J278:J280"/>
    <mergeCell ref="K278:K280"/>
    <mergeCell ref="F275:F277"/>
    <mergeCell ref="G275:G277"/>
    <mergeCell ref="I275:I277"/>
    <mergeCell ref="J275:J277"/>
    <mergeCell ref="A275:A277"/>
    <mergeCell ref="C275:C277"/>
    <mergeCell ref="D275:D277"/>
    <mergeCell ref="E275:E277"/>
    <mergeCell ref="K275:K277"/>
    <mergeCell ref="A272:A274"/>
    <mergeCell ref="C272:C274"/>
    <mergeCell ref="D272:D274"/>
    <mergeCell ref="E272:E274"/>
    <mergeCell ref="F272:F274"/>
    <mergeCell ref="G272:G274"/>
    <mergeCell ref="I272:I274"/>
    <mergeCell ref="J272:J274"/>
    <mergeCell ref="K272:K274"/>
    <mergeCell ref="F269:F271"/>
    <mergeCell ref="G269:G271"/>
    <mergeCell ref="I269:I271"/>
    <mergeCell ref="J269:J271"/>
    <mergeCell ref="A269:A271"/>
    <mergeCell ref="C269:C271"/>
    <mergeCell ref="D269:D271"/>
    <mergeCell ref="E269:E271"/>
    <mergeCell ref="K269:K271"/>
    <mergeCell ref="A266:A268"/>
    <mergeCell ref="C266:C268"/>
    <mergeCell ref="D266:D268"/>
    <mergeCell ref="E266:E268"/>
    <mergeCell ref="F266:F268"/>
    <mergeCell ref="G266:G268"/>
    <mergeCell ref="I266:I268"/>
    <mergeCell ref="J266:J268"/>
    <mergeCell ref="K266:K268"/>
    <mergeCell ref="F263:F265"/>
    <mergeCell ref="G263:G265"/>
    <mergeCell ref="I263:I265"/>
    <mergeCell ref="J263:J265"/>
    <mergeCell ref="A263:A265"/>
    <mergeCell ref="C263:C265"/>
    <mergeCell ref="D263:D265"/>
    <mergeCell ref="E263:E265"/>
    <mergeCell ref="K263:K265"/>
    <mergeCell ref="A258:A260"/>
    <mergeCell ref="C258:C260"/>
    <mergeCell ref="D258:D260"/>
    <mergeCell ref="E258:E260"/>
    <mergeCell ref="F258:F260"/>
    <mergeCell ref="G258:G260"/>
    <mergeCell ref="I258:I260"/>
    <mergeCell ref="J258:J260"/>
    <mergeCell ref="K258:K260"/>
    <mergeCell ref="F255:F257"/>
    <mergeCell ref="G255:G257"/>
    <mergeCell ref="I255:I257"/>
    <mergeCell ref="J255:J257"/>
    <mergeCell ref="A255:A257"/>
    <mergeCell ref="C255:C257"/>
    <mergeCell ref="D255:D257"/>
    <mergeCell ref="E255:E257"/>
    <mergeCell ref="K255:K257"/>
    <mergeCell ref="A252:A254"/>
    <mergeCell ref="C252:C254"/>
    <mergeCell ref="D252:D254"/>
    <mergeCell ref="E252:E254"/>
    <mergeCell ref="F252:F254"/>
    <mergeCell ref="G252:G254"/>
    <mergeCell ref="I252:I254"/>
    <mergeCell ref="J252:J254"/>
    <mergeCell ref="K252:K254"/>
    <mergeCell ref="F249:F251"/>
    <mergeCell ref="G249:G251"/>
    <mergeCell ref="I249:I251"/>
    <mergeCell ref="J249:J251"/>
    <mergeCell ref="A249:A251"/>
    <mergeCell ref="C249:C251"/>
    <mergeCell ref="D249:D251"/>
    <mergeCell ref="E249:E251"/>
    <mergeCell ref="K249:K251"/>
    <mergeCell ref="A246:A248"/>
    <mergeCell ref="C246:C248"/>
    <mergeCell ref="D246:D248"/>
    <mergeCell ref="E246:E248"/>
    <mergeCell ref="F246:F248"/>
    <mergeCell ref="G246:G248"/>
    <mergeCell ref="I246:I248"/>
    <mergeCell ref="J246:J248"/>
    <mergeCell ref="K246:K248"/>
    <mergeCell ref="F243:F245"/>
    <mergeCell ref="G243:G245"/>
    <mergeCell ref="I243:I245"/>
    <mergeCell ref="J243:J245"/>
    <mergeCell ref="A243:A245"/>
    <mergeCell ref="C243:C245"/>
    <mergeCell ref="D243:D245"/>
    <mergeCell ref="E243:E245"/>
    <mergeCell ref="K243:K245"/>
    <mergeCell ref="A240:A242"/>
    <mergeCell ref="C240:C242"/>
    <mergeCell ref="D240:D242"/>
    <mergeCell ref="E240:E242"/>
    <mergeCell ref="F240:F242"/>
    <mergeCell ref="G240:G242"/>
    <mergeCell ref="I240:I242"/>
    <mergeCell ref="J240:J242"/>
    <mergeCell ref="K240:K242"/>
    <mergeCell ref="F237:F239"/>
    <mergeCell ref="G237:G239"/>
    <mergeCell ref="I237:I239"/>
    <mergeCell ref="J237:J239"/>
    <mergeCell ref="A237:A239"/>
    <mergeCell ref="C237:C239"/>
    <mergeCell ref="D237:D239"/>
    <mergeCell ref="E237:E239"/>
    <mergeCell ref="K237:K239"/>
    <mergeCell ref="A234:A236"/>
    <mergeCell ref="C234:C236"/>
    <mergeCell ref="D234:D236"/>
    <mergeCell ref="E234:E236"/>
    <mergeCell ref="F234:F236"/>
    <mergeCell ref="G234:G236"/>
    <mergeCell ref="I234:I236"/>
    <mergeCell ref="J234:J236"/>
    <mergeCell ref="K234:K236"/>
    <mergeCell ref="F225:F227"/>
    <mergeCell ref="G225:G227"/>
    <mergeCell ref="I225:I227"/>
    <mergeCell ref="J225:J227"/>
    <mergeCell ref="A225:A227"/>
    <mergeCell ref="C225:C227"/>
    <mergeCell ref="D225:D227"/>
    <mergeCell ref="E225:E227"/>
    <mergeCell ref="K225:K227"/>
    <mergeCell ref="A112:A114"/>
    <mergeCell ref="C112:C114"/>
    <mergeCell ref="F222:F224"/>
    <mergeCell ref="G222:G224"/>
    <mergeCell ref="I222:I224"/>
    <mergeCell ref="J222:J224"/>
    <mergeCell ref="A222:A224"/>
    <mergeCell ref="C222:C224"/>
    <mergeCell ref="D222:D224"/>
    <mergeCell ref="E222:E224"/>
    <mergeCell ref="F231:F233"/>
    <mergeCell ref="G231:G233"/>
    <mergeCell ref="I231:I233"/>
    <mergeCell ref="J231:J233"/>
    <mergeCell ref="A231:A233"/>
    <mergeCell ref="C231:C233"/>
    <mergeCell ref="D231:D233"/>
    <mergeCell ref="E231:E233"/>
    <mergeCell ref="F228:F230"/>
    <mergeCell ref="G228:G230"/>
    <mergeCell ref="I228:I230"/>
    <mergeCell ref="J228:J230"/>
    <mergeCell ref="A228:A230"/>
    <mergeCell ref="C228:C230"/>
    <mergeCell ref="D228:D230"/>
    <mergeCell ref="E228:E230"/>
    <mergeCell ref="I112:I114"/>
    <mergeCell ref="J112:J114"/>
    <mergeCell ref="A118:A120"/>
    <mergeCell ref="C118:C120"/>
    <mergeCell ref="D118:D120"/>
    <mergeCell ref="E118:E120"/>
    <mergeCell ref="A95:A97"/>
    <mergeCell ref="C95:C97"/>
    <mergeCell ref="I219:I221"/>
    <mergeCell ref="J219:J221"/>
    <mergeCell ref="A219:A221"/>
    <mergeCell ref="C219:C221"/>
    <mergeCell ref="D219:D221"/>
    <mergeCell ref="E219:E221"/>
    <mergeCell ref="A216:A218"/>
    <mergeCell ref="C216:C218"/>
    <mergeCell ref="D216:D218"/>
    <mergeCell ref="E216:E218"/>
    <mergeCell ref="F219:F221"/>
    <mergeCell ref="G219:G221"/>
    <mergeCell ref="D112:D114"/>
    <mergeCell ref="E112:E114"/>
    <mergeCell ref="F216:F218"/>
    <mergeCell ref="G216:G218"/>
    <mergeCell ref="I216:I218"/>
    <mergeCell ref="J216:J218"/>
    <mergeCell ref="I121:I123"/>
    <mergeCell ref="J121:J123"/>
    <mergeCell ref="I127:I129"/>
    <mergeCell ref="J127:J129"/>
    <mergeCell ref="F112:F114"/>
    <mergeCell ref="G112:G114"/>
    <mergeCell ref="A115:A117"/>
    <mergeCell ref="C115:C117"/>
    <mergeCell ref="D115:D117"/>
    <mergeCell ref="E115:E117"/>
    <mergeCell ref="F115:F117"/>
    <mergeCell ref="G115:G117"/>
    <mergeCell ref="A63:A65"/>
    <mergeCell ref="A66:A68"/>
    <mergeCell ref="A69:A71"/>
    <mergeCell ref="A77:A79"/>
    <mergeCell ref="F80:F82"/>
    <mergeCell ref="D95:D97"/>
    <mergeCell ref="E95:E97"/>
    <mergeCell ref="K101:K103"/>
    <mergeCell ref="J72:J74"/>
    <mergeCell ref="K72:K74"/>
    <mergeCell ref="J83:J85"/>
    <mergeCell ref="J95:J97"/>
    <mergeCell ref="K80:K82"/>
    <mergeCell ref="J98:J100"/>
    <mergeCell ref="A98:A100"/>
    <mergeCell ref="C98:C100"/>
    <mergeCell ref="F98:F100"/>
    <mergeCell ref="G98:G100"/>
    <mergeCell ref="A101:A103"/>
    <mergeCell ref="C101:C103"/>
    <mergeCell ref="D101:D103"/>
    <mergeCell ref="E101:E103"/>
    <mergeCell ref="F101:F103"/>
    <mergeCell ref="I98:I100"/>
    <mergeCell ref="K98:K100"/>
    <mergeCell ref="K95:K97"/>
    <mergeCell ref="K83:K85"/>
    <mergeCell ref="G80:G82"/>
    <mergeCell ref="I80:I82"/>
    <mergeCell ref="J80:J82"/>
    <mergeCell ref="A83:A85"/>
    <mergeCell ref="C83:C85"/>
    <mergeCell ref="A72:A74"/>
    <mergeCell ref="A48:A50"/>
    <mergeCell ref="A51:A53"/>
    <mergeCell ref="F66:F68"/>
    <mergeCell ref="I63:I65"/>
    <mergeCell ref="J63:J65"/>
    <mergeCell ref="C63:C65"/>
    <mergeCell ref="D63:D65"/>
    <mergeCell ref="A38:A40"/>
    <mergeCell ref="I104:I106"/>
    <mergeCell ref="J104:J106"/>
    <mergeCell ref="I21:I23"/>
    <mergeCell ref="C72:C74"/>
    <mergeCell ref="D72:D74"/>
    <mergeCell ref="E72:E74"/>
    <mergeCell ref="F72:F74"/>
    <mergeCell ref="G72:G74"/>
    <mergeCell ref="I72:I74"/>
    <mergeCell ref="D98:D100"/>
    <mergeCell ref="A104:A106"/>
    <mergeCell ref="C104:C106"/>
    <mergeCell ref="D104:D106"/>
    <mergeCell ref="E104:E106"/>
    <mergeCell ref="F104:F106"/>
    <mergeCell ref="G104:G106"/>
    <mergeCell ref="G101:G103"/>
    <mergeCell ref="I101:I103"/>
    <mergeCell ref="J101:J103"/>
    <mergeCell ref="A80:A82"/>
    <mergeCell ref="C80:C82"/>
    <mergeCell ref="D80:D82"/>
    <mergeCell ref="E80:E82"/>
    <mergeCell ref="A12:A14"/>
    <mergeCell ref="A15:A17"/>
    <mergeCell ref="A18:A20"/>
    <mergeCell ref="A26:A28"/>
    <mergeCell ref="E57:E59"/>
    <mergeCell ref="F57:F59"/>
    <mergeCell ref="C54:C56"/>
    <mergeCell ref="D54:D56"/>
    <mergeCell ref="E54:E56"/>
    <mergeCell ref="D57:D59"/>
    <mergeCell ref="A21:A23"/>
    <mergeCell ref="C32:C34"/>
    <mergeCell ref="D32:D34"/>
    <mergeCell ref="A29:A31"/>
    <mergeCell ref="G32:G34"/>
    <mergeCell ref="F60:F62"/>
    <mergeCell ref="A32:A34"/>
    <mergeCell ref="A35:A37"/>
    <mergeCell ref="D48:D50"/>
    <mergeCell ref="E48:E50"/>
    <mergeCell ref="D21:D23"/>
    <mergeCell ref="E21:E23"/>
    <mergeCell ref="D18:D20"/>
    <mergeCell ref="E18:E20"/>
    <mergeCell ref="A45:A47"/>
    <mergeCell ref="G57:G59"/>
    <mergeCell ref="F54:F56"/>
    <mergeCell ref="A41:A43"/>
    <mergeCell ref="E32:E34"/>
    <mergeCell ref="F32:F34"/>
    <mergeCell ref="C29:C31"/>
    <mergeCell ref="J21:J23"/>
    <mergeCell ref="E98:E100"/>
    <mergeCell ref="F63:F65"/>
    <mergeCell ref="G66:G68"/>
    <mergeCell ref="C38:C40"/>
    <mergeCell ref="D38:D40"/>
    <mergeCell ref="C60:C62"/>
    <mergeCell ref="D60:D62"/>
    <mergeCell ref="E38:E40"/>
    <mergeCell ref="F38:F40"/>
    <mergeCell ref="E60:E62"/>
    <mergeCell ref="K89:K91"/>
    <mergeCell ref="G38:G40"/>
    <mergeCell ref="I38:I40"/>
    <mergeCell ref="D29:D31"/>
    <mergeCell ref="E29:E31"/>
    <mergeCell ref="A54:A56"/>
    <mergeCell ref="A57:A59"/>
    <mergeCell ref="A60:A62"/>
    <mergeCell ref="C57:C59"/>
    <mergeCell ref="F83:F85"/>
    <mergeCell ref="G83:G85"/>
    <mergeCell ref="I83:I85"/>
    <mergeCell ref="I95:I97"/>
    <mergeCell ref="J38:J40"/>
    <mergeCell ref="E77:E79"/>
    <mergeCell ref="F77:F79"/>
    <mergeCell ref="G77:G79"/>
    <mergeCell ref="I77:I79"/>
    <mergeCell ref="D69:D71"/>
    <mergeCell ref="E69:E71"/>
    <mergeCell ref="F69:F71"/>
    <mergeCell ref="K112:K114"/>
    <mergeCell ref="C45:C47"/>
    <mergeCell ref="D45:D47"/>
    <mergeCell ref="E45:E47"/>
    <mergeCell ref="F45:F47"/>
    <mergeCell ref="G35:G37"/>
    <mergeCell ref="K48:K50"/>
    <mergeCell ref="G48:G50"/>
    <mergeCell ref="J69:J71"/>
    <mergeCell ref="K69:K71"/>
    <mergeCell ref="G69:G71"/>
    <mergeCell ref="I69:I71"/>
    <mergeCell ref="K66:K68"/>
    <mergeCell ref="C66:C68"/>
    <mergeCell ref="D66:D68"/>
    <mergeCell ref="E66:E68"/>
    <mergeCell ref="J66:J68"/>
    <mergeCell ref="J77:J79"/>
    <mergeCell ref="C77:C79"/>
    <mergeCell ref="D77:D79"/>
    <mergeCell ref="G63:G65"/>
    <mergeCell ref="I66:I68"/>
    <mergeCell ref="C69:C71"/>
    <mergeCell ref="K104:K106"/>
    <mergeCell ref="D83:D85"/>
    <mergeCell ref="E83:E85"/>
    <mergeCell ref="F95:F97"/>
    <mergeCell ref="G95:G97"/>
    <mergeCell ref="G92:G94"/>
    <mergeCell ref="I92:I94"/>
    <mergeCell ref="J92:J94"/>
    <mergeCell ref="K92:K94"/>
    <mergeCell ref="K222:K224"/>
    <mergeCell ref="K12:K14"/>
    <mergeCell ref="M7:M8"/>
    <mergeCell ref="O7:P8"/>
    <mergeCell ref="C15:C17"/>
    <mergeCell ref="D15:D17"/>
    <mergeCell ref="E15:E17"/>
    <mergeCell ref="F15:F17"/>
    <mergeCell ref="G15:G17"/>
    <mergeCell ref="I15:I17"/>
    <mergeCell ref="J15:J17"/>
    <mergeCell ref="C12:C14"/>
    <mergeCell ref="D12:D14"/>
    <mergeCell ref="E12:E14"/>
    <mergeCell ref="F12:F14"/>
    <mergeCell ref="I12:I14"/>
    <mergeCell ref="J12:J14"/>
    <mergeCell ref="G54:G56"/>
    <mergeCell ref="C51:C53"/>
    <mergeCell ref="D51:D53"/>
    <mergeCell ref="E51:E53"/>
    <mergeCell ref="F51:F53"/>
    <mergeCell ref="G51:G53"/>
    <mergeCell ref="J18:J20"/>
    <mergeCell ref="K18:K20"/>
    <mergeCell ref="G26:G28"/>
    <mergeCell ref="G60:G62"/>
    <mergeCell ref="I60:I62"/>
    <mergeCell ref="J60:J62"/>
    <mergeCell ref="I18:I20"/>
    <mergeCell ref="C48:C50"/>
    <mergeCell ref="E63:E65"/>
    <mergeCell ref="I1215:K1215"/>
    <mergeCell ref="I29:I31"/>
    <mergeCell ref="J29:J31"/>
    <mergeCell ref="K29:K31"/>
    <mergeCell ref="I32:I34"/>
    <mergeCell ref="J32:J34"/>
    <mergeCell ref="K32:K34"/>
    <mergeCell ref="I57:I59"/>
    <mergeCell ref="J57:J59"/>
    <mergeCell ref="K57:K59"/>
    <mergeCell ref="I51:I53"/>
    <mergeCell ref="J51:J53"/>
    <mergeCell ref="K51:K53"/>
    <mergeCell ref="J54:J56"/>
    <mergeCell ref="K54:K56"/>
    <mergeCell ref="K231:K233"/>
    <mergeCell ref="K228:K230"/>
    <mergeCell ref="K60:K62"/>
    <mergeCell ref="K45:K47"/>
    <mergeCell ref="K77:K79"/>
    <mergeCell ref="K38:K40"/>
    <mergeCell ref="K63:K65"/>
    <mergeCell ref="K124:K126"/>
    <mergeCell ref="K127:K129"/>
    <mergeCell ref="K130:K132"/>
    <mergeCell ref="K1203:K1205"/>
    <mergeCell ref="K109:K111"/>
    <mergeCell ref="I35:I37"/>
    <mergeCell ref="J35:J37"/>
    <mergeCell ref="K35:K37"/>
    <mergeCell ref="I48:I50"/>
    <mergeCell ref="J48:J50"/>
    <mergeCell ref="F1:G1"/>
    <mergeCell ref="F2:G4"/>
    <mergeCell ref="F5:G5"/>
    <mergeCell ref="I6:K6"/>
    <mergeCell ref="I7:I8"/>
    <mergeCell ref="G45:G47"/>
    <mergeCell ref="I45:I47"/>
    <mergeCell ref="J45:J47"/>
    <mergeCell ref="I54:I56"/>
    <mergeCell ref="F29:F31"/>
    <mergeCell ref="G29:G31"/>
    <mergeCell ref="K15:K17"/>
    <mergeCell ref="G12:G14"/>
    <mergeCell ref="C26:C28"/>
    <mergeCell ref="D26:D28"/>
    <mergeCell ref="E26:E28"/>
    <mergeCell ref="F26:F28"/>
    <mergeCell ref="C35:C37"/>
    <mergeCell ref="D35:D37"/>
    <mergeCell ref="E35:E37"/>
    <mergeCell ref="F35:F37"/>
    <mergeCell ref="I26:I28"/>
    <mergeCell ref="J26:J28"/>
    <mergeCell ref="K26:K28"/>
    <mergeCell ref="K21:K23"/>
    <mergeCell ref="G21:G23"/>
    <mergeCell ref="G18:G20"/>
    <mergeCell ref="F48:F50"/>
    <mergeCell ref="C21:C23"/>
    <mergeCell ref="F21:F23"/>
    <mergeCell ref="C18:C20"/>
    <mergeCell ref="F18:F20"/>
    <mergeCell ref="F118:F120"/>
    <mergeCell ref="G118:G120"/>
    <mergeCell ref="A121:A123"/>
    <mergeCell ref="C121:C123"/>
    <mergeCell ref="D121:D123"/>
    <mergeCell ref="E121:E123"/>
    <mergeCell ref="F121:F123"/>
    <mergeCell ref="G121:G123"/>
    <mergeCell ref="J7:K7"/>
    <mergeCell ref="F109:F111"/>
    <mergeCell ref="G109:G111"/>
    <mergeCell ref="I109:I111"/>
    <mergeCell ref="J118:J120"/>
    <mergeCell ref="K118:K120"/>
    <mergeCell ref="I115:I117"/>
    <mergeCell ref="J115:J117"/>
    <mergeCell ref="K115:K117"/>
    <mergeCell ref="I118:I120"/>
    <mergeCell ref="C6:C8"/>
    <mergeCell ref="D6:E8"/>
    <mergeCell ref="F6:F8"/>
    <mergeCell ref="G6:G8"/>
    <mergeCell ref="K121:K123"/>
    <mergeCell ref="A109:A111"/>
    <mergeCell ref="C109:C111"/>
    <mergeCell ref="D109:D111"/>
    <mergeCell ref="E109:E111"/>
    <mergeCell ref="J109:J111"/>
    <mergeCell ref="C92:C94"/>
    <mergeCell ref="D92:D94"/>
    <mergeCell ref="E92:E94"/>
    <mergeCell ref="F92:F94"/>
    <mergeCell ref="E133:E135"/>
    <mergeCell ref="F133:F135"/>
    <mergeCell ref="G133:G135"/>
    <mergeCell ref="A136:A138"/>
    <mergeCell ref="C136:C138"/>
    <mergeCell ref="D136:D138"/>
    <mergeCell ref="E136:E138"/>
    <mergeCell ref="F124:F126"/>
    <mergeCell ref="G124:G126"/>
    <mergeCell ref="I124:I126"/>
    <mergeCell ref="J124:J126"/>
    <mergeCell ref="A124:A126"/>
    <mergeCell ref="C124:C126"/>
    <mergeCell ref="D124:D126"/>
    <mergeCell ref="E124:E126"/>
    <mergeCell ref="A127:A129"/>
    <mergeCell ref="C127:C129"/>
    <mergeCell ref="D127:D129"/>
    <mergeCell ref="E127:E129"/>
    <mergeCell ref="F127:F129"/>
    <mergeCell ref="G127:G129"/>
    <mergeCell ref="G139:G141"/>
    <mergeCell ref="I139:I141"/>
    <mergeCell ref="J139:J141"/>
    <mergeCell ref="K139:K141"/>
    <mergeCell ref="F136:F138"/>
    <mergeCell ref="G136:G138"/>
    <mergeCell ref="I136:I138"/>
    <mergeCell ref="J136:J138"/>
    <mergeCell ref="A144:A146"/>
    <mergeCell ref="C144:C146"/>
    <mergeCell ref="D144:D146"/>
    <mergeCell ref="E144:E146"/>
    <mergeCell ref="A130:A132"/>
    <mergeCell ref="C130:C132"/>
    <mergeCell ref="D130:D132"/>
    <mergeCell ref="E130:E132"/>
    <mergeCell ref="K136:K138"/>
    <mergeCell ref="A139:A141"/>
    <mergeCell ref="C139:C141"/>
    <mergeCell ref="D139:D141"/>
    <mergeCell ref="E139:E141"/>
    <mergeCell ref="F139:F141"/>
    <mergeCell ref="I133:I135"/>
    <mergeCell ref="J133:J135"/>
    <mergeCell ref="K133:K135"/>
    <mergeCell ref="F130:F132"/>
    <mergeCell ref="G130:G132"/>
    <mergeCell ref="I130:I132"/>
    <mergeCell ref="J130:J132"/>
    <mergeCell ref="A133:A135"/>
    <mergeCell ref="C133:C135"/>
    <mergeCell ref="D133:D135"/>
    <mergeCell ref="G147:G149"/>
    <mergeCell ref="I147:I149"/>
    <mergeCell ref="J147:J149"/>
    <mergeCell ref="K147:K149"/>
    <mergeCell ref="F144:F146"/>
    <mergeCell ref="G144:G146"/>
    <mergeCell ref="I144:I146"/>
    <mergeCell ref="J144:J146"/>
    <mergeCell ref="A152:A154"/>
    <mergeCell ref="C152:C154"/>
    <mergeCell ref="D152:D154"/>
    <mergeCell ref="E152:E154"/>
    <mergeCell ref="K144:K146"/>
    <mergeCell ref="A147:A149"/>
    <mergeCell ref="C147:C149"/>
    <mergeCell ref="D147:D149"/>
    <mergeCell ref="E147:E149"/>
    <mergeCell ref="F147:F149"/>
    <mergeCell ref="G155:G157"/>
    <mergeCell ref="I155:I157"/>
    <mergeCell ref="J155:J157"/>
    <mergeCell ref="K155:K157"/>
    <mergeCell ref="F152:F154"/>
    <mergeCell ref="G152:G154"/>
    <mergeCell ref="I152:I154"/>
    <mergeCell ref="J152:J154"/>
    <mergeCell ref="A158:A160"/>
    <mergeCell ref="C158:C160"/>
    <mergeCell ref="D158:D160"/>
    <mergeCell ref="E158:E160"/>
    <mergeCell ref="K152:K154"/>
    <mergeCell ref="A155:A157"/>
    <mergeCell ref="C155:C157"/>
    <mergeCell ref="D155:D157"/>
    <mergeCell ref="E155:E157"/>
    <mergeCell ref="F155:F157"/>
    <mergeCell ref="G161:G163"/>
    <mergeCell ref="I161:I163"/>
    <mergeCell ref="J161:J163"/>
    <mergeCell ref="K161:K163"/>
    <mergeCell ref="F158:F160"/>
    <mergeCell ref="G158:G160"/>
    <mergeCell ref="I158:I160"/>
    <mergeCell ref="J158:J160"/>
    <mergeCell ref="A164:A166"/>
    <mergeCell ref="C164:C166"/>
    <mergeCell ref="D164:D166"/>
    <mergeCell ref="E164:E166"/>
    <mergeCell ref="K158:K160"/>
    <mergeCell ref="A161:A163"/>
    <mergeCell ref="C161:C163"/>
    <mergeCell ref="D161:D163"/>
    <mergeCell ref="E161:E163"/>
    <mergeCell ref="F161:F163"/>
    <mergeCell ref="G167:G169"/>
    <mergeCell ref="I167:I169"/>
    <mergeCell ref="J167:J169"/>
    <mergeCell ref="K167:K169"/>
    <mergeCell ref="F164:F166"/>
    <mergeCell ref="G164:G166"/>
    <mergeCell ref="I164:I166"/>
    <mergeCell ref="J164:J166"/>
    <mergeCell ref="A170:A172"/>
    <mergeCell ref="C170:C172"/>
    <mergeCell ref="D170:D172"/>
    <mergeCell ref="E170:E172"/>
    <mergeCell ref="K164:K166"/>
    <mergeCell ref="A167:A169"/>
    <mergeCell ref="C167:C169"/>
    <mergeCell ref="D167:D169"/>
    <mergeCell ref="E167:E169"/>
    <mergeCell ref="F167:F169"/>
    <mergeCell ref="G173:G175"/>
    <mergeCell ref="I173:I175"/>
    <mergeCell ref="J173:J175"/>
    <mergeCell ref="K173:K175"/>
    <mergeCell ref="F170:F172"/>
    <mergeCell ref="G170:G172"/>
    <mergeCell ref="I170:I172"/>
    <mergeCell ref="J170:J172"/>
    <mergeCell ref="A176:A178"/>
    <mergeCell ref="C176:C178"/>
    <mergeCell ref="D176:D178"/>
    <mergeCell ref="E176:E178"/>
    <mergeCell ref="K170:K172"/>
    <mergeCell ref="A173:A175"/>
    <mergeCell ref="C173:C175"/>
    <mergeCell ref="D173:D175"/>
    <mergeCell ref="E173:E175"/>
    <mergeCell ref="F173:F175"/>
    <mergeCell ref="G183:G185"/>
    <mergeCell ref="I183:I185"/>
    <mergeCell ref="J183:J185"/>
    <mergeCell ref="K183:K185"/>
    <mergeCell ref="F176:F178"/>
    <mergeCell ref="G176:G178"/>
    <mergeCell ref="I176:I178"/>
    <mergeCell ref="J176:J178"/>
    <mergeCell ref="A186:A188"/>
    <mergeCell ref="C186:C188"/>
    <mergeCell ref="D186:D188"/>
    <mergeCell ref="E186:E188"/>
    <mergeCell ref="K176:K178"/>
    <mergeCell ref="A183:A185"/>
    <mergeCell ref="C183:C185"/>
    <mergeCell ref="D183:D185"/>
    <mergeCell ref="E183:E185"/>
    <mergeCell ref="F183:F185"/>
    <mergeCell ref="G189:G191"/>
    <mergeCell ref="I189:I191"/>
    <mergeCell ref="J189:J191"/>
    <mergeCell ref="K189:K191"/>
    <mergeCell ref="F186:F188"/>
    <mergeCell ref="G186:G188"/>
    <mergeCell ref="I186:I188"/>
    <mergeCell ref="J186:J188"/>
    <mergeCell ref="A192:A194"/>
    <mergeCell ref="C192:C194"/>
    <mergeCell ref="D192:D194"/>
    <mergeCell ref="E192:E194"/>
    <mergeCell ref="K186:K188"/>
    <mergeCell ref="A189:A191"/>
    <mergeCell ref="C189:C191"/>
    <mergeCell ref="D189:D191"/>
    <mergeCell ref="E189:E191"/>
    <mergeCell ref="F189:F191"/>
    <mergeCell ref="G195:G197"/>
    <mergeCell ref="I195:I197"/>
    <mergeCell ref="J195:J197"/>
    <mergeCell ref="K195:K197"/>
    <mergeCell ref="F192:F194"/>
    <mergeCell ref="G192:G194"/>
    <mergeCell ref="I192:I194"/>
    <mergeCell ref="J192:J194"/>
    <mergeCell ref="I204:I206"/>
    <mergeCell ref="J204:J206"/>
    <mergeCell ref="A198:A200"/>
    <mergeCell ref="C198:C200"/>
    <mergeCell ref="D198:D200"/>
    <mergeCell ref="E198:E200"/>
    <mergeCell ref="K204:K206"/>
    <mergeCell ref="K192:K194"/>
    <mergeCell ref="A195:A197"/>
    <mergeCell ref="C195:C197"/>
    <mergeCell ref="D195:D197"/>
    <mergeCell ref="E195:E197"/>
    <mergeCell ref="F195:F197"/>
    <mergeCell ref="G201:G203"/>
    <mergeCell ref="I201:I203"/>
    <mergeCell ref="J201:J203"/>
    <mergeCell ref="K201:K203"/>
    <mergeCell ref="F198:F200"/>
    <mergeCell ref="G198:G200"/>
    <mergeCell ref="I198:I200"/>
    <mergeCell ref="J198:J200"/>
    <mergeCell ref="F204:F206"/>
    <mergeCell ref="G204:G206"/>
    <mergeCell ref="K198:K200"/>
    <mergeCell ref="D201:D203"/>
    <mergeCell ref="E201:E203"/>
    <mergeCell ref="F201:F203"/>
    <mergeCell ref="G213:G215"/>
    <mergeCell ref="I213:I215"/>
    <mergeCell ref="J213:J215"/>
    <mergeCell ref="K213:K215"/>
    <mergeCell ref="F210:F212"/>
    <mergeCell ref="G210:G212"/>
    <mergeCell ref="I210:I212"/>
    <mergeCell ref="J210:J212"/>
    <mergeCell ref="A204:A206"/>
    <mergeCell ref="C204:C206"/>
    <mergeCell ref="D204:D206"/>
    <mergeCell ref="E204:E206"/>
    <mergeCell ref="K210:K212"/>
    <mergeCell ref="A213:A215"/>
    <mergeCell ref="C213:C215"/>
    <mergeCell ref="D213:D215"/>
    <mergeCell ref="E213:E215"/>
    <mergeCell ref="F213:F215"/>
    <mergeCell ref="G207:G209"/>
    <mergeCell ref="I207:I209"/>
    <mergeCell ref="J207:J209"/>
    <mergeCell ref="K207:K209"/>
    <mergeCell ref="F207:F209"/>
    <mergeCell ref="A201:A203"/>
    <mergeCell ref="C201:C203"/>
    <mergeCell ref="A207:A209"/>
    <mergeCell ref="C207:C209"/>
    <mergeCell ref="D207:D209"/>
    <mergeCell ref="E207:E209"/>
    <mergeCell ref="I1175:I1177"/>
    <mergeCell ref="J1175:J1177"/>
    <mergeCell ref="A1175:A1177"/>
    <mergeCell ref="C1175:C1177"/>
    <mergeCell ref="D1175:D1177"/>
    <mergeCell ref="E1175:E1177"/>
    <mergeCell ref="I1178:I1180"/>
    <mergeCell ref="J1178:J1180"/>
    <mergeCell ref="A1178:A1180"/>
    <mergeCell ref="C1178:C1180"/>
    <mergeCell ref="D1178:D1180"/>
    <mergeCell ref="E1178:E1180"/>
    <mergeCell ref="E1172:E1174"/>
    <mergeCell ref="F1172:F1174"/>
    <mergeCell ref="F1178:F1180"/>
    <mergeCell ref="G1178:G1180"/>
    <mergeCell ref="F1175:F1177"/>
    <mergeCell ref="G1175:G1177"/>
    <mergeCell ref="A1061:A1063"/>
    <mergeCell ref="A210:A212"/>
    <mergeCell ref="C210:C212"/>
    <mergeCell ref="D210:D212"/>
    <mergeCell ref="E210:E212"/>
    <mergeCell ref="K219:K221"/>
    <mergeCell ref="K216:K218"/>
    <mergeCell ref="A1199:A1201"/>
    <mergeCell ref="A86:A88"/>
    <mergeCell ref="C86:C88"/>
    <mergeCell ref="D86:D88"/>
    <mergeCell ref="E86:E88"/>
    <mergeCell ref="F86:F88"/>
    <mergeCell ref="G86:G88"/>
    <mergeCell ref="I86:I88"/>
    <mergeCell ref="J86:J88"/>
    <mergeCell ref="K86:K88"/>
    <mergeCell ref="A89:A91"/>
    <mergeCell ref="C89:C91"/>
    <mergeCell ref="D89:D91"/>
    <mergeCell ref="E89:E91"/>
    <mergeCell ref="F89:F91"/>
    <mergeCell ref="G89:G91"/>
    <mergeCell ref="I89:I91"/>
    <mergeCell ref="J89:J91"/>
    <mergeCell ref="A92:A94"/>
    <mergeCell ref="G1172:G1174"/>
    <mergeCell ref="I1172:I1174"/>
    <mergeCell ref="J1172:J1174"/>
    <mergeCell ref="K1172:K1174"/>
    <mergeCell ref="K1175:K1177"/>
    <mergeCell ref="K1178:K1180"/>
  </mergeCells>
  <phoneticPr fontId="0" type="noConversion"/>
  <conditionalFormatting sqref="O12">
    <cfRule type="expression" dxfId="6651" priority="11649">
      <formula>O13&gt;0</formula>
    </cfRule>
  </conditionalFormatting>
  <conditionalFormatting sqref="O15">
    <cfRule type="expression" dxfId="6650" priority="11648">
      <formula>O16&gt;0</formula>
    </cfRule>
  </conditionalFormatting>
  <conditionalFormatting sqref="O18">
    <cfRule type="expression" dxfId="6649" priority="11647">
      <formula>O19&gt;0</formula>
    </cfRule>
  </conditionalFormatting>
  <conditionalFormatting sqref="O26">
    <cfRule type="expression" dxfId="6648" priority="11646">
      <formula>O27&gt;0</formula>
    </cfRule>
  </conditionalFormatting>
  <conditionalFormatting sqref="O29">
    <cfRule type="expression" dxfId="6647" priority="11645">
      <formula>O30&gt;0</formula>
    </cfRule>
  </conditionalFormatting>
  <conditionalFormatting sqref="O32">
    <cfRule type="expression" dxfId="6646" priority="11644">
      <formula>O33&gt;0</formula>
    </cfRule>
  </conditionalFormatting>
  <conditionalFormatting sqref="O35">
    <cfRule type="expression" dxfId="6645" priority="11643">
      <formula>O36&gt;0</formula>
    </cfRule>
  </conditionalFormatting>
  <conditionalFormatting sqref="O45">
    <cfRule type="expression" dxfId="6644" priority="11642">
      <formula>O46&gt;0</formula>
    </cfRule>
  </conditionalFormatting>
  <conditionalFormatting sqref="O48">
    <cfRule type="expression" dxfId="6643" priority="11641">
      <formula>O49&gt;0</formula>
    </cfRule>
  </conditionalFormatting>
  <conditionalFormatting sqref="O51">
    <cfRule type="expression" dxfId="6642" priority="11640">
      <formula>O52&gt;0</formula>
    </cfRule>
  </conditionalFormatting>
  <conditionalFormatting sqref="O54">
    <cfRule type="expression" dxfId="6641" priority="11639">
      <formula>O55&gt;0</formula>
    </cfRule>
  </conditionalFormatting>
  <conditionalFormatting sqref="O57">
    <cfRule type="expression" dxfId="6640" priority="11638">
      <formula>O58&gt;0</formula>
    </cfRule>
  </conditionalFormatting>
  <conditionalFormatting sqref="O60">
    <cfRule type="expression" dxfId="6639" priority="11637">
      <formula>O61&gt;0</formula>
    </cfRule>
  </conditionalFormatting>
  <conditionalFormatting sqref="O63">
    <cfRule type="expression" dxfId="6638" priority="11636">
      <formula>O64&gt;0</formula>
    </cfRule>
  </conditionalFormatting>
  <conditionalFormatting sqref="O66">
    <cfRule type="expression" dxfId="6637" priority="11635">
      <formula>O67&gt;0</formula>
    </cfRule>
  </conditionalFormatting>
  <conditionalFormatting sqref="O69">
    <cfRule type="expression" dxfId="6636" priority="11634">
      <formula>O70&gt;0</formula>
    </cfRule>
  </conditionalFormatting>
  <conditionalFormatting sqref="O77">
    <cfRule type="expression" dxfId="6635" priority="11633">
      <formula>O78&gt;0</formula>
    </cfRule>
  </conditionalFormatting>
  <conditionalFormatting sqref="O80">
    <cfRule type="expression" dxfId="6634" priority="11632">
      <formula>O81&gt;0</formula>
    </cfRule>
  </conditionalFormatting>
  <conditionalFormatting sqref="O83">
    <cfRule type="expression" dxfId="6633" priority="11631">
      <formula>O84&gt;0</formula>
    </cfRule>
  </conditionalFormatting>
  <conditionalFormatting sqref="O95">
    <cfRule type="expression" dxfId="6632" priority="11630">
      <formula>O96&gt;0</formula>
    </cfRule>
  </conditionalFormatting>
  <conditionalFormatting sqref="O98">
    <cfRule type="expression" dxfId="6631" priority="11629">
      <formula>O99&gt;0</formula>
    </cfRule>
  </conditionalFormatting>
  <conditionalFormatting sqref="O101">
    <cfRule type="expression" dxfId="6630" priority="11628">
      <formula>O102&gt;0</formula>
    </cfRule>
  </conditionalFormatting>
  <conditionalFormatting sqref="O21">
    <cfRule type="expression" dxfId="6629" priority="11627">
      <formula>O22&gt;0</formula>
    </cfRule>
  </conditionalFormatting>
  <conditionalFormatting sqref="O38">
    <cfRule type="expression" dxfId="6628" priority="11626">
      <formula>O39&gt;0</formula>
    </cfRule>
  </conditionalFormatting>
  <conditionalFormatting sqref="O72">
    <cfRule type="expression" dxfId="6627" priority="11625">
      <formula>O73&gt;0</formula>
    </cfRule>
  </conditionalFormatting>
  <conditionalFormatting sqref="O104">
    <cfRule type="expression" dxfId="6626" priority="11624">
      <formula>O105&gt;0</formula>
    </cfRule>
  </conditionalFormatting>
  <conditionalFormatting sqref="P12:R12 P15:R15 P18:AB18 P21:AB21 T15 T12 V12 V15 X15 X12 Z12:AB12 Z15:AB15">
    <cfRule type="expression" dxfId="6625" priority="11623">
      <formula>P13&gt;0</formula>
    </cfRule>
  </conditionalFormatting>
  <conditionalFormatting sqref="P26:AB26">
    <cfRule type="expression" dxfId="6624" priority="11622">
      <formula>P27&gt;0</formula>
    </cfRule>
  </conditionalFormatting>
  <conditionalFormatting sqref="P29 R29:AB29">
    <cfRule type="expression" dxfId="6623" priority="11621">
      <formula>P30&gt;0</formula>
    </cfRule>
  </conditionalFormatting>
  <conditionalFormatting sqref="P32:AB32">
    <cfRule type="expression" dxfId="6622" priority="11620">
      <formula>P33&gt;0</formula>
    </cfRule>
  </conditionalFormatting>
  <conditionalFormatting sqref="P35:AB35">
    <cfRule type="expression" dxfId="6621" priority="11619">
      <formula>P36&gt;0</formula>
    </cfRule>
  </conditionalFormatting>
  <conditionalFormatting sqref="P38:AB38">
    <cfRule type="expression" dxfId="6620" priority="11618">
      <formula>P39&gt;0</formula>
    </cfRule>
  </conditionalFormatting>
  <conditionalFormatting sqref="P45:AB45">
    <cfRule type="expression" dxfId="6619" priority="11617">
      <formula>P46&gt;0</formula>
    </cfRule>
  </conditionalFormatting>
  <conditionalFormatting sqref="P48:AB48">
    <cfRule type="expression" dxfId="6618" priority="11616">
      <formula>P49&gt;0</formula>
    </cfRule>
  </conditionalFormatting>
  <conditionalFormatting sqref="P51:AB51">
    <cfRule type="expression" dxfId="6617" priority="11615">
      <formula>P52&gt;0</formula>
    </cfRule>
  </conditionalFormatting>
  <conditionalFormatting sqref="P54:AB54">
    <cfRule type="expression" dxfId="6616" priority="11614">
      <formula>P55&gt;0</formula>
    </cfRule>
  </conditionalFormatting>
  <conditionalFormatting sqref="P57:AB57">
    <cfRule type="expression" dxfId="6615" priority="11613">
      <formula>P58&gt;0</formula>
    </cfRule>
  </conditionalFormatting>
  <conditionalFormatting sqref="P60:AB60">
    <cfRule type="expression" dxfId="6614" priority="11612">
      <formula>P61&gt;0</formula>
    </cfRule>
  </conditionalFormatting>
  <conditionalFormatting sqref="P63:AB63">
    <cfRule type="expression" dxfId="6613" priority="11611">
      <formula>P64&gt;0</formula>
    </cfRule>
  </conditionalFormatting>
  <conditionalFormatting sqref="P66:AB66">
    <cfRule type="expression" dxfId="6612" priority="11610">
      <formula>P67&gt;0</formula>
    </cfRule>
  </conditionalFormatting>
  <conditionalFormatting sqref="P69:AB69">
    <cfRule type="expression" dxfId="6611" priority="11609">
      <formula>P70&gt;0</formula>
    </cfRule>
  </conditionalFormatting>
  <conditionalFormatting sqref="P72:AB72">
    <cfRule type="expression" dxfId="6610" priority="11608">
      <formula>P73&gt;0</formula>
    </cfRule>
  </conditionalFormatting>
  <conditionalFormatting sqref="P77:AB77">
    <cfRule type="expression" dxfId="6609" priority="11607">
      <formula>P78&gt;0</formula>
    </cfRule>
  </conditionalFormatting>
  <conditionalFormatting sqref="P80:AB80">
    <cfRule type="expression" dxfId="6608" priority="11606">
      <formula>P81&gt;0</formula>
    </cfRule>
  </conditionalFormatting>
  <conditionalFormatting sqref="P83:AB83">
    <cfRule type="expression" dxfId="6607" priority="11605">
      <formula>P84&gt;0</formula>
    </cfRule>
  </conditionalFormatting>
  <conditionalFormatting sqref="P95:AB95">
    <cfRule type="expression" dxfId="6606" priority="11604">
      <formula>P96&gt;0</formula>
    </cfRule>
  </conditionalFormatting>
  <conditionalFormatting sqref="P98:AB98">
    <cfRule type="expression" dxfId="6605" priority="11603">
      <formula>P99&gt;0</formula>
    </cfRule>
  </conditionalFormatting>
  <conditionalFormatting sqref="P101:AB101">
    <cfRule type="expression" dxfId="6604" priority="11602">
      <formula>P102&gt;0</formula>
    </cfRule>
  </conditionalFormatting>
  <conditionalFormatting sqref="P104:AB104">
    <cfRule type="expression" dxfId="6603" priority="11601">
      <formula>P105&gt;0</formula>
    </cfRule>
  </conditionalFormatting>
  <conditionalFormatting sqref="O109">
    <cfRule type="expression" dxfId="6602" priority="11600">
      <formula>O110&gt;0</formula>
    </cfRule>
  </conditionalFormatting>
  <conditionalFormatting sqref="O112">
    <cfRule type="expression" dxfId="6601" priority="11599">
      <formula>O113&gt;0</formula>
    </cfRule>
  </conditionalFormatting>
  <conditionalFormatting sqref="O115">
    <cfRule type="expression" dxfId="6600" priority="11598">
      <formula>O116&gt;0</formula>
    </cfRule>
  </conditionalFormatting>
  <conditionalFormatting sqref="O118">
    <cfRule type="expression" dxfId="6599" priority="11597">
      <formula>O119&gt;0</formula>
    </cfRule>
  </conditionalFormatting>
  <conditionalFormatting sqref="O121">
    <cfRule type="expression" dxfId="6598" priority="11596">
      <formula>O122&gt;0</formula>
    </cfRule>
  </conditionalFormatting>
  <conditionalFormatting sqref="O124">
    <cfRule type="expression" dxfId="6597" priority="11595">
      <formula>O125&gt;0</formula>
    </cfRule>
  </conditionalFormatting>
  <conditionalFormatting sqref="O127">
    <cfRule type="expression" dxfId="6596" priority="11594">
      <formula>O128&gt;0</formula>
    </cfRule>
  </conditionalFormatting>
  <conditionalFormatting sqref="P109:AB109">
    <cfRule type="expression" dxfId="6595" priority="11593">
      <formula>P110&gt;0</formula>
    </cfRule>
  </conditionalFormatting>
  <conditionalFormatting sqref="P112:AB112">
    <cfRule type="expression" dxfId="6594" priority="11592">
      <formula>P113&gt;0</formula>
    </cfRule>
  </conditionalFormatting>
  <conditionalFormatting sqref="P115:AB115">
    <cfRule type="expression" dxfId="6593" priority="11591">
      <formula>P116&gt;0</formula>
    </cfRule>
  </conditionalFormatting>
  <conditionalFormatting sqref="P118:AB118">
    <cfRule type="expression" dxfId="6592" priority="11590">
      <formula>P119&gt;0</formula>
    </cfRule>
  </conditionalFormatting>
  <conditionalFormatting sqref="P121:AB121">
    <cfRule type="expression" dxfId="6591" priority="11589">
      <formula>P122&gt;0</formula>
    </cfRule>
  </conditionalFormatting>
  <conditionalFormatting sqref="P124:AB124">
    <cfRule type="expression" dxfId="6590" priority="11588">
      <formula>P125&gt;0</formula>
    </cfRule>
  </conditionalFormatting>
  <conditionalFormatting sqref="P127:AB127">
    <cfRule type="expression" dxfId="6589" priority="11587">
      <formula>P128&gt;0</formula>
    </cfRule>
  </conditionalFormatting>
  <conditionalFormatting sqref="O130">
    <cfRule type="expression" dxfId="6588" priority="11586">
      <formula>O131&gt;0</formula>
    </cfRule>
  </conditionalFormatting>
  <conditionalFormatting sqref="O133">
    <cfRule type="expression" dxfId="6587" priority="11585">
      <formula>O134&gt;0</formula>
    </cfRule>
  </conditionalFormatting>
  <conditionalFormatting sqref="O136">
    <cfRule type="expression" dxfId="6586" priority="11584">
      <formula>O137&gt;0</formula>
    </cfRule>
  </conditionalFormatting>
  <conditionalFormatting sqref="O139">
    <cfRule type="expression" dxfId="6585" priority="11583">
      <formula>O140&gt;0</formula>
    </cfRule>
  </conditionalFormatting>
  <conditionalFormatting sqref="P130:AB130">
    <cfRule type="expression" dxfId="6584" priority="11582">
      <formula>P131&gt;0</formula>
    </cfRule>
  </conditionalFormatting>
  <conditionalFormatting sqref="P133:AB133">
    <cfRule type="expression" dxfId="6583" priority="11581">
      <formula>P134&gt;0</formula>
    </cfRule>
  </conditionalFormatting>
  <conditionalFormatting sqref="P136:AB136">
    <cfRule type="expression" dxfId="6582" priority="11580">
      <formula>P137&gt;0</formula>
    </cfRule>
  </conditionalFormatting>
  <conditionalFormatting sqref="P139:AB139">
    <cfRule type="expression" dxfId="6581" priority="11579">
      <formula>P140&gt;0</formula>
    </cfRule>
  </conditionalFormatting>
  <conditionalFormatting sqref="P26:AB26">
    <cfRule type="expression" dxfId="6580" priority="11578">
      <formula>P27&gt;0</formula>
    </cfRule>
  </conditionalFormatting>
  <conditionalFormatting sqref="P29 R29:AB29">
    <cfRule type="expression" dxfId="6579" priority="11577">
      <formula>P30&gt;0</formula>
    </cfRule>
  </conditionalFormatting>
  <conditionalFormatting sqref="P32:AB32">
    <cfRule type="expression" dxfId="6578" priority="11576">
      <formula>P33&gt;0</formula>
    </cfRule>
  </conditionalFormatting>
  <conditionalFormatting sqref="P35:AB35">
    <cfRule type="expression" dxfId="6577" priority="11575">
      <formula>P36&gt;0</formula>
    </cfRule>
  </conditionalFormatting>
  <conditionalFormatting sqref="P38:AB38">
    <cfRule type="expression" dxfId="6576" priority="11574">
      <formula>P39&gt;0</formula>
    </cfRule>
  </conditionalFormatting>
  <conditionalFormatting sqref="P45:AB45">
    <cfRule type="expression" dxfId="6575" priority="11573">
      <formula>P46&gt;0</formula>
    </cfRule>
  </conditionalFormatting>
  <conditionalFormatting sqref="P48:AB48">
    <cfRule type="expression" dxfId="6574" priority="11572">
      <formula>P49&gt;0</formula>
    </cfRule>
  </conditionalFormatting>
  <conditionalFormatting sqref="P51:AB51">
    <cfRule type="expression" dxfId="6573" priority="11571">
      <formula>P52&gt;0</formula>
    </cfRule>
  </conditionalFormatting>
  <conditionalFormatting sqref="P54:AB54">
    <cfRule type="expression" dxfId="6572" priority="11570">
      <formula>P55&gt;0</formula>
    </cfRule>
  </conditionalFormatting>
  <conditionalFormatting sqref="P57:AB57">
    <cfRule type="expression" dxfId="6571" priority="11569">
      <formula>P58&gt;0</formula>
    </cfRule>
  </conditionalFormatting>
  <conditionalFormatting sqref="P60:AB60">
    <cfRule type="expression" dxfId="6570" priority="11568">
      <formula>P61&gt;0</formula>
    </cfRule>
  </conditionalFormatting>
  <conditionalFormatting sqref="P63:AB63">
    <cfRule type="expression" dxfId="6569" priority="11567">
      <formula>P64&gt;0</formula>
    </cfRule>
  </conditionalFormatting>
  <conditionalFormatting sqref="P66:AB66">
    <cfRule type="expression" dxfId="6568" priority="11566">
      <formula>P67&gt;0</formula>
    </cfRule>
  </conditionalFormatting>
  <conditionalFormatting sqref="P69:AB69">
    <cfRule type="expression" dxfId="6567" priority="11565">
      <formula>P70&gt;0</formula>
    </cfRule>
  </conditionalFormatting>
  <conditionalFormatting sqref="P72:AB72">
    <cfRule type="expression" dxfId="6566" priority="11564">
      <formula>P73&gt;0</formula>
    </cfRule>
  </conditionalFormatting>
  <conditionalFormatting sqref="P77:AB77">
    <cfRule type="expression" dxfId="6565" priority="11563">
      <formula>P78&gt;0</formula>
    </cfRule>
  </conditionalFormatting>
  <conditionalFormatting sqref="P80:AB80">
    <cfRule type="expression" dxfId="6564" priority="11562">
      <formula>P81&gt;0</formula>
    </cfRule>
  </conditionalFormatting>
  <conditionalFormatting sqref="P83:AB83">
    <cfRule type="expression" dxfId="6563" priority="11561">
      <formula>P84&gt;0</formula>
    </cfRule>
  </conditionalFormatting>
  <conditionalFormatting sqref="P95:AB95">
    <cfRule type="expression" dxfId="6562" priority="11560">
      <formula>P96&gt;0</formula>
    </cfRule>
  </conditionalFormatting>
  <conditionalFormatting sqref="P98:AB98">
    <cfRule type="expression" dxfId="6561" priority="11559">
      <formula>P99&gt;0</formula>
    </cfRule>
  </conditionalFormatting>
  <conditionalFormatting sqref="P101:AB101">
    <cfRule type="expression" dxfId="6560" priority="11558">
      <formula>P102&gt;0</formula>
    </cfRule>
  </conditionalFormatting>
  <conditionalFormatting sqref="P104:AB104">
    <cfRule type="expression" dxfId="6559" priority="11557">
      <formula>P105&gt;0</formula>
    </cfRule>
  </conditionalFormatting>
  <conditionalFormatting sqref="P109:AB109">
    <cfRule type="expression" dxfId="6558" priority="11556">
      <formula>P110&gt;0</formula>
    </cfRule>
  </conditionalFormatting>
  <conditionalFormatting sqref="P112:AB112">
    <cfRule type="expression" dxfId="6557" priority="11555">
      <formula>P113&gt;0</formula>
    </cfRule>
  </conditionalFormatting>
  <conditionalFormatting sqref="P115:AB115">
    <cfRule type="expression" dxfId="6556" priority="11554">
      <formula>P116&gt;0</formula>
    </cfRule>
  </conditionalFormatting>
  <conditionalFormatting sqref="P118:AB118">
    <cfRule type="expression" dxfId="6555" priority="11553">
      <formula>P119&gt;0</formula>
    </cfRule>
  </conditionalFormatting>
  <conditionalFormatting sqref="P121:AB121">
    <cfRule type="expression" dxfId="6554" priority="11552">
      <formula>P122&gt;0</formula>
    </cfRule>
  </conditionalFormatting>
  <conditionalFormatting sqref="P124:AB124">
    <cfRule type="expression" dxfId="6553" priority="11551">
      <formula>P125&gt;0</formula>
    </cfRule>
  </conditionalFormatting>
  <conditionalFormatting sqref="P127:AB127">
    <cfRule type="expression" dxfId="6552" priority="11550">
      <formula>P128&gt;0</formula>
    </cfRule>
  </conditionalFormatting>
  <conditionalFormatting sqref="P130:AB130">
    <cfRule type="expression" dxfId="6551" priority="11549">
      <formula>P131&gt;0</formula>
    </cfRule>
  </conditionalFormatting>
  <conditionalFormatting sqref="P133:AB133">
    <cfRule type="expression" dxfId="6550" priority="11548">
      <formula>P134&gt;0</formula>
    </cfRule>
  </conditionalFormatting>
  <conditionalFormatting sqref="P136:AB136">
    <cfRule type="expression" dxfId="6549" priority="11547">
      <formula>P137&gt;0</formula>
    </cfRule>
  </conditionalFormatting>
  <conditionalFormatting sqref="P139:AB139">
    <cfRule type="expression" dxfId="6548" priority="11546">
      <formula>P140&gt;0</formula>
    </cfRule>
  </conditionalFormatting>
  <conditionalFormatting sqref="O144">
    <cfRule type="expression" dxfId="6547" priority="11545">
      <formula>O145&gt;0</formula>
    </cfRule>
  </conditionalFormatting>
  <conditionalFormatting sqref="P144:AB144">
    <cfRule type="expression" dxfId="6546" priority="11544">
      <formula>P145&gt;0</formula>
    </cfRule>
  </conditionalFormatting>
  <conditionalFormatting sqref="P144:AB144">
    <cfRule type="expression" dxfId="6545" priority="11543">
      <formula>P145&gt;0</formula>
    </cfRule>
  </conditionalFormatting>
  <conditionalFormatting sqref="O147">
    <cfRule type="expression" dxfId="6544" priority="11542">
      <formula>O148&gt;0</formula>
    </cfRule>
  </conditionalFormatting>
  <conditionalFormatting sqref="P147:AB147">
    <cfRule type="expression" dxfId="6543" priority="11541">
      <formula>P148&gt;0</formula>
    </cfRule>
  </conditionalFormatting>
  <conditionalFormatting sqref="P147:AB147">
    <cfRule type="expression" dxfId="6542" priority="11540">
      <formula>P148&gt;0</formula>
    </cfRule>
  </conditionalFormatting>
  <conditionalFormatting sqref="O152">
    <cfRule type="expression" dxfId="6541" priority="11539">
      <formula>O153&gt;0</formula>
    </cfRule>
  </conditionalFormatting>
  <conditionalFormatting sqref="O155">
    <cfRule type="expression" dxfId="6540" priority="11538">
      <formula>O156&gt;0</formula>
    </cfRule>
  </conditionalFormatting>
  <conditionalFormatting sqref="O158">
    <cfRule type="expression" dxfId="6539" priority="11537">
      <formula>O159&gt;0</formula>
    </cfRule>
  </conditionalFormatting>
  <conditionalFormatting sqref="O161">
    <cfRule type="expression" dxfId="6538" priority="11536">
      <formula>O162&gt;0</formula>
    </cfRule>
  </conditionalFormatting>
  <conditionalFormatting sqref="O164">
    <cfRule type="expression" dxfId="6537" priority="11535">
      <formula>O165&gt;0</formula>
    </cfRule>
  </conditionalFormatting>
  <conditionalFormatting sqref="O167">
    <cfRule type="expression" dxfId="6536" priority="11534">
      <formula>O168&gt;0</formula>
    </cfRule>
  </conditionalFormatting>
  <conditionalFormatting sqref="O170">
    <cfRule type="expression" dxfId="6535" priority="11533">
      <formula>O171&gt;0</formula>
    </cfRule>
  </conditionalFormatting>
  <conditionalFormatting sqref="P152:AB152">
    <cfRule type="expression" dxfId="6534" priority="11532">
      <formula>P153&gt;0</formula>
    </cfRule>
  </conditionalFormatting>
  <conditionalFormatting sqref="P155:AB155">
    <cfRule type="expression" dxfId="6533" priority="11531">
      <formula>P156&gt;0</formula>
    </cfRule>
  </conditionalFormatting>
  <conditionalFormatting sqref="P158:AB158">
    <cfRule type="expression" dxfId="6532" priority="11530">
      <formula>P159&gt;0</formula>
    </cfRule>
  </conditionalFormatting>
  <conditionalFormatting sqref="P161:AB161">
    <cfRule type="expression" dxfId="6531" priority="11529">
      <formula>P162&gt;0</formula>
    </cfRule>
  </conditionalFormatting>
  <conditionalFormatting sqref="P164:AB164">
    <cfRule type="expression" dxfId="6530" priority="11528">
      <formula>P165&gt;0</formula>
    </cfRule>
  </conditionalFormatting>
  <conditionalFormatting sqref="P167:AB167">
    <cfRule type="expression" dxfId="6529" priority="11527">
      <formula>P168&gt;0</formula>
    </cfRule>
  </conditionalFormatting>
  <conditionalFormatting sqref="P170:AB170">
    <cfRule type="expression" dxfId="6528" priority="11526">
      <formula>P171&gt;0</formula>
    </cfRule>
  </conditionalFormatting>
  <conditionalFormatting sqref="O173">
    <cfRule type="expression" dxfId="6527" priority="11525">
      <formula>O174&gt;0</formula>
    </cfRule>
  </conditionalFormatting>
  <conditionalFormatting sqref="O176">
    <cfRule type="expression" dxfId="6526" priority="11524">
      <formula>O177&gt;0</formula>
    </cfRule>
  </conditionalFormatting>
  <conditionalFormatting sqref="P173:AB173">
    <cfRule type="expression" dxfId="6525" priority="11523">
      <formula>P174&gt;0</formula>
    </cfRule>
  </conditionalFormatting>
  <conditionalFormatting sqref="P176:AB176">
    <cfRule type="expression" dxfId="6524" priority="11522">
      <formula>P177&gt;0</formula>
    </cfRule>
  </conditionalFormatting>
  <conditionalFormatting sqref="P152:AB152">
    <cfRule type="expression" dxfId="6523" priority="11521">
      <formula>P153&gt;0</formula>
    </cfRule>
  </conditionalFormatting>
  <conditionalFormatting sqref="P155:AB155">
    <cfRule type="expression" dxfId="6522" priority="11520">
      <formula>P156&gt;0</formula>
    </cfRule>
  </conditionalFormatting>
  <conditionalFormatting sqref="P158:AB158">
    <cfRule type="expression" dxfId="6521" priority="11519">
      <formula>P159&gt;0</formula>
    </cfRule>
  </conditionalFormatting>
  <conditionalFormatting sqref="P161:AB161">
    <cfRule type="expression" dxfId="6520" priority="11518">
      <formula>P162&gt;0</formula>
    </cfRule>
  </conditionalFormatting>
  <conditionalFormatting sqref="P164:AB164">
    <cfRule type="expression" dxfId="6519" priority="11517">
      <formula>P165&gt;0</formula>
    </cfRule>
  </conditionalFormatting>
  <conditionalFormatting sqref="P167:AB167">
    <cfRule type="expression" dxfId="6518" priority="11516">
      <formula>P168&gt;0</formula>
    </cfRule>
  </conditionalFormatting>
  <conditionalFormatting sqref="P170:AB170">
    <cfRule type="expression" dxfId="6517" priority="11515">
      <formula>P171&gt;0</formula>
    </cfRule>
  </conditionalFormatting>
  <conditionalFormatting sqref="P173:AB173">
    <cfRule type="expression" dxfId="6516" priority="11514">
      <formula>P174&gt;0</formula>
    </cfRule>
  </conditionalFormatting>
  <conditionalFormatting sqref="P176:AB176">
    <cfRule type="expression" dxfId="6515" priority="11513">
      <formula>P177&gt;0</formula>
    </cfRule>
  </conditionalFormatting>
  <conditionalFormatting sqref="O183">
    <cfRule type="expression" dxfId="6514" priority="11512">
      <formula>O184&gt;0</formula>
    </cfRule>
  </conditionalFormatting>
  <conditionalFormatting sqref="O186">
    <cfRule type="expression" dxfId="6513" priority="11511">
      <formula>O187&gt;0</formula>
    </cfRule>
  </conditionalFormatting>
  <conditionalFormatting sqref="O189">
    <cfRule type="expression" dxfId="6512" priority="11510">
      <formula>O190&gt;0</formula>
    </cfRule>
  </conditionalFormatting>
  <conditionalFormatting sqref="O192">
    <cfRule type="expression" dxfId="6511" priority="11509">
      <formula>O193&gt;0</formula>
    </cfRule>
  </conditionalFormatting>
  <conditionalFormatting sqref="O195">
    <cfRule type="expression" dxfId="6510" priority="11508">
      <formula>O196&gt;0</formula>
    </cfRule>
  </conditionalFormatting>
  <conditionalFormatting sqref="O198">
    <cfRule type="expression" dxfId="6509" priority="11507">
      <formula>O199&gt;0</formula>
    </cfRule>
  </conditionalFormatting>
  <conditionalFormatting sqref="O201">
    <cfRule type="expression" dxfId="6508" priority="11506">
      <formula>O202&gt;0</formula>
    </cfRule>
  </conditionalFormatting>
  <conditionalFormatting sqref="P183:AB183">
    <cfRule type="expression" dxfId="6507" priority="11505">
      <formula>P184&gt;0</formula>
    </cfRule>
  </conditionalFormatting>
  <conditionalFormatting sqref="P186:AB186">
    <cfRule type="expression" dxfId="6506" priority="11504">
      <formula>P187&gt;0</formula>
    </cfRule>
  </conditionalFormatting>
  <conditionalFormatting sqref="P189:AB189">
    <cfRule type="expression" dxfId="6505" priority="11503">
      <formula>P190&gt;0</formula>
    </cfRule>
  </conditionalFormatting>
  <conditionalFormatting sqref="P192:AB192">
    <cfRule type="expression" dxfId="6504" priority="11502">
      <formula>P193&gt;0</formula>
    </cfRule>
  </conditionalFormatting>
  <conditionalFormatting sqref="P195:AB195">
    <cfRule type="expression" dxfId="6503" priority="11501">
      <formula>P196&gt;0</formula>
    </cfRule>
  </conditionalFormatting>
  <conditionalFormatting sqref="P198:AB198">
    <cfRule type="expression" dxfId="6502" priority="11500">
      <formula>P199&gt;0</formula>
    </cfRule>
  </conditionalFormatting>
  <conditionalFormatting sqref="P201:AB201">
    <cfRule type="expression" dxfId="6501" priority="11499">
      <formula>P202&gt;0</formula>
    </cfRule>
  </conditionalFormatting>
  <conditionalFormatting sqref="O204">
    <cfRule type="expression" dxfId="6500" priority="11498">
      <formula>O205&gt;0</formula>
    </cfRule>
  </conditionalFormatting>
  <conditionalFormatting sqref="O207">
    <cfRule type="expression" dxfId="6499" priority="11497">
      <formula>O208&gt;0</formula>
    </cfRule>
  </conditionalFormatting>
  <conditionalFormatting sqref="O210">
    <cfRule type="expression" dxfId="6498" priority="11496">
      <formula>O211&gt;0</formula>
    </cfRule>
  </conditionalFormatting>
  <conditionalFormatting sqref="O213">
    <cfRule type="expression" dxfId="6497" priority="11495">
      <formula>O214&gt;0</formula>
    </cfRule>
  </conditionalFormatting>
  <conditionalFormatting sqref="P204:AB204">
    <cfRule type="expression" dxfId="6496" priority="11494">
      <formula>P205&gt;0</formula>
    </cfRule>
  </conditionalFormatting>
  <conditionalFormatting sqref="P207:AB207">
    <cfRule type="expression" dxfId="6495" priority="11493">
      <formula>P208&gt;0</formula>
    </cfRule>
  </conditionalFormatting>
  <conditionalFormatting sqref="P210:AB210">
    <cfRule type="expression" dxfId="6494" priority="11492">
      <formula>P211&gt;0</formula>
    </cfRule>
  </conditionalFormatting>
  <conditionalFormatting sqref="P213:AB213">
    <cfRule type="expression" dxfId="6493" priority="11491">
      <formula>P214&gt;0</formula>
    </cfRule>
  </conditionalFormatting>
  <conditionalFormatting sqref="P183:AB183">
    <cfRule type="expression" dxfId="6492" priority="11490">
      <formula>P184&gt;0</formula>
    </cfRule>
  </conditionalFormatting>
  <conditionalFormatting sqref="P186:AB186">
    <cfRule type="expression" dxfId="6491" priority="11489">
      <formula>P187&gt;0</formula>
    </cfRule>
  </conditionalFormatting>
  <conditionalFormatting sqref="P189:AB189">
    <cfRule type="expression" dxfId="6490" priority="11488">
      <formula>P190&gt;0</formula>
    </cfRule>
  </conditionalFormatting>
  <conditionalFormatting sqref="P192:AB192">
    <cfRule type="expression" dxfId="6489" priority="11487">
      <formula>P193&gt;0</formula>
    </cfRule>
  </conditionalFormatting>
  <conditionalFormatting sqref="P195:AB195">
    <cfRule type="expression" dxfId="6488" priority="11486">
      <formula>P196&gt;0</formula>
    </cfRule>
  </conditionalFormatting>
  <conditionalFormatting sqref="P198:AB198">
    <cfRule type="expression" dxfId="6487" priority="11485">
      <formula>P199&gt;0</formula>
    </cfRule>
  </conditionalFormatting>
  <conditionalFormatting sqref="P201:AB201">
    <cfRule type="expression" dxfId="6486" priority="11484">
      <formula>P202&gt;0</formula>
    </cfRule>
  </conditionalFormatting>
  <conditionalFormatting sqref="P204:AB204">
    <cfRule type="expression" dxfId="6485" priority="11483">
      <formula>P205&gt;0</formula>
    </cfRule>
  </conditionalFormatting>
  <conditionalFormatting sqref="P207:AB207">
    <cfRule type="expression" dxfId="6484" priority="11482">
      <formula>P208&gt;0</formula>
    </cfRule>
  </conditionalFormatting>
  <conditionalFormatting sqref="P210:AB210">
    <cfRule type="expression" dxfId="6483" priority="11481">
      <formula>P211&gt;0</formula>
    </cfRule>
  </conditionalFormatting>
  <conditionalFormatting sqref="P213:AB213">
    <cfRule type="expression" dxfId="6482" priority="11480">
      <formula>P214&gt;0</formula>
    </cfRule>
  </conditionalFormatting>
  <conditionalFormatting sqref="O216">
    <cfRule type="expression" dxfId="6481" priority="11479">
      <formula>O217&gt;0</formula>
    </cfRule>
  </conditionalFormatting>
  <conditionalFormatting sqref="O219">
    <cfRule type="expression" dxfId="6480" priority="11478">
      <formula>O220&gt;0</formula>
    </cfRule>
  </conditionalFormatting>
  <conditionalFormatting sqref="O222">
    <cfRule type="expression" dxfId="6479" priority="11477">
      <formula>O223&gt;0</formula>
    </cfRule>
  </conditionalFormatting>
  <conditionalFormatting sqref="O225">
    <cfRule type="expression" dxfId="6478" priority="11476">
      <formula>O226&gt;0</formula>
    </cfRule>
  </conditionalFormatting>
  <conditionalFormatting sqref="O228">
    <cfRule type="expression" dxfId="6477" priority="11475">
      <formula>O229&gt;0</formula>
    </cfRule>
  </conditionalFormatting>
  <conditionalFormatting sqref="O231">
    <cfRule type="expression" dxfId="6476" priority="11474">
      <formula>O232&gt;0</formula>
    </cfRule>
  </conditionalFormatting>
  <conditionalFormatting sqref="O234">
    <cfRule type="expression" dxfId="6475" priority="11473">
      <formula>O235&gt;0</formula>
    </cfRule>
  </conditionalFormatting>
  <conditionalFormatting sqref="P216:AB216">
    <cfRule type="expression" dxfId="6474" priority="11472">
      <formula>P217&gt;0</formula>
    </cfRule>
  </conditionalFormatting>
  <conditionalFormatting sqref="P219:AB219">
    <cfRule type="expression" dxfId="6473" priority="11471">
      <formula>P220&gt;0</formula>
    </cfRule>
  </conditionalFormatting>
  <conditionalFormatting sqref="P222:AB222">
    <cfRule type="expression" dxfId="6472" priority="11470">
      <formula>P223&gt;0</formula>
    </cfRule>
  </conditionalFormatting>
  <conditionalFormatting sqref="P225:AB225">
    <cfRule type="expression" dxfId="6471" priority="11469">
      <formula>P226&gt;0</formula>
    </cfRule>
  </conditionalFormatting>
  <conditionalFormatting sqref="P228:AB228">
    <cfRule type="expression" dxfId="6470" priority="11468">
      <formula>P229&gt;0</formula>
    </cfRule>
  </conditionalFormatting>
  <conditionalFormatting sqref="P231:AB231">
    <cfRule type="expression" dxfId="6469" priority="11467">
      <formula>P232&gt;0</formula>
    </cfRule>
  </conditionalFormatting>
  <conditionalFormatting sqref="P234:AB234">
    <cfRule type="expression" dxfId="6468" priority="11466">
      <formula>P235&gt;0</formula>
    </cfRule>
  </conditionalFormatting>
  <conditionalFormatting sqref="O237">
    <cfRule type="expression" dxfId="6467" priority="11465">
      <formula>O238&gt;0</formula>
    </cfRule>
  </conditionalFormatting>
  <conditionalFormatting sqref="O240">
    <cfRule type="expression" dxfId="6466" priority="11464">
      <formula>O241&gt;0</formula>
    </cfRule>
  </conditionalFormatting>
  <conditionalFormatting sqref="O243">
    <cfRule type="expression" dxfId="6465" priority="11463">
      <formula>O244&gt;0</formula>
    </cfRule>
  </conditionalFormatting>
  <conditionalFormatting sqref="O246">
    <cfRule type="expression" dxfId="6464" priority="11462">
      <formula>O247&gt;0</formula>
    </cfRule>
  </conditionalFormatting>
  <conditionalFormatting sqref="P237:AB237">
    <cfRule type="expression" dxfId="6463" priority="11461">
      <formula>P238&gt;0</formula>
    </cfRule>
  </conditionalFormatting>
  <conditionalFormatting sqref="P240:AB240">
    <cfRule type="expression" dxfId="6462" priority="11460">
      <formula>P241&gt;0</formula>
    </cfRule>
  </conditionalFormatting>
  <conditionalFormatting sqref="P243:AB243">
    <cfRule type="expression" dxfId="6461" priority="11459">
      <formula>P244&gt;0</formula>
    </cfRule>
  </conditionalFormatting>
  <conditionalFormatting sqref="P246:AB246">
    <cfRule type="expression" dxfId="6460" priority="11458">
      <formula>P247&gt;0</formula>
    </cfRule>
  </conditionalFormatting>
  <conditionalFormatting sqref="P216:AB216">
    <cfRule type="expression" dxfId="6459" priority="11457">
      <formula>P217&gt;0</formula>
    </cfRule>
  </conditionalFormatting>
  <conditionalFormatting sqref="P219:AB219">
    <cfRule type="expression" dxfId="6458" priority="11456">
      <formula>P220&gt;0</formula>
    </cfRule>
  </conditionalFormatting>
  <conditionalFormatting sqref="P222:AB222">
    <cfRule type="expression" dxfId="6457" priority="11455">
      <formula>P223&gt;0</formula>
    </cfRule>
  </conditionalFormatting>
  <conditionalFormatting sqref="P225:AB225">
    <cfRule type="expression" dxfId="6456" priority="11454">
      <formula>P226&gt;0</formula>
    </cfRule>
  </conditionalFormatting>
  <conditionalFormatting sqref="P228:AB228">
    <cfRule type="expression" dxfId="6455" priority="11453">
      <formula>P229&gt;0</formula>
    </cfRule>
  </conditionalFormatting>
  <conditionalFormatting sqref="P231:AB231">
    <cfRule type="expression" dxfId="6454" priority="11452">
      <formula>P232&gt;0</formula>
    </cfRule>
  </conditionalFormatting>
  <conditionalFormatting sqref="P234:AB234">
    <cfRule type="expression" dxfId="6453" priority="11451">
      <formula>P235&gt;0</formula>
    </cfRule>
  </conditionalFormatting>
  <conditionalFormatting sqref="P237:AB237">
    <cfRule type="expression" dxfId="6452" priority="11450">
      <formula>P238&gt;0</formula>
    </cfRule>
  </conditionalFormatting>
  <conditionalFormatting sqref="P240:AB240">
    <cfRule type="expression" dxfId="6451" priority="11449">
      <formula>P241&gt;0</formula>
    </cfRule>
  </conditionalFormatting>
  <conditionalFormatting sqref="P243:AB243">
    <cfRule type="expression" dxfId="6450" priority="11448">
      <formula>P244&gt;0</formula>
    </cfRule>
  </conditionalFormatting>
  <conditionalFormatting sqref="P246:AB246">
    <cfRule type="expression" dxfId="6449" priority="11447">
      <formula>P247&gt;0</formula>
    </cfRule>
  </conditionalFormatting>
  <conditionalFormatting sqref="O249">
    <cfRule type="expression" dxfId="6448" priority="11446">
      <formula>O250&gt;0</formula>
    </cfRule>
  </conditionalFormatting>
  <conditionalFormatting sqref="O252">
    <cfRule type="expression" dxfId="6447" priority="11445">
      <formula>O253&gt;0</formula>
    </cfRule>
  </conditionalFormatting>
  <conditionalFormatting sqref="O255">
    <cfRule type="expression" dxfId="6446" priority="11444">
      <formula>O256&gt;0</formula>
    </cfRule>
  </conditionalFormatting>
  <conditionalFormatting sqref="O258">
    <cfRule type="expression" dxfId="6445" priority="11443">
      <formula>O259&gt;0</formula>
    </cfRule>
  </conditionalFormatting>
  <conditionalFormatting sqref="P249:AB249">
    <cfRule type="expression" dxfId="6444" priority="11442">
      <formula>P250&gt;0</formula>
    </cfRule>
  </conditionalFormatting>
  <conditionalFormatting sqref="P252:AB252">
    <cfRule type="expression" dxfId="6443" priority="11441">
      <formula>P253&gt;0</formula>
    </cfRule>
  </conditionalFormatting>
  <conditionalFormatting sqref="P255:AB255">
    <cfRule type="expression" dxfId="6442" priority="11440">
      <formula>P256&gt;0</formula>
    </cfRule>
  </conditionalFormatting>
  <conditionalFormatting sqref="P258:AB258">
    <cfRule type="expression" dxfId="6441" priority="11439">
      <formula>P259&gt;0</formula>
    </cfRule>
  </conditionalFormatting>
  <conditionalFormatting sqref="P249:AB249">
    <cfRule type="expression" dxfId="6440" priority="11438">
      <formula>P250&gt;0</formula>
    </cfRule>
  </conditionalFormatting>
  <conditionalFormatting sqref="P252:AB252">
    <cfRule type="expression" dxfId="6439" priority="11437">
      <formula>P253&gt;0</formula>
    </cfRule>
  </conditionalFormatting>
  <conditionalFormatting sqref="P255:AB255">
    <cfRule type="expression" dxfId="6438" priority="11436">
      <formula>P256&gt;0</formula>
    </cfRule>
  </conditionalFormatting>
  <conditionalFormatting sqref="P258:AB258">
    <cfRule type="expression" dxfId="6437" priority="11435">
      <formula>P259&gt;0</formula>
    </cfRule>
  </conditionalFormatting>
  <conditionalFormatting sqref="O263">
    <cfRule type="expression" dxfId="6436" priority="11434">
      <formula>O264&gt;0</formula>
    </cfRule>
  </conditionalFormatting>
  <conditionalFormatting sqref="O266">
    <cfRule type="expression" dxfId="6435" priority="11433">
      <formula>O267&gt;0</formula>
    </cfRule>
  </conditionalFormatting>
  <conditionalFormatting sqref="O269">
    <cfRule type="expression" dxfId="6434" priority="11432">
      <formula>O270&gt;0</formula>
    </cfRule>
  </conditionalFormatting>
  <conditionalFormatting sqref="O272">
    <cfRule type="expression" dxfId="6433" priority="11431">
      <formula>O273&gt;0</formula>
    </cfRule>
  </conditionalFormatting>
  <conditionalFormatting sqref="O275">
    <cfRule type="expression" dxfId="6432" priority="11430">
      <formula>O276&gt;0</formula>
    </cfRule>
  </conditionalFormatting>
  <conditionalFormatting sqref="O278">
    <cfRule type="expression" dxfId="6431" priority="11429">
      <formula>O279&gt;0</formula>
    </cfRule>
  </conditionalFormatting>
  <conditionalFormatting sqref="O281">
    <cfRule type="expression" dxfId="6430" priority="11428">
      <formula>O282&gt;0</formula>
    </cfRule>
  </conditionalFormatting>
  <conditionalFormatting sqref="P263 Y263:AB263">
    <cfRule type="expression" dxfId="6429" priority="11427">
      <formula>P264&gt;0</formula>
    </cfRule>
  </conditionalFormatting>
  <conditionalFormatting sqref="P266 Y266:AB266">
    <cfRule type="expression" dxfId="6428" priority="11426">
      <formula>P267&gt;0</formula>
    </cfRule>
  </conditionalFormatting>
  <conditionalFormatting sqref="P269 Y269:AB269">
    <cfRule type="expression" dxfId="6427" priority="11425">
      <formula>P270&gt;0</formula>
    </cfRule>
  </conditionalFormatting>
  <conditionalFormatting sqref="P272 Y272:AB272">
    <cfRule type="expression" dxfId="6426" priority="11424">
      <formula>P273&gt;0</formula>
    </cfRule>
  </conditionalFormatting>
  <conditionalFormatting sqref="P275 Y275:AB275">
    <cfRule type="expression" dxfId="6425" priority="11423">
      <formula>P276&gt;0</formula>
    </cfRule>
  </conditionalFormatting>
  <conditionalFormatting sqref="P278 Y278:AB278">
    <cfRule type="expression" dxfId="6424" priority="11422">
      <formula>P279&gt;0</formula>
    </cfRule>
  </conditionalFormatting>
  <conditionalFormatting sqref="P281 Y281:AB281">
    <cfRule type="expression" dxfId="6423" priority="11421">
      <formula>P282&gt;0</formula>
    </cfRule>
  </conditionalFormatting>
  <conditionalFormatting sqref="O284">
    <cfRule type="expression" dxfId="6422" priority="11420">
      <formula>O285&gt;0</formula>
    </cfRule>
  </conditionalFormatting>
  <conditionalFormatting sqref="O287">
    <cfRule type="expression" dxfId="6421" priority="11419">
      <formula>O288&gt;0</formula>
    </cfRule>
  </conditionalFormatting>
  <conditionalFormatting sqref="O290">
    <cfRule type="expression" dxfId="6420" priority="11418">
      <formula>O291&gt;0</formula>
    </cfRule>
  </conditionalFormatting>
  <conditionalFormatting sqref="O293">
    <cfRule type="expression" dxfId="6419" priority="11417">
      <formula>O294&gt;0</formula>
    </cfRule>
  </conditionalFormatting>
  <conditionalFormatting sqref="P284 Y284:AB284">
    <cfRule type="expression" dxfId="6418" priority="11416">
      <formula>P285&gt;0</formula>
    </cfRule>
  </conditionalFormatting>
  <conditionalFormatting sqref="P287 Y287:AB287">
    <cfRule type="expression" dxfId="6417" priority="11415">
      <formula>P288&gt;0</formula>
    </cfRule>
  </conditionalFormatting>
  <conditionalFormatting sqref="P290 Y290:AB290">
    <cfRule type="expression" dxfId="6416" priority="11414">
      <formula>P291&gt;0</formula>
    </cfRule>
  </conditionalFormatting>
  <conditionalFormatting sqref="P293 Y293:AB293">
    <cfRule type="expression" dxfId="6415" priority="11413">
      <formula>P294&gt;0</formula>
    </cfRule>
  </conditionalFormatting>
  <conditionalFormatting sqref="P263 Y263:AB263">
    <cfRule type="expression" dxfId="6414" priority="11412">
      <formula>P264&gt;0</formula>
    </cfRule>
  </conditionalFormatting>
  <conditionalFormatting sqref="P266 Y266:AB266">
    <cfRule type="expression" dxfId="6413" priority="11411">
      <formula>P267&gt;0</formula>
    </cfRule>
  </conditionalFormatting>
  <conditionalFormatting sqref="P269 Y269:AB269">
    <cfRule type="expression" dxfId="6412" priority="11410">
      <formula>P270&gt;0</formula>
    </cfRule>
  </conditionalFormatting>
  <conditionalFormatting sqref="P272 Y272:AB272">
    <cfRule type="expression" dxfId="6411" priority="11409">
      <formula>P273&gt;0</formula>
    </cfRule>
  </conditionalFormatting>
  <conditionalFormatting sqref="P275 Y275:AB275">
    <cfRule type="expression" dxfId="6410" priority="11408">
      <formula>P276&gt;0</formula>
    </cfRule>
  </conditionalFormatting>
  <conditionalFormatting sqref="P278 Y278:AB278">
    <cfRule type="expression" dxfId="6409" priority="11407">
      <formula>P279&gt;0</formula>
    </cfRule>
  </conditionalFormatting>
  <conditionalFormatting sqref="P281 Y281:AB281">
    <cfRule type="expression" dxfId="6408" priority="11406">
      <formula>P282&gt;0</formula>
    </cfRule>
  </conditionalFormatting>
  <conditionalFormatting sqref="P284 Y284:AB284">
    <cfRule type="expression" dxfId="6407" priority="11405">
      <formula>P285&gt;0</formula>
    </cfRule>
  </conditionalFormatting>
  <conditionalFormatting sqref="P287 Y287:AB287">
    <cfRule type="expression" dxfId="6406" priority="11404">
      <formula>P288&gt;0</formula>
    </cfRule>
  </conditionalFormatting>
  <conditionalFormatting sqref="P290 Y290:AB290">
    <cfRule type="expression" dxfId="6405" priority="11403">
      <formula>P291&gt;0</formula>
    </cfRule>
  </conditionalFormatting>
  <conditionalFormatting sqref="P293 Y293:AB293">
    <cfRule type="expression" dxfId="6404" priority="11402">
      <formula>P294&gt;0</formula>
    </cfRule>
  </conditionalFormatting>
  <conditionalFormatting sqref="O296">
    <cfRule type="expression" dxfId="6403" priority="11401">
      <formula>O297&gt;0</formula>
    </cfRule>
  </conditionalFormatting>
  <conditionalFormatting sqref="O299">
    <cfRule type="expression" dxfId="6402" priority="11400">
      <formula>O300&gt;0</formula>
    </cfRule>
  </conditionalFormatting>
  <conditionalFormatting sqref="O302">
    <cfRule type="expression" dxfId="6401" priority="11399">
      <formula>O303&gt;0</formula>
    </cfRule>
  </conditionalFormatting>
  <conditionalFormatting sqref="O305">
    <cfRule type="expression" dxfId="6400" priority="11398">
      <formula>O306&gt;0</formula>
    </cfRule>
  </conditionalFormatting>
  <conditionalFormatting sqref="O308">
    <cfRule type="expression" dxfId="6399" priority="11397">
      <formula>O309&gt;0</formula>
    </cfRule>
  </conditionalFormatting>
  <conditionalFormatting sqref="O311">
    <cfRule type="expression" dxfId="6398" priority="11396">
      <formula>O312&gt;0</formula>
    </cfRule>
  </conditionalFormatting>
  <conditionalFormatting sqref="O314">
    <cfRule type="expression" dxfId="6397" priority="11395">
      <formula>O315&gt;0</formula>
    </cfRule>
  </conditionalFormatting>
  <conditionalFormatting sqref="P296 Y296:AB296">
    <cfRule type="expression" dxfId="6396" priority="11394">
      <formula>P297&gt;0</formula>
    </cfRule>
  </conditionalFormatting>
  <conditionalFormatting sqref="P299 Y299:AB299">
    <cfRule type="expression" dxfId="6395" priority="11393">
      <formula>P300&gt;0</formula>
    </cfRule>
  </conditionalFormatting>
  <conditionalFormatting sqref="P302 Y302:AB302">
    <cfRule type="expression" dxfId="6394" priority="11392">
      <formula>P303&gt;0</formula>
    </cfRule>
  </conditionalFormatting>
  <conditionalFormatting sqref="P305 Y305:AB305">
    <cfRule type="expression" dxfId="6393" priority="11391">
      <formula>P306&gt;0</formula>
    </cfRule>
  </conditionalFormatting>
  <conditionalFormatting sqref="P308 Y308:AB308">
    <cfRule type="expression" dxfId="6392" priority="11390">
      <formula>P309&gt;0</formula>
    </cfRule>
  </conditionalFormatting>
  <conditionalFormatting sqref="P311 Y311:AB311">
    <cfRule type="expression" dxfId="6391" priority="11389">
      <formula>P312&gt;0</formula>
    </cfRule>
  </conditionalFormatting>
  <conditionalFormatting sqref="P314 Y314:AB314">
    <cfRule type="expression" dxfId="6390" priority="11388">
      <formula>P315&gt;0</formula>
    </cfRule>
  </conditionalFormatting>
  <conditionalFormatting sqref="O317">
    <cfRule type="expression" dxfId="6389" priority="11387">
      <formula>O318&gt;0</formula>
    </cfRule>
  </conditionalFormatting>
  <conditionalFormatting sqref="O320">
    <cfRule type="expression" dxfId="6388" priority="11386">
      <formula>O321&gt;0</formula>
    </cfRule>
  </conditionalFormatting>
  <conditionalFormatting sqref="O323">
    <cfRule type="expression" dxfId="6387" priority="11385">
      <formula>O324&gt;0</formula>
    </cfRule>
  </conditionalFormatting>
  <conditionalFormatting sqref="O326">
    <cfRule type="expression" dxfId="6386" priority="11384">
      <formula>O327&gt;0</formula>
    </cfRule>
  </conditionalFormatting>
  <conditionalFormatting sqref="P317 Y317:AB317">
    <cfRule type="expression" dxfId="6385" priority="11383">
      <formula>P318&gt;0</formula>
    </cfRule>
  </conditionalFormatting>
  <conditionalFormatting sqref="P320 Y320:AB320">
    <cfRule type="expression" dxfId="6384" priority="11382">
      <formula>P321&gt;0</formula>
    </cfRule>
  </conditionalFormatting>
  <conditionalFormatting sqref="P323 Y323:AB323">
    <cfRule type="expression" dxfId="6383" priority="11381">
      <formula>P324&gt;0</formula>
    </cfRule>
  </conditionalFormatting>
  <conditionalFormatting sqref="P326 Y326:AB326">
    <cfRule type="expression" dxfId="6382" priority="11380">
      <formula>P327&gt;0</formula>
    </cfRule>
  </conditionalFormatting>
  <conditionalFormatting sqref="P296 Y296:AB296">
    <cfRule type="expression" dxfId="6381" priority="11379">
      <formula>P297&gt;0</formula>
    </cfRule>
  </conditionalFormatting>
  <conditionalFormatting sqref="P299 Y299:AB299">
    <cfRule type="expression" dxfId="6380" priority="11378">
      <formula>P300&gt;0</formula>
    </cfRule>
  </conditionalFormatting>
  <conditionalFormatting sqref="P302 Y302:AB302">
    <cfRule type="expression" dxfId="6379" priority="11377">
      <formula>P303&gt;0</formula>
    </cfRule>
  </conditionalFormatting>
  <conditionalFormatting sqref="P305 Y305:AB305">
    <cfRule type="expression" dxfId="6378" priority="11376">
      <formula>P306&gt;0</formula>
    </cfRule>
  </conditionalFormatting>
  <conditionalFormatting sqref="P308 Y308:AB308">
    <cfRule type="expression" dxfId="6377" priority="11375">
      <formula>P309&gt;0</formula>
    </cfRule>
  </conditionalFormatting>
  <conditionalFormatting sqref="P311 Y311:AB311">
    <cfRule type="expression" dxfId="6376" priority="11374">
      <formula>P312&gt;0</formula>
    </cfRule>
  </conditionalFormatting>
  <conditionalFormatting sqref="P314 Y314:AB314">
    <cfRule type="expression" dxfId="6375" priority="11373">
      <formula>P315&gt;0</formula>
    </cfRule>
  </conditionalFormatting>
  <conditionalFormatting sqref="P317 Y317:AB317">
    <cfRule type="expression" dxfId="6374" priority="11372">
      <formula>P318&gt;0</formula>
    </cfRule>
  </conditionalFormatting>
  <conditionalFormatting sqref="P320 Y320:AB320">
    <cfRule type="expression" dxfId="6373" priority="11371">
      <formula>P321&gt;0</formula>
    </cfRule>
  </conditionalFormatting>
  <conditionalFormatting sqref="P323 Y323:AB323">
    <cfRule type="expression" dxfId="6372" priority="11370">
      <formula>P324&gt;0</formula>
    </cfRule>
  </conditionalFormatting>
  <conditionalFormatting sqref="P326 Y326:AB326">
    <cfRule type="expression" dxfId="6371" priority="11369">
      <formula>P327&gt;0</formula>
    </cfRule>
  </conditionalFormatting>
  <conditionalFormatting sqref="O329">
    <cfRule type="expression" dxfId="6370" priority="11368">
      <formula>O330&gt;0</formula>
    </cfRule>
  </conditionalFormatting>
  <conditionalFormatting sqref="O332">
    <cfRule type="expression" dxfId="6369" priority="11367">
      <formula>O333&gt;0</formula>
    </cfRule>
  </conditionalFormatting>
  <conditionalFormatting sqref="O335">
    <cfRule type="expression" dxfId="6368" priority="11366">
      <formula>O336&gt;0</formula>
    </cfRule>
  </conditionalFormatting>
  <conditionalFormatting sqref="O338">
    <cfRule type="expression" dxfId="6367" priority="11365">
      <formula>O339&gt;0</formula>
    </cfRule>
  </conditionalFormatting>
  <conditionalFormatting sqref="P329 Y329:AB329">
    <cfRule type="expression" dxfId="6366" priority="11364">
      <formula>P330&gt;0</formula>
    </cfRule>
  </conditionalFormatting>
  <conditionalFormatting sqref="P332 Y332:AB332">
    <cfRule type="expression" dxfId="6365" priority="11363">
      <formula>P333&gt;0</formula>
    </cfRule>
  </conditionalFormatting>
  <conditionalFormatting sqref="P335 Y335:AB335">
    <cfRule type="expression" dxfId="6364" priority="11362">
      <formula>P336&gt;0</formula>
    </cfRule>
  </conditionalFormatting>
  <conditionalFormatting sqref="P338 Y338:AB338">
    <cfRule type="expression" dxfId="6363" priority="11361">
      <formula>P339&gt;0</formula>
    </cfRule>
  </conditionalFormatting>
  <conditionalFormatting sqref="P329 Y329:AB329">
    <cfRule type="expression" dxfId="6362" priority="11360">
      <formula>P330&gt;0</formula>
    </cfRule>
  </conditionalFormatting>
  <conditionalFormatting sqref="P332 Y332:AB332">
    <cfRule type="expression" dxfId="6361" priority="11359">
      <formula>P333&gt;0</formula>
    </cfRule>
  </conditionalFormatting>
  <conditionalFormatting sqref="P335 Y335:AB335">
    <cfRule type="expression" dxfId="6360" priority="11358">
      <formula>P336&gt;0</formula>
    </cfRule>
  </conditionalFormatting>
  <conditionalFormatting sqref="P338 Y338:AB338">
    <cfRule type="expression" dxfId="6359" priority="11357">
      <formula>P339&gt;0</formula>
    </cfRule>
  </conditionalFormatting>
  <conditionalFormatting sqref="O343">
    <cfRule type="expression" dxfId="6358" priority="11356">
      <formula>O344&gt;0</formula>
    </cfRule>
  </conditionalFormatting>
  <conditionalFormatting sqref="O346">
    <cfRule type="expression" dxfId="6357" priority="11355">
      <formula>O347&gt;0</formula>
    </cfRule>
  </conditionalFormatting>
  <conditionalFormatting sqref="O349">
    <cfRule type="expression" dxfId="6356" priority="11354">
      <formula>O350&gt;0</formula>
    </cfRule>
  </conditionalFormatting>
  <conditionalFormatting sqref="O352">
    <cfRule type="expression" dxfId="6355" priority="11353">
      <formula>O353&gt;0</formula>
    </cfRule>
  </conditionalFormatting>
  <conditionalFormatting sqref="O355">
    <cfRule type="expression" dxfId="6354" priority="11352">
      <formula>O356&gt;0</formula>
    </cfRule>
  </conditionalFormatting>
  <conditionalFormatting sqref="O358">
    <cfRule type="expression" dxfId="6353" priority="11351">
      <formula>O359&gt;0</formula>
    </cfRule>
  </conditionalFormatting>
  <conditionalFormatting sqref="O361">
    <cfRule type="expression" dxfId="6352" priority="11350">
      <formula>O362&gt;0</formula>
    </cfRule>
  </conditionalFormatting>
  <conditionalFormatting sqref="P343 Y343:AB343">
    <cfRule type="expression" dxfId="6351" priority="11349">
      <formula>P344&gt;0</formula>
    </cfRule>
  </conditionalFormatting>
  <conditionalFormatting sqref="P346 Y346:AB346">
    <cfRule type="expression" dxfId="6350" priority="11348">
      <formula>P347&gt;0</formula>
    </cfRule>
  </conditionalFormatting>
  <conditionalFormatting sqref="P349 Y349:AB349">
    <cfRule type="expression" dxfId="6349" priority="11347">
      <formula>P350&gt;0</formula>
    </cfRule>
  </conditionalFormatting>
  <conditionalFormatting sqref="P352 Y352:AB352">
    <cfRule type="expression" dxfId="6348" priority="11346">
      <formula>P353&gt;0</formula>
    </cfRule>
  </conditionalFormatting>
  <conditionalFormatting sqref="P355 Y355:AB355">
    <cfRule type="expression" dxfId="6347" priority="11345">
      <formula>P356&gt;0</formula>
    </cfRule>
  </conditionalFormatting>
  <conditionalFormatting sqref="P358 Y358:AB358">
    <cfRule type="expression" dxfId="6346" priority="11344">
      <formula>P359&gt;0</formula>
    </cfRule>
  </conditionalFormatting>
  <conditionalFormatting sqref="P361 Y361:AB361">
    <cfRule type="expression" dxfId="6345" priority="11343">
      <formula>P362&gt;0</formula>
    </cfRule>
  </conditionalFormatting>
  <conditionalFormatting sqref="O364">
    <cfRule type="expression" dxfId="6344" priority="11342">
      <formula>O365&gt;0</formula>
    </cfRule>
  </conditionalFormatting>
  <conditionalFormatting sqref="O367">
    <cfRule type="expression" dxfId="6343" priority="11341">
      <formula>O368&gt;0</formula>
    </cfRule>
  </conditionalFormatting>
  <conditionalFormatting sqref="O370">
    <cfRule type="expression" dxfId="6342" priority="11340">
      <formula>O371&gt;0</formula>
    </cfRule>
  </conditionalFormatting>
  <conditionalFormatting sqref="O373">
    <cfRule type="expression" dxfId="6341" priority="11339">
      <formula>O374&gt;0</formula>
    </cfRule>
  </conditionalFormatting>
  <conditionalFormatting sqref="P364 Y364:AB364">
    <cfRule type="expression" dxfId="6340" priority="11338">
      <formula>P365&gt;0</formula>
    </cfRule>
  </conditionalFormatting>
  <conditionalFormatting sqref="P367 Y367:AB367">
    <cfRule type="expression" dxfId="6339" priority="11337">
      <formula>P368&gt;0</formula>
    </cfRule>
  </conditionalFormatting>
  <conditionalFormatting sqref="P370 Y370:AB370">
    <cfRule type="expression" dxfId="6338" priority="11336">
      <formula>P371&gt;0</formula>
    </cfRule>
  </conditionalFormatting>
  <conditionalFormatting sqref="P373 Y373:AB373">
    <cfRule type="expression" dxfId="6337" priority="11335">
      <formula>P374&gt;0</formula>
    </cfRule>
  </conditionalFormatting>
  <conditionalFormatting sqref="P343 Y343:AB343">
    <cfRule type="expression" dxfId="6336" priority="11334">
      <formula>P344&gt;0</formula>
    </cfRule>
  </conditionalFormatting>
  <conditionalFormatting sqref="P346 Y346:AB346">
    <cfRule type="expression" dxfId="6335" priority="11333">
      <formula>P347&gt;0</formula>
    </cfRule>
  </conditionalFormatting>
  <conditionalFormatting sqref="P349 Y349:AB349">
    <cfRule type="expression" dxfId="6334" priority="11332">
      <formula>P350&gt;0</formula>
    </cfRule>
  </conditionalFormatting>
  <conditionalFormatting sqref="P352 Y352:AB352">
    <cfRule type="expression" dxfId="6333" priority="11331">
      <formula>P353&gt;0</formula>
    </cfRule>
  </conditionalFormatting>
  <conditionalFormatting sqref="P355 Y355:AB355">
    <cfRule type="expression" dxfId="6332" priority="11330">
      <formula>P356&gt;0</formula>
    </cfRule>
  </conditionalFormatting>
  <conditionalFormatting sqref="P358 Y358:AB358">
    <cfRule type="expression" dxfId="6331" priority="11329">
      <formula>P359&gt;0</formula>
    </cfRule>
  </conditionalFormatting>
  <conditionalFormatting sqref="P361 Y361:AB361">
    <cfRule type="expression" dxfId="6330" priority="11328">
      <formula>P362&gt;0</formula>
    </cfRule>
  </conditionalFormatting>
  <conditionalFormatting sqref="P364 Y364:AB364">
    <cfRule type="expression" dxfId="6329" priority="11327">
      <formula>P365&gt;0</formula>
    </cfRule>
  </conditionalFormatting>
  <conditionalFormatting sqref="P367 Y367:AB367">
    <cfRule type="expression" dxfId="6328" priority="11326">
      <formula>P368&gt;0</formula>
    </cfRule>
  </conditionalFormatting>
  <conditionalFormatting sqref="P370 Y370:AB370">
    <cfRule type="expression" dxfId="6327" priority="11325">
      <formula>P371&gt;0</formula>
    </cfRule>
  </conditionalFormatting>
  <conditionalFormatting sqref="P373 Y373:AB373">
    <cfRule type="expression" dxfId="6326" priority="11324">
      <formula>P374&gt;0</formula>
    </cfRule>
  </conditionalFormatting>
  <conditionalFormatting sqref="O376">
    <cfRule type="expression" dxfId="6325" priority="11323">
      <formula>O377&gt;0</formula>
    </cfRule>
  </conditionalFormatting>
  <conditionalFormatting sqref="O379">
    <cfRule type="expression" dxfId="6324" priority="11322">
      <formula>O380&gt;0</formula>
    </cfRule>
  </conditionalFormatting>
  <conditionalFormatting sqref="O382">
    <cfRule type="expression" dxfId="6323" priority="11321">
      <formula>O383&gt;0</formula>
    </cfRule>
  </conditionalFormatting>
  <conditionalFormatting sqref="O385">
    <cfRule type="expression" dxfId="6322" priority="11320">
      <formula>O386&gt;0</formula>
    </cfRule>
  </conditionalFormatting>
  <conditionalFormatting sqref="O388">
    <cfRule type="expression" dxfId="6321" priority="11319">
      <formula>O389&gt;0</formula>
    </cfRule>
  </conditionalFormatting>
  <conditionalFormatting sqref="O391">
    <cfRule type="expression" dxfId="6320" priority="11318">
      <formula>O392&gt;0</formula>
    </cfRule>
  </conditionalFormatting>
  <conditionalFormatting sqref="O394">
    <cfRule type="expression" dxfId="6319" priority="11317">
      <formula>O395&gt;0</formula>
    </cfRule>
  </conditionalFormatting>
  <conditionalFormatting sqref="P376 Y376:AB376">
    <cfRule type="expression" dxfId="6318" priority="11316">
      <formula>P377&gt;0</formula>
    </cfRule>
  </conditionalFormatting>
  <conditionalFormatting sqref="P379 Y379:AB379">
    <cfRule type="expression" dxfId="6317" priority="11315">
      <formula>P380&gt;0</formula>
    </cfRule>
  </conditionalFormatting>
  <conditionalFormatting sqref="P382 Y382:AB382">
    <cfRule type="expression" dxfId="6316" priority="11314">
      <formula>P383&gt;0</formula>
    </cfRule>
  </conditionalFormatting>
  <conditionalFormatting sqref="P385 Y385:AB385">
    <cfRule type="expression" dxfId="6315" priority="11313">
      <formula>P386&gt;0</formula>
    </cfRule>
  </conditionalFormatting>
  <conditionalFormatting sqref="P388 Y388:AB388">
    <cfRule type="expression" dxfId="6314" priority="11312">
      <formula>P389&gt;0</formula>
    </cfRule>
  </conditionalFormatting>
  <conditionalFormatting sqref="P391 Y391:AB391">
    <cfRule type="expression" dxfId="6313" priority="11311">
      <formula>P392&gt;0</formula>
    </cfRule>
  </conditionalFormatting>
  <conditionalFormatting sqref="P394 Y394:AB394">
    <cfRule type="expression" dxfId="6312" priority="11310">
      <formula>P395&gt;0</formula>
    </cfRule>
  </conditionalFormatting>
  <conditionalFormatting sqref="O397">
    <cfRule type="expression" dxfId="6311" priority="11309">
      <formula>O398&gt;0</formula>
    </cfRule>
  </conditionalFormatting>
  <conditionalFormatting sqref="O400">
    <cfRule type="expression" dxfId="6310" priority="11308">
      <formula>O401&gt;0</formula>
    </cfRule>
  </conditionalFormatting>
  <conditionalFormatting sqref="O403">
    <cfRule type="expression" dxfId="6309" priority="11307">
      <formula>O404&gt;0</formula>
    </cfRule>
  </conditionalFormatting>
  <conditionalFormatting sqref="O406">
    <cfRule type="expression" dxfId="6308" priority="11306">
      <formula>O407&gt;0</formula>
    </cfRule>
  </conditionalFormatting>
  <conditionalFormatting sqref="P397 Y397:AB397">
    <cfRule type="expression" dxfId="6307" priority="11305">
      <formula>P398&gt;0</formula>
    </cfRule>
  </conditionalFormatting>
  <conditionalFormatting sqref="P400 Y400:AB400">
    <cfRule type="expression" dxfId="6306" priority="11304">
      <formula>P401&gt;0</formula>
    </cfRule>
  </conditionalFormatting>
  <conditionalFormatting sqref="P403 Y403:AB403">
    <cfRule type="expression" dxfId="6305" priority="11303">
      <formula>P404&gt;0</formula>
    </cfRule>
  </conditionalFormatting>
  <conditionalFormatting sqref="P406 Y406:AB406">
    <cfRule type="expression" dxfId="6304" priority="11302">
      <formula>P407&gt;0</formula>
    </cfRule>
  </conditionalFormatting>
  <conditionalFormatting sqref="P376 Y376:AB376">
    <cfRule type="expression" dxfId="6303" priority="11301">
      <formula>P377&gt;0</formula>
    </cfRule>
  </conditionalFormatting>
  <conditionalFormatting sqref="P379 Y379:AB379">
    <cfRule type="expression" dxfId="6302" priority="11300">
      <formula>P380&gt;0</formula>
    </cfRule>
  </conditionalFormatting>
  <conditionalFormatting sqref="P382 Y382:AB382">
    <cfRule type="expression" dxfId="6301" priority="11299">
      <formula>P383&gt;0</formula>
    </cfRule>
  </conditionalFormatting>
  <conditionalFormatting sqref="P385 Y385:AB385">
    <cfRule type="expression" dxfId="6300" priority="11298">
      <formula>P386&gt;0</formula>
    </cfRule>
  </conditionalFormatting>
  <conditionalFormatting sqref="P388 Y388:AB388">
    <cfRule type="expression" dxfId="6299" priority="11297">
      <formula>P389&gt;0</formula>
    </cfRule>
  </conditionalFormatting>
  <conditionalFormatting sqref="P391 Y391:AB391">
    <cfRule type="expression" dxfId="6298" priority="11296">
      <formula>P392&gt;0</formula>
    </cfRule>
  </conditionalFormatting>
  <conditionalFormatting sqref="P394 Y394:AB394">
    <cfRule type="expression" dxfId="6297" priority="11295">
      <formula>P395&gt;0</formula>
    </cfRule>
  </conditionalFormatting>
  <conditionalFormatting sqref="P397 Y397:AB397">
    <cfRule type="expression" dxfId="6296" priority="11294">
      <formula>P398&gt;0</formula>
    </cfRule>
  </conditionalFormatting>
  <conditionalFormatting sqref="P400 Y400:AB400">
    <cfRule type="expression" dxfId="6295" priority="11293">
      <formula>P401&gt;0</formula>
    </cfRule>
  </conditionalFormatting>
  <conditionalFormatting sqref="P403 Y403:AB403">
    <cfRule type="expression" dxfId="6294" priority="11292">
      <formula>P404&gt;0</formula>
    </cfRule>
  </conditionalFormatting>
  <conditionalFormatting sqref="P406 Y406:AB406">
    <cfRule type="expression" dxfId="6293" priority="11291">
      <formula>P407&gt;0</formula>
    </cfRule>
  </conditionalFormatting>
  <conditionalFormatting sqref="O409">
    <cfRule type="expression" dxfId="6292" priority="11290">
      <formula>O410&gt;0</formula>
    </cfRule>
  </conditionalFormatting>
  <conditionalFormatting sqref="O412">
    <cfRule type="expression" dxfId="6291" priority="11289">
      <formula>O413&gt;0</formula>
    </cfRule>
  </conditionalFormatting>
  <conditionalFormatting sqref="O415">
    <cfRule type="expression" dxfId="6290" priority="11288">
      <formula>O416&gt;0</formula>
    </cfRule>
  </conditionalFormatting>
  <conditionalFormatting sqref="O418">
    <cfRule type="expression" dxfId="6289" priority="11287">
      <formula>O419&gt;0</formula>
    </cfRule>
  </conditionalFormatting>
  <conditionalFormatting sqref="P409 Y409:AB409">
    <cfRule type="expression" dxfId="6288" priority="11286">
      <formula>P410&gt;0</formula>
    </cfRule>
  </conditionalFormatting>
  <conditionalFormatting sqref="P412 Y412:AB412">
    <cfRule type="expression" dxfId="6287" priority="11285">
      <formula>P413&gt;0</formula>
    </cfRule>
  </conditionalFormatting>
  <conditionalFormatting sqref="P415 Y415:AB415">
    <cfRule type="expression" dxfId="6286" priority="11284">
      <formula>P416&gt;0</formula>
    </cfRule>
  </conditionalFormatting>
  <conditionalFormatting sqref="P418 Y418:AB418">
    <cfRule type="expression" dxfId="6285" priority="11283">
      <formula>P419&gt;0</formula>
    </cfRule>
  </conditionalFormatting>
  <conditionalFormatting sqref="P409 Y409:AB409">
    <cfRule type="expression" dxfId="6284" priority="11282">
      <formula>P410&gt;0</formula>
    </cfRule>
  </conditionalFormatting>
  <conditionalFormatting sqref="P412 Y412:AB412">
    <cfRule type="expression" dxfId="6283" priority="11281">
      <formula>P413&gt;0</formula>
    </cfRule>
  </conditionalFormatting>
  <conditionalFormatting sqref="P415 Y415:AB415">
    <cfRule type="expression" dxfId="6282" priority="11280">
      <formula>P416&gt;0</formula>
    </cfRule>
  </conditionalFormatting>
  <conditionalFormatting sqref="P418 Y418:AB418">
    <cfRule type="expression" dxfId="6281" priority="11279">
      <formula>P419&gt;0</formula>
    </cfRule>
  </conditionalFormatting>
  <conditionalFormatting sqref="O423">
    <cfRule type="expression" dxfId="6280" priority="11278">
      <formula>O424&gt;0</formula>
    </cfRule>
  </conditionalFormatting>
  <conditionalFormatting sqref="O426">
    <cfRule type="expression" dxfId="6279" priority="11277">
      <formula>O427&gt;0</formula>
    </cfRule>
  </conditionalFormatting>
  <conditionalFormatting sqref="O429">
    <cfRule type="expression" dxfId="6278" priority="11276">
      <formula>O430&gt;0</formula>
    </cfRule>
  </conditionalFormatting>
  <conditionalFormatting sqref="O432">
    <cfRule type="expression" dxfId="6277" priority="11275">
      <formula>O433&gt;0</formula>
    </cfRule>
  </conditionalFormatting>
  <conditionalFormatting sqref="O435">
    <cfRule type="expression" dxfId="6276" priority="11274">
      <formula>O436&gt;0</formula>
    </cfRule>
  </conditionalFormatting>
  <conditionalFormatting sqref="O438">
    <cfRule type="expression" dxfId="6275" priority="11273">
      <formula>O439&gt;0</formula>
    </cfRule>
  </conditionalFormatting>
  <conditionalFormatting sqref="O441">
    <cfRule type="expression" dxfId="6274" priority="11272">
      <formula>O442&gt;0</formula>
    </cfRule>
  </conditionalFormatting>
  <conditionalFormatting sqref="P423 Y423:AB423">
    <cfRule type="expression" dxfId="6273" priority="11271">
      <formula>P424&gt;0</formula>
    </cfRule>
  </conditionalFormatting>
  <conditionalFormatting sqref="P426 Y426:AB426">
    <cfRule type="expression" dxfId="6272" priority="11270">
      <formula>P427&gt;0</formula>
    </cfRule>
  </conditionalFormatting>
  <conditionalFormatting sqref="P429 Y429:AB429">
    <cfRule type="expression" dxfId="6271" priority="11269">
      <formula>P430&gt;0</formula>
    </cfRule>
  </conditionalFormatting>
  <conditionalFormatting sqref="P432 Y432:AB432">
    <cfRule type="expression" dxfId="6270" priority="11268">
      <formula>P433&gt;0</formula>
    </cfRule>
  </conditionalFormatting>
  <conditionalFormatting sqref="P435 Y435:AB435">
    <cfRule type="expression" dxfId="6269" priority="11267">
      <formula>P436&gt;0</formula>
    </cfRule>
  </conditionalFormatting>
  <conditionalFormatting sqref="P438 Y438:AB438">
    <cfRule type="expression" dxfId="6268" priority="11266">
      <formula>P439&gt;0</formula>
    </cfRule>
  </conditionalFormatting>
  <conditionalFormatting sqref="P441 Y441:AB441">
    <cfRule type="expression" dxfId="6267" priority="11265">
      <formula>P442&gt;0</formula>
    </cfRule>
  </conditionalFormatting>
  <conditionalFormatting sqref="O444">
    <cfRule type="expression" dxfId="6266" priority="11264">
      <formula>O445&gt;0</formula>
    </cfRule>
  </conditionalFormatting>
  <conditionalFormatting sqref="O447">
    <cfRule type="expression" dxfId="6265" priority="11263">
      <formula>O448&gt;0</formula>
    </cfRule>
  </conditionalFormatting>
  <conditionalFormatting sqref="O450">
    <cfRule type="expression" dxfId="6264" priority="11262">
      <formula>O451&gt;0</formula>
    </cfRule>
  </conditionalFormatting>
  <conditionalFormatting sqref="O453">
    <cfRule type="expression" dxfId="6263" priority="11261">
      <formula>O454&gt;0</formula>
    </cfRule>
  </conditionalFormatting>
  <conditionalFormatting sqref="P444 Y444:AB444">
    <cfRule type="expression" dxfId="6262" priority="11260">
      <formula>P445&gt;0</formula>
    </cfRule>
  </conditionalFormatting>
  <conditionalFormatting sqref="P447 Y447:AB447">
    <cfRule type="expression" dxfId="6261" priority="11259">
      <formula>P448&gt;0</formula>
    </cfRule>
  </conditionalFormatting>
  <conditionalFormatting sqref="P450 Y450:AB450">
    <cfRule type="expression" dxfId="6260" priority="11258">
      <formula>P451&gt;0</formula>
    </cfRule>
  </conditionalFormatting>
  <conditionalFormatting sqref="P453 Y453:AB453">
    <cfRule type="expression" dxfId="6259" priority="11257">
      <formula>P454&gt;0</formula>
    </cfRule>
  </conditionalFormatting>
  <conditionalFormatting sqref="P423 Y423:AB423">
    <cfRule type="expression" dxfId="6258" priority="11256">
      <formula>P424&gt;0</formula>
    </cfRule>
  </conditionalFormatting>
  <conditionalFormatting sqref="P426 Y426:AB426">
    <cfRule type="expression" dxfId="6257" priority="11255">
      <formula>P427&gt;0</formula>
    </cfRule>
  </conditionalFormatting>
  <conditionalFormatting sqref="P429 Y429:AB429">
    <cfRule type="expression" dxfId="6256" priority="11254">
      <formula>P430&gt;0</formula>
    </cfRule>
  </conditionalFormatting>
  <conditionalFormatting sqref="P432 Y432:AB432">
    <cfRule type="expression" dxfId="6255" priority="11253">
      <formula>P433&gt;0</formula>
    </cfRule>
  </conditionalFormatting>
  <conditionalFormatting sqref="P435 Y435:AB435">
    <cfRule type="expression" dxfId="6254" priority="11252">
      <formula>P436&gt;0</formula>
    </cfRule>
  </conditionalFormatting>
  <conditionalFormatting sqref="P438 Y438:AB438">
    <cfRule type="expression" dxfId="6253" priority="11251">
      <formula>P439&gt;0</formula>
    </cfRule>
  </conditionalFormatting>
  <conditionalFormatting sqref="P441 Y441:AB441">
    <cfRule type="expression" dxfId="6252" priority="11250">
      <formula>P442&gt;0</formula>
    </cfRule>
  </conditionalFormatting>
  <conditionalFormatting sqref="P444 Y444:AB444">
    <cfRule type="expression" dxfId="6251" priority="11249">
      <formula>P445&gt;0</formula>
    </cfRule>
  </conditionalFormatting>
  <conditionalFormatting sqref="P447 Y447:AB447">
    <cfRule type="expression" dxfId="6250" priority="11248">
      <formula>P448&gt;0</formula>
    </cfRule>
  </conditionalFormatting>
  <conditionalFormatting sqref="P450 Y450:AB450">
    <cfRule type="expression" dxfId="6249" priority="11247">
      <formula>P451&gt;0</formula>
    </cfRule>
  </conditionalFormatting>
  <conditionalFormatting sqref="P453 Y453:AB453">
    <cfRule type="expression" dxfId="6248" priority="11246">
      <formula>P454&gt;0</formula>
    </cfRule>
  </conditionalFormatting>
  <conditionalFormatting sqref="O456">
    <cfRule type="expression" dxfId="6247" priority="11245">
      <formula>O457&gt;0</formula>
    </cfRule>
  </conditionalFormatting>
  <conditionalFormatting sqref="O459">
    <cfRule type="expression" dxfId="6246" priority="11244">
      <formula>O460&gt;0</formula>
    </cfRule>
  </conditionalFormatting>
  <conditionalFormatting sqref="O462">
    <cfRule type="expression" dxfId="6245" priority="11243">
      <formula>O463&gt;0</formula>
    </cfRule>
  </conditionalFormatting>
  <conditionalFormatting sqref="O465">
    <cfRule type="expression" dxfId="6244" priority="11242">
      <formula>O466&gt;0</formula>
    </cfRule>
  </conditionalFormatting>
  <conditionalFormatting sqref="O468">
    <cfRule type="expression" dxfId="6243" priority="11241">
      <formula>O469&gt;0</formula>
    </cfRule>
  </conditionalFormatting>
  <conditionalFormatting sqref="O471">
    <cfRule type="expression" dxfId="6242" priority="11240">
      <formula>O472&gt;0</formula>
    </cfRule>
  </conditionalFormatting>
  <conditionalFormatting sqref="O474">
    <cfRule type="expression" dxfId="6241" priority="11239">
      <formula>O475&gt;0</formula>
    </cfRule>
  </conditionalFormatting>
  <conditionalFormatting sqref="P456 Y456:AB456">
    <cfRule type="expression" dxfId="6240" priority="11238">
      <formula>P457&gt;0</formula>
    </cfRule>
  </conditionalFormatting>
  <conditionalFormatting sqref="P459 Y459:AB459">
    <cfRule type="expression" dxfId="6239" priority="11237">
      <formula>P460&gt;0</formula>
    </cfRule>
  </conditionalFormatting>
  <conditionalFormatting sqref="P462 Y462:AB462">
    <cfRule type="expression" dxfId="6238" priority="11236">
      <formula>P463&gt;0</formula>
    </cfRule>
  </conditionalFormatting>
  <conditionalFormatting sqref="P465 Y465:AB465">
    <cfRule type="expression" dxfId="6237" priority="11235">
      <formula>P466&gt;0</formula>
    </cfRule>
  </conditionalFormatting>
  <conditionalFormatting sqref="P468 Y468:AB468">
    <cfRule type="expression" dxfId="6236" priority="11234">
      <formula>P469&gt;0</formula>
    </cfRule>
  </conditionalFormatting>
  <conditionalFormatting sqref="P471 Y471:AB471">
    <cfRule type="expression" dxfId="6235" priority="11233">
      <formula>P472&gt;0</formula>
    </cfRule>
  </conditionalFormatting>
  <conditionalFormatting sqref="P474 Y474:AB474">
    <cfRule type="expression" dxfId="6234" priority="11232">
      <formula>P475&gt;0</formula>
    </cfRule>
  </conditionalFormatting>
  <conditionalFormatting sqref="O477">
    <cfRule type="expression" dxfId="6233" priority="11231">
      <formula>O478&gt;0</formula>
    </cfRule>
  </conditionalFormatting>
  <conditionalFormatting sqref="O480">
    <cfRule type="expression" dxfId="6232" priority="11230">
      <formula>O481&gt;0</formula>
    </cfRule>
  </conditionalFormatting>
  <conditionalFormatting sqref="O483">
    <cfRule type="expression" dxfId="6231" priority="11229">
      <formula>O484&gt;0</formula>
    </cfRule>
  </conditionalFormatting>
  <conditionalFormatting sqref="O486">
    <cfRule type="expression" dxfId="6230" priority="11228">
      <formula>O487&gt;0</formula>
    </cfRule>
  </conditionalFormatting>
  <conditionalFormatting sqref="P477 Y477:AB477">
    <cfRule type="expression" dxfId="6229" priority="11227">
      <formula>P478&gt;0</formula>
    </cfRule>
  </conditionalFormatting>
  <conditionalFormatting sqref="P480 Y480:AB480">
    <cfRule type="expression" dxfId="6228" priority="11226">
      <formula>P481&gt;0</formula>
    </cfRule>
  </conditionalFormatting>
  <conditionalFormatting sqref="P483 Y483:AB483">
    <cfRule type="expression" dxfId="6227" priority="11225">
      <formula>P484&gt;0</formula>
    </cfRule>
  </conditionalFormatting>
  <conditionalFormatting sqref="P486 Y486:AB486">
    <cfRule type="expression" dxfId="6226" priority="11224">
      <formula>P487&gt;0</formula>
    </cfRule>
  </conditionalFormatting>
  <conditionalFormatting sqref="P456 Y456:AB456">
    <cfRule type="expression" dxfId="6225" priority="11223">
      <formula>P457&gt;0</formula>
    </cfRule>
  </conditionalFormatting>
  <conditionalFormatting sqref="P459 Y459:AB459">
    <cfRule type="expression" dxfId="6224" priority="11222">
      <formula>P460&gt;0</formula>
    </cfRule>
  </conditionalFormatting>
  <conditionalFormatting sqref="P462 Y462:AB462">
    <cfRule type="expression" dxfId="6223" priority="11221">
      <formula>P463&gt;0</formula>
    </cfRule>
  </conditionalFormatting>
  <conditionalFormatting sqref="P465 Y465:AB465">
    <cfRule type="expression" dxfId="6222" priority="11220">
      <formula>P466&gt;0</formula>
    </cfRule>
  </conditionalFormatting>
  <conditionalFormatting sqref="P468 Y468:AB468">
    <cfRule type="expression" dxfId="6221" priority="11219">
      <formula>P469&gt;0</formula>
    </cfRule>
  </conditionalFormatting>
  <conditionalFormatting sqref="P471 Y471:AB471">
    <cfRule type="expression" dxfId="6220" priority="11218">
      <formula>P472&gt;0</formula>
    </cfRule>
  </conditionalFormatting>
  <conditionalFormatting sqref="P474 Y474:AB474">
    <cfRule type="expression" dxfId="6219" priority="11217">
      <formula>P475&gt;0</formula>
    </cfRule>
  </conditionalFormatting>
  <conditionalFormatting sqref="P477 Y477:AB477">
    <cfRule type="expression" dxfId="6218" priority="11216">
      <formula>P478&gt;0</formula>
    </cfRule>
  </conditionalFormatting>
  <conditionalFormatting sqref="P480 Y480:AB480">
    <cfRule type="expression" dxfId="6217" priority="11215">
      <formula>P481&gt;0</formula>
    </cfRule>
  </conditionalFormatting>
  <conditionalFormatting sqref="P483 Y483:AB483">
    <cfRule type="expression" dxfId="6216" priority="11214">
      <formula>P484&gt;0</formula>
    </cfRule>
  </conditionalFormatting>
  <conditionalFormatting sqref="P486 Y486:AB486">
    <cfRule type="expression" dxfId="6215" priority="11213">
      <formula>P487&gt;0</formula>
    </cfRule>
  </conditionalFormatting>
  <conditionalFormatting sqref="O489">
    <cfRule type="expression" dxfId="6214" priority="11212">
      <formula>O490&gt;0</formula>
    </cfRule>
  </conditionalFormatting>
  <conditionalFormatting sqref="O492">
    <cfRule type="expression" dxfId="6213" priority="11211">
      <formula>O493&gt;0</formula>
    </cfRule>
  </conditionalFormatting>
  <conditionalFormatting sqref="O495">
    <cfRule type="expression" dxfId="6212" priority="11210">
      <formula>O496&gt;0</formula>
    </cfRule>
  </conditionalFormatting>
  <conditionalFormatting sqref="O498">
    <cfRule type="expression" dxfId="6211" priority="11209">
      <formula>O499&gt;0</formula>
    </cfRule>
  </conditionalFormatting>
  <conditionalFormatting sqref="P489 Y489:AB489">
    <cfRule type="expression" dxfId="6210" priority="11208">
      <formula>P490&gt;0</formula>
    </cfRule>
  </conditionalFormatting>
  <conditionalFormatting sqref="P492 Y492:AB492">
    <cfRule type="expression" dxfId="6209" priority="11207">
      <formula>P493&gt;0</formula>
    </cfRule>
  </conditionalFormatting>
  <conditionalFormatting sqref="P495 Y495:AB495">
    <cfRule type="expression" dxfId="6208" priority="11206">
      <formula>P496&gt;0</formula>
    </cfRule>
  </conditionalFormatting>
  <conditionalFormatting sqref="P498 Y498:AB498">
    <cfRule type="expression" dxfId="6207" priority="11205">
      <formula>P499&gt;0</formula>
    </cfRule>
  </conditionalFormatting>
  <conditionalFormatting sqref="P489 Y489:AB489">
    <cfRule type="expression" dxfId="6206" priority="11204">
      <formula>P490&gt;0</formula>
    </cfRule>
  </conditionalFormatting>
  <conditionalFormatting sqref="P492 Y492:AB492">
    <cfRule type="expression" dxfId="6205" priority="11203">
      <formula>P493&gt;0</formula>
    </cfRule>
  </conditionalFormatting>
  <conditionalFormatting sqref="P495 Y495:AB495">
    <cfRule type="expression" dxfId="6204" priority="11202">
      <formula>P496&gt;0</formula>
    </cfRule>
  </conditionalFormatting>
  <conditionalFormatting sqref="P498 Y498:AB498">
    <cfRule type="expression" dxfId="6203" priority="11201">
      <formula>P499&gt;0</formula>
    </cfRule>
  </conditionalFormatting>
  <conditionalFormatting sqref="O503">
    <cfRule type="expression" dxfId="6202" priority="11200">
      <formula>O504&gt;0</formula>
    </cfRule>
  </conditionalFormatting>
  <conditionalFormatting sqref="O506">
    <cfRule type="expression" dxfId="6201" priority="11199">
      <formula>O507&gt;0</formula>
    </cfRule>
  </conditionalFormatting>
  <conditionalFormatting sqref="O509">
    <cfRule type="expression" dxfId="6200" priority="11198">
      <formula>O510&gt;0</formula>
    </cfRule>
  </conditionalFormatting>
  <conditionalFormatting sqref="O512">
    <cfRule type="expression" dxfId="6199" priority="11197">
      <formula>O513&gt;0</formula>
    </cfRule>
  </conditionalFormatting>
  <conditionalFormatting sqref="O515">
    <cfRule type="expression" dxfId="6198" priority="11196">
      <formula>O516&gt;0</formula>
    </cfRule>
  </conditionalFormatting>
  <conditionalFormatting sqref="O518">
    <cfRule type="expression" dxfId="6197" priority="11195">
      <formula>O519&gt;0</formula>
    </cfRule>
  </conditionalFormatting>
  <conditionalFormatting sqref="O521">
    <cfRule type="expression" dxfId="6196" priority="11194">
      <formula>O522&gt;0</formula>
    </cfRule>
  </conditionalFormatting>
  <conditionalFormatting sqref="P503 Y503:AB503">
    <cfRule type="expression" dxfId="6195" priority="11193">
      <formula>P504&gt;0</formula>
    </cfRule>
  </conditionalFormatting>
  <conditionalFormatting sqref="P506 Y506:AB506">
    <cfRule type="expression" dxfId="6194" priority="11192">
      <formula>P507&gt;0</formula>
    </cfRule>
  </conditionalFormatting>
  <conditionalFormatting sqref="P509 Y509:AB509">
    <cfRule type="expression" dxfId="6193" priority="11191">
      <formula>P510&gt;0</formula>
    </cfRule>
  </conditionalFormatting>
  <conditionalFormatting sqref="P512 Y512:AB512">
    <cfRule type="expression" dxfId="6192" priority="11190">
      <formula>P513&gt;0</formula>
    </cfRule>
  </conditionalFormatting>
  <conditionalFormatting sqref="P515 Y515:AB515">
    <cfRule type="expression" dxfId="6191" priority="11189">
      <formula>P516&gt;0</formula>
    </cfRule>
  </conditionalFormatting>
  <conditionalFormatting sqref="P518 Y518:AB518">
    <cfRule type="expression" dxfId="6190" priority="11188">
      <formula>P519&gt;0</formula>
    </cfRule>
  </conditionalFormatting>
  <conditionalFormatting sqref="P521 Y521:AB521">
    <cfRule type="expression" dxfId="6189" priority="11187">
      <formula>P522&gt;0</formula>
    </cfRule>
  </conditionalFormatting>
  <conditionalFormatting sqref="O524">
    <cfRule type="expression" dxfId="6188" priority="11186">
      <formula>O525&gt;0</formula>
    </cfRule>
  </conditionalFormatting>
  <conditionalFormatting sqref="O527">
    <cfRule type="expression" dxfId="6187" priority="11185">
      <formula>O528&gt;0</formula>
    </cfRule>
  </conditionalFormatting>
  <conditionalFormatting sqref="O530">
    <cfRule type="expression" dxfId="6186" priority="11184">
      <formula>O531&gt;0</formula>
    </cfRule>
  </conditionalFormatting>
  <conditionalFormatting sqref="O533">
    <cfRule type="expression" dxfId="6185" priority="11183">
      <formula>O534&gt;0</formula>
    </cfRule>
  </conditionalFormatting>
  <conditionalFormatting sqref="P524 Y524:AB524">
    <cfRule type="expression" dxfId="6184" priority="11182">
      <formula>P525&gt;0</formula>
    </cfRule>
  </conditionalFormatting>
  <conditionalFormatting sqref="P527 Y527:AB527">
    <cfRule type="expression" dxfId="6183" priority="11181">
      <formula>P528&gt;0</formula>
    </cfRule>
  </conditionalFormatting>
  <conditionalFormatting sqref="P530 Y530:AB530">
    <cfRule type="expression" dxfId="6182" priority="11180">
      <formula>P531&gt;0</formula>
    </cfRule>
  </conditionalFormatting>
  <conditionalFormatting sqref="P533 Y533:AB533">
    <cfRule type="expression" dxfId="6181" priority="11179">
      <formula>P534&gt;0</formula>
    </cfRule>
  </conditionalFormatting>
  <conditionalFormatting sqref="P503 Y503:AB503">
    <cfRule type="expression" dxfId="6180" priority="11178">
      <formula>P504&gt;0</formula>
    </cfRule>
  </conditionalFormatting>
  <conditionalFormatting sqref="P506 Y506:AB506">
    <cfRule type="expression" dxfId="6179" priority="11177">
      <formula>P507&gt;0</formula>
    </cfRule>
  </conditionalFormatting>
  <conditionalFormatting sqref="P509 Y509:AB509">
    <cfRule type="expression" dxfId="6178" priority="11176">
      <formula>P510&gt;0</formula>
    </cfRule>
  </conditionalFormatting>
  <conditionalFormatting sqref="P512 Y512:AB512">
    <cfRule type="expression" dxfId="6177" priority="11175">
      <formula>P513&gt;0</formula>
    </cfRule>
  </conditionalFormatting>
  <conditionalFormatting sqref="P515 Y515:AB515">
    <cfRule type="expression" dxfId="6176" priority="11174">
      <formula>P516&gt;0</formula>
    </cfRule>
  </conditionalFormatting>
  <conditionalFormatting sqref="P518 Y518:AB518">
    <cfRule type="expression" dxfId="6175" priority="11173">
      <formula>P519&gt;0</formula>
    </cfRule>
  </conditionalFormatting>
  <conditionalFormatting sqref="P521 Y521:AB521">
    <cfRule type="expression" dxfId="6174" priority="11172">
      <formula>P522&gt;0</formula>
    </cfRule>
  </conditionalFormatting>
  <conditionalFormatting sqref="P524 Y524:AB524">
    <cfRule type="expression" dxfId="6173" priority="11171">
      <formula>P525&gt;0</formula>
    </cfRule>
  </conditionalFormatting>
  <conditionalFormatting sqref="P527 Y527:AB527">
    <cfRule type="expression" dxfId="6172" priority="11170">
      <formula>P528&gt;0</formula>
    </cfRule>
  </conditionalFormatting>
  <conditionalFormatting sqref="P530 Y530:AB530">
    <cfRule type="expression" dxfId="6171" priority="11169">
      <formula>P531&gt;0</formula>
    </cfRule>
  </conditionalFormatting>
  <conditionalFormatting sqref="P533 Y533:AB533">
    <cfRule type="expression" dxfId="6170" priority="11168">
      <formula>P534&gt;0</formula>
    </cfRule>
  </conditionalFormatting>
  <conditionalFormatting sqref="O536">
    <cfRule type="expression" dxfId="6169" priority="11167">
      <formula>O537&gt;0</formula>
    </cfRule>
  </conditionalFormatting>
  <conditionalFormatting sqref="O539">
    <cfRule type="expression" dxfId="6168" priority="11166">
      <formula>O540&gt;0</formula>
    </cfRule>
  </conditionalFormatting>
  <conditionalFormatting sqref="O542">
    <cfRule type="expression" dxfId="6167" priority="11165">
      <formula>O543&gt;0</formula>
    </cfRule>
  </conditionalFormatting>
  <conditionalFormatting sqref="O545">
    <cfRule type="expression" dxfId="6166" priority="11164">
      <formula>O546&gt;0</formula>
    </cfRule>
  </conditionalFormatting>
  <conditionalFormatting sqref="O548">
    <cfRule type="expression" dxfId="6165" priority="11163">
      <formula>O549&gt;0</formula>
    </cfRule>
  </conditionalFormatting>
  <conditionalFormatting sqref="O551">
    <cfRule type="expression" dxfId="6164" priority="11162">
      <formula>O552&gt;0</formula>
    </cfRule>
  </conditionalFormatting>
  <conditionalFormatting sqref="O554">
    <cfRule type="expression" dxfId="6163" priority="11161">
      <formula>O555&gt;0</formula>
    </cfRule>
  </conditionalFormatting>
  <conditionalFormatting sqref="P536 Y536:AB536">
    <cfRule type="expression" dxfId="6162" priority="11160">
      <formula>P537&gt;0</formula>
    </cfRule>
  </conditionalFormatting>
  <conditionalFormatting sqref="P539 Y539:AB539">
    <cfRule type="expression" dxfId="6161" priority="11159">
      <formula>P540&gt;0</formula>
    </cfRule>
  </conditionalFormatting>
  <conditionalFormatting sqref="P542 Y542:AB542">
    <cfRule type="expression" dxfId="6160" priority="11158">
      <formula>P543&gt;0</formula>
    </cfRule>
  </conditionalFormatting>
  <conditionalFormatting sqref="P545 Y545:AB545">
    <cfRule type="expression" dxfId="6159" priority="11157">
      <formula>P546&gt;0</formula>
    </cfRule>
  </conditionalFormatting>
  <conditionalFormatting sqref="P548 Y548:AB548">
    <cfRule type="expression" dxfId="6158" priority="11156">
      <formula>P549&gt;0</formula>
    </cfRule>
  </conditionalFormatting>
  <conditionalFormatting sqref="P551 Y551:AB551">
    <cfRule type="expression" dxfId="6157" priority="11155">
      <formula>P552&gt;0</formula>
    </cfRule>
  </conditionalFormatting>
  <conditionalFormatting sqref="P554 Y554:AB554">
    <cfRule type="expression" dxfId="6156" priority="11154">
      <formula>P555&gt;0</formula>
    </cfRule>
  </conditionalFormatting>
  <conditionalFormatting sqref="O557">
    <cfRule type="expression" dxfId="6155" priority="11153">
      <formula>O558&gt;0</formula>
    </cfRule>
  </conditionalFormatting>
  <conditionalFormatting sqref="O560">
    <cfRule type="expression" dxfId="6154" priority="11152">
      <formula>O561&gt;0</formula>
    </cfRule>
  </conditionalFormatting>
  <conditionalFormatting sqref="O563">
    <cfRule type="expression" dxfId="6153" priority="11151">
      <formula>O564&gt;0</formula>
    </cfRule>
  </conditionalFormatting>
  <conditionalFormatting sqref="O566">
    <cfRule type="expression" dxfId="6152" priority="11150">
      <formula>O567&gt;0</formula>
    </cfRule>
  </conditionalFormatting>
  <conditionalFormatting sqref="P557 Y557:AB557">
    <cfRule type="expression" dxfId="6151" priority="11149">
      <formula>P558&gt;0</formula>
    </cfRule>
  </conditionalFormatting>
  <conditionalFormatting sqref="P560 Y560:AB560">
    <cfRule type="expression" dxfId="6150" priority="11148">
      <formula>P561&gt;0</formula>
    </cfRule>
  </conditionalFormatting>
  <conditionalFormatting sqref="P563 Y563:AB563">
    <cfRule type="expression" dxfId="6149" priority="11147">
      <formula>P564&gt;0</formula>
    </cfRule>
  </conditionalFormatting>
  <conditionalFormatting sqref="P566 Y566:AB566">
    <cfRule type="expression" dxfId="6148" priority="11146">
      <formula>P567&gt;0</formula>
    </cfRule>
  </conditionalFormatting>
  <conditionalFormatting sqref="P536 Y536:AB536">
    <cfRule type="expression" dxfId="6147" priority="11145">
      <formula>P537&gt;0</formula>
    </cfRule>
  </conditionalFormatting>
  <conditionalFormatting sqref="P539 Y539:AB539">
    <cfRule type="expression" dxfId="6146" priority="11144">
      <formula>P540&gt;0</formula>
    </cfRule>
  </conditionalFormatting>
  <conditionalFormatting sqref="P542 Y542:AB542">
    <cfRule type="expression" dxfId="6145" priority="11143">
      <formula>P543&gt;0</formula>
    </cfRule>
  </conditionalFormatting>
  <conditionalFormatting sqref="P545 Y545:AB545">
    <cfRule type="expression" dxfId="6144" priority="11142">
      <formula>P546&gt;0</formula>
    </cfRule>
  </conditionalFormatting>
  <conditionalFormatting sqref="P548 Y548:AB548">
    <cfRule type="expression" dxfId="6143" priority="11141">
      <formula>P549&gt;0</formula>
    </cfRule>
  </conditionalFormatting>
  <conditionalFormatting sqref="P551 Y551:AB551">
    <cfRule type="expression" dxfId="6142" priority="11140">
      <formula>P552&gt;0</formula>
    </cfRule>
  </conditionalFormatting>
  <conditionalFormatting sqref="P554 Y554:AB554">
    <cfRule type="expression" dxfId="6141" priority="11139">
      <formula>P555&gt;0</formula>
    </cfRule>
  </conditionalFormatting>
  <conditionalFormatting sqref="P557 Y557:AB557">
    <cfRule type="expression" dxfId="6140" priority="11138">
      <formula>P558&gt;0</formula>
    </cfRule>
  </conditionalFormatting>
  <conditionalFormatting sqref="P560 Y560:AB560">
    <cfRule type="expression" dxfId="6139" priority="11137">
      <formula>P561&gt;0</formula>
    </cfRule>
  </conditionalFormatting>
  <conditionalFormatting sqref="P563 Y563:AB563">
    <cfRule type="expression" dxfId="6138" priority="11136">
      <formula>P564&gt;0</formula>
    </cfRule>
  </conditionalFormatting>
  <conditionalFormatting sqref="P566 Y566:AB566">
    <cfRule type="expression" dxfId="6137" priority="11135">
      <formula>P567&gt;0</formula>
    </cfRule>
  </conditionalFormatting>
  <conditionalFormatting sqref="O569">
    <cfRule type="expression" dxfId="6136" priority="11134">
      <formula>O570&gt;0</formula>
    </cfRule>
  </conditionalFormatting>
  <conditionalFormatting sqref="O572">
    <cfRule type="expression" dxfId="6135" priority="11133">
      <formula>O573&gt;0</formula>
    </cfRule>
  </conditionalFormatting>
  <conditionalFormatting sqref="O575">
    <cfRule type="expression" dxfId="6134" priority="11132">
      <formula>O576&gt;0</formula>
    </cfRule>
  </conditionalFormatting>
  <conditionalFormatting sqref="O578">
    <cfRule type="expression" dxfId="6133" priority="11131">
      <formula>O579&gt;0</formula>
    </cfRule>
  </conditionalFormatting>
  <conditionalFormatting sqref="P569 Y569:AB569">
    <cfRule type="expression" dxfId="6132" priority="11130">
      <formula>P570&gt;0</formula>
    </cfRule>
  </conditionalFormatting>
  <conditionalFormatting sqref="P572 Y572:AB572">
    <cfRule type="expression" dxfId="6131" priority="11129">
      <formula>P573&gt;0</formula>
    </cfRule>
  </conditionalFormatting>
  <conditionalFormatting sqref="P575 Y575:AB575">
    <cfRule type="expression" dxfId="6130" priority="11128">
      <formula>P576&gt;0</formula>
    </cfRule>
  </conditionalFormatting>
  <conditionalFormatting sqref="P578 Y578:AB578">
    <cfRule type="expression" dxfId="6129" priority="11127">
      <formula>P579&gt;0</formula>
    </cfRule>
  </conditionalFormatting>
  <conditionalFormatting sqref="P569 Y569:AB569">
    <cfRule type="expression" dxfId="6128" priority="11126">
      <formula>P570&gt;0</formula>
    </cfRule>
  </conditionalFormatting>
  <conditionalFormatting sqref="P572 Y572:AB572">
    <cfRule type="expression" dxfId="6127" priority="11125">
      <formula>P573&gt;0</formula>
    </cfRule>
  </conditionalFormatting>
  <conditionalFormatting sqref="P575 Y575:AB575">
    <cfRule type="expression" dxfId="6126" priority="11124">
      <formula>P576&gt;0</formula>
    </cfRule>
  </conditionalFormatting>
  <conditionalFormatting sqref="P578 Y578:AB578">
    <cfRule type="expression" dxfId="6125" priority="11123">
      <formula>P579&gt;0</formula>
    </cfRule>
  </conditionalFormatting>
  <conditionalFormatting sqref="O583">
    <cfRule type="expression" dxfId="6124" priority="11122">
      <formula>O584&gt;0</formula>
    </cfRule>
  </conditionalFormatting>
  <conditionalFormatting sqref="O586">
    <cfRule type="expression" dxfId="6123" priority="11121">
      <formula>O587&gt;0</formula>
    </cfRule>
  </conditionalFormatting>
  <conditionalFormatting sqref="O589">
    <cfRule type="expression" dxfId="6122" priority="11120">
      <formula>O590&gt;0</formula>
    </cfRule>
  </conditionalFormatting>
  <conditionalFormatting sqref="O592">
    <cfRule type="expression" dxfId="6121" priority="11119">
      <formula>O593&gt;0</formula>
    </cfRule>
  </conditionalFormatting>
  <conditionalFormatting sqref="O595">
    <cfRule type="expression" dxfId="6120" priority="11118">
      <formula>O596&gt;0</formula>
    </cfRule>
  </conditionalFormatting>
  <conditionalFormatting sqref="O598">
    <cfRule type="expression" dxfId="6119" priority="11117">
      <formula>O599&gt;0</formula>
    </cfRule>
  </conditionalFormatting>
  <conditionalFormatting sqref="O601">
    <cfRule type="expression" dxfId="6118" priority="11116">
      <formula>O602&gt;0</formula>
    </cfRule>
  </conditionalFormatting>
  <conditionalFormatting sqref="P583 Y583:AB583">
    <cfRule type="expression" dxfId="6117" priority="11115">
      <formula>P584&gt;0</formula>
    </cfRule>
  </conditionalFormatting>
  <conditionalFormatting sqref="P586 Y586:AB586">
    <cfRule type="expression" dxfId="6116" priority="11114">
      <formula>P587&gt;0</formula>
    </cfRule>
  </conditionalFormatting>
  <conditionalFormatting sqref="P589 Y589:AB589">
    <cfRule type="expression" dxfId="6115" priority="11113">
      <formula>P590&gt;0</formula>
    </cfRule>
  </conditionalFormatting>
  <conditionalFormatting sqref="P592 Y592:AB592">
    <cfRule type="expression" dxfId="6114" priority="11112">
      <formula>P593&gt;0</formula>
    </cfRule>
  </conditionalFormatting>
  <conditionalFormatting sqref="P595 Y595:AB595">
    <cfRule type="expression" dxfId="6113" priority="11111">
      <formula>P596&gt;0</formula>
    </cfRule>
  </conditionalFormatting>
  <conditionalFormatting sqref="P598 Y598:AB598">
    <cfRule type="expression" dxfId="6112" priority="11110">
      <formula>P599&gt;0</formula>
    </cfRule>
  </conditionalFormatting>
  <conditionalFormatting sqref="P601 Y601:AB601">
    <cfRule type="expression" dxfId="6111" priority="11109">
      <formula>P602&gt;0</formula>
    </cfRule>
  </conditionalFormatting>
  <conditionalFormatting sqref="O604">
    <cfRule type="expression" dxfId="6110" priority="11108">
      <formula>O605&gt;0</formula>
    </cfRule>
  </conditionalFormatting>
  <conditionalFormatting sqref="O607">
    <cfRule type="expression" dxfId="6109" priority="11107">
      <formula>O608&gt;0</formula>
    </cfRule>
  </conditionalFormatting>
  <conditionalFormatting sqref="O610">
    <cfRule type="expression" dxfId="6108" priority="11106">
      <formula>O611&gt;0</formula>
    </cfRule>
  </conditionalFormatting>
  <conditionalFormatting sqref="O613">
    <cfRule type="expression" dxfId="6107" priority="11105">
      <formula>O614&gt;0</formula>
    </cfRule>
  </conditionalFormatting>
  <conditionalFormatting sqref="P604 Y604:AB604">
    <cfRule type="expression" dxfId="6106" priority="11104">
      <formula>P605&gt;0</formula>
    </cfRule>
  </conditionalFormatting>
  <conditionalFormatting sqref="P607 Y607:AB607">
    <cfRule type="expression" dxfId="6105" priority="11103">
      <formula>P608&gt;0</formula>
    </cfRule>
  </conditionalFormatting>
  <conditionalFormatting sqref="P610 Y610:AB610">
    <cfRule type="expression" dxfId="6104" priority="11102">
      <formula>P611&gt;0</formula>
    </cfRule>
  </conditionalFormatting>
  <conditionalFormatting sqref="P613 Y613:AB613">
    <cfRule type="expression" dxfId="6103" priority="11101">
      <formula>P614&gt;0</formula>
    </cfRule>
  </conditionalFormatting>
  <conditionalFormatting sqref="P583 Y583:AB583">
    <cfRule type="expression" dxfId="6102" priority="11100">
      <formula>P584&gt;0</formula>
    </cfRule>
  </conditionalFormatting>
  <conditionalFormatting sqref="P586 Y586:AB586">
    <cfRule type="expression" dxfId="6101" priority="11099">
      <formula>P587&gt;0</formula>
    </cfRule>
  </conditionalFormatting>
  <conditionalFormatting sqref="P589 Y589:AB589">
    <cfRule type="expression" dxfId="6100" priority="11098">
      <formula>P590&gt;0</formula>
    </cfRule>
  </conditionalFormatting>
  <conditionalFormatting sqref="P592 Y592:AB592">
    <cfRule type="expression" dxfId="6099" priority="11097">
      <formula>P593&gt;0</formula>
    </cfRule>
  </conditionalFormatting>
  <conditionalFormatting sqref="P595 Y595:AB595">
    <cfRule type="expression" dxfId="6098" priority="11096">
      <formula>P596&gt;0</formula>
    </cfRule>
  </conditionalFormatting>
  <conditionalFormatting sqref="P598 Y598:AB598">
    <cfRule type="expression" dxfId="6097" priority="11095">
      <formula>P599&gt;0</formula>
    </cfRule>
  </conditionalFormatting>
  <conditionalFormatting sqref="P601 Y601:AB601">
    <cfRule type="expression" dxfId="6096" priority="11094">
      <formula>P602&gt;0</formula>
    </cfRule>
  </conditionalFormatting>
  <conditionalFormatting sqref="P604 Y604:AB604">
    <cfRule type="expression" dxfId="6095" priority="11093">
      <formula>P605&gt;0</formula>
    </cfRule>
  </conditionalFormatting>
  <conditionalFormatting sqref="P607 Y607:AB607">
    <cfRule type="expression" dxfId="6094" priority="11092">
      <formula>P608&gt;0</formula>
    </cfRule>
  </conditionalFormatting>
  <conditionalFormatting sqref="P610 Y610:AB610">
    <cfRule type="expression" dxfId="6093" priority="11091">
      <formula>P611&gt;0</formula>
    </cfRule>
  </conditionalFormatting>
  <conditionalFormatting sqref="P613 Y613:AB613">
    <cfRule type="expression" dxfId="6092" priority="11090">
      <formula>P614&gt;0</formula>
    </cfRule>
  </conditionalFormatting>
  <conditionalFormatting sqref="O616">
    <cfRule type="expression" dxfId="6091" priority="11089">
      <formula>O617&gt;0</formula>
    </cfRule>
  </conditionalFormatting>
  <conditionalFormatting sqref="O619">
    <cfRule type="expression" dxfId="6090" priority="11088">
      <formula>O620&gt;0</formula>
    </cfRule>
  </conditionalFormatting>
  <conditionalFormatting sqref="O622">
    <cfRule type="expression" dxfId="6089" priority="11087">
      <formula>O623&gt;0</formula>
    </cfRule>
  </conditionalFormatting>
  <conditionalFormatting sqref="O625">
    <cfRule type="expression" dxfId="6088" priority="11086">
      <formula>O626&gt;0</formula>
    </cfRule>
  </conditionalFormatting>
  <conditionalFormatting sqref="O628">
    <cfRule type="expression" dxfId="6087" priority="11085">
      <formula>O629&gt;0</formula>
    </cfRule>
  </conditionalFormatting>
  <conditionalFormatting sqref="O631">
    <cfRule type="expression" dxfId="6086" priority="11084">
      <formula>O632&gt;0</formula>
    </cfRule>
  </conditionalFormatting>
  <conditionalFormatting sqref="O634">
    <cfRule type="expression" dxfId="6085" priority="11083">
      <formula>O635&gt;0</formula>
    </cfRule>
  </conditionalFormatting>
  <conditionalFormatting sqref="P616 Y616:AB616">
    <cfRule type="expression" dxfId="6084" priority="11082">
      <formula>P617&gt;0</formula>
    </cfRule>
  </conditionalFormatting>
  <conditionalFormatting sqref="P619 Y619:AB619">
    <cfRule type="expression" dxfId="6083" priority="11081">
      <formula>P620&gt;0</formula>
    </cfRule>
  </conditionalFormatting>
  <conditionalFormatting sqref="P622 Y622:AB622">
    <cfRule type="expression" dxfId="6082" priority="11080">
      <formula>P623&gt;0</formula>
    </cfRule>
  </conditionalFormatting>
  <conditionalFormatting sqref="P625 Y625:AB625">
    <cfRule type="expression" dxfId="6081" priority="11079">
      <formula>P626&gt;0</formula>
    </cfRule>
  </conditionalFormatting>
  <conditionalFormatting sqref="P628 Y628:AB628">
    <cfRule type="expression" dxfId="6080" priority="11078">
      <formula>P629&gt;0</formula>
    </cfRule>
  </conditionalFormatting>
  <conditionalFormatting sqref="P631 Y631:AB631">
    <cfRule type="expression" dxfId="6079" priority="11077">
      <formula>P632&gt;0</formula>
    </cfRule>
  </conditionalFormatting>
  <conditionalFormatting sqref="P634 Y634:AB634">
    <cfRule type="expression" dxfId="6078" priority="11076">
      <formula>P635&gt;0</formula>
    </cfRule>
  </conditionalFormatting>
  <conditionalFormatting sqref="O637">
    <cfRule type="expression" dxfId="6077" priority="11075">
      <formula>O638&gt;0</formula>
    </cfRule>
  </conditionalFormatting>
  <conditionalFormatting sqref="O640">
    <cfRule type="expression" dxfId="6076" priority="11074">
      <formula>O641&gt;0</formula>
    </cfRule>
  </conditionalFormatting>
  <conditionalFormatting sqref="O643">
    <cfRule type="expression" dxfId="6075" priority="11073">
      <formula>O644&gt;0</formula>
    </cfRule>
  </conditionalFormatting>
  <conditionalFormatting sqref="O646">
    <cfRule type="expression" dxfId="6074" priority="11072">
      <formula>O647&gt;0</formula>
    </cfRule>
  </conditionalFormatting>
  <conditionalFormatting sqref="P637 Y637:AB637">
    <cfRule type="expression" dxfId="6073" priority="11071">
      <formula>P638&gt;0</formula>
    </cfRule>
  </conditionalFormatting>
  <conditionalFormatting sqref="P640 Y640:AB640">
    <cfRule type="expression" dxfId="6072" priority="11070">
      <formula>P641&gt;0</formula>
    </cfRule>
  </conditionalFormatting>
  <conditionalFormatting sqref="P643 Y643:AB643">
    <cfRule type="expression" dxfId="6071" priority="11069">
      <formula>P644&gt;0</formula>
    </cfRule>
  </conditionalFormatting>
  <conditionalFormatting sqref="P646 Y646:AB646">
    <cfRule type="expression" dxfId="6070" priority="11068">
      <formula>P647&gt;0</formula>
    </cfRule>
  </conditionalFormatting>
  <conditionalFormatting sqref="P616 Y616:AB616">
    <cfRule type="expression" dxfId="6069" priority="11067">
      <formula>P617&gt;0</formula>
    </cfRule>
  </conditionalFormatting>
  <conditionalFormatting sqref="P619 Y619:AB619">
    <cfRule type="expression" dxfId="6068" priority="11066">
      <formula>P620&gt;0</formula>
    </cfRule>
  </conditionalFormatting>
  <conditionalFormatting sqref="P622 Y622:AB622">
    <cfRule type="expression" dxfId="6067" priority="11065">
      <formula>P623&gt;0</formula>
    </cfRule>
  </conditionalFormatting>
  <conditionalFormatting sqref="P625 Y625:AB625">
    <cfRule type="expression" dxfId="6066" priority="11064">
      <formula>P626&gt;0</formula>
    </cfRule>
  </conditionalFormatting>
  <conditionalFormatting sqref="P628 Y628:AB628">
    <cfRule type="expression" dxfId="6065" priority="11063">
      <formula>P629&gt;0</formula>
    </cfRule>
  </conditionalFormatting>
  <conditionalFormatting sqref="P631 Y631:AB631">
    <cfRule type="expression" dxfId="6064" priority="11062">
      <formula>P632&gt;0</formula>
    </cfRule>
  </conditionalFormatting>
  <conditionalFormatting sqref="P634 Y634:AB634">
    <cfRule type="expression" dxfId="6063" priority="11061">
      <formula>P635&gt;0</formula>
    </cfRule>
  </conditionalFormatting>
  <conditionalFormatting sqref="P637 Y637:AB637">
    <cfRule type="expression" dxfId="6062" priority="11060">
      <formula>P638&gt;0</formula>
    </cfRule>
  </conditionalFormatting>
  <conditionalFormatting sqref="P640 Y640:AB640">
    <cfRule type="expression" dxfId="6061" priority="11059">
      <formula>P641&gt;0</formula>
    </cfRule>
  </conditionalFormatting>
  <conditionalFormatting sqref="P643 Y643:AB643">
    <cfRule type="expression" dxfId="6060" priority="11058">
      <formula>P644&gt;0</formula>
    </cfRule>
  </conditionalFormatting>
  <conditionalFormatting sqref="P646 Y646:AB646">
    <cfRule type="expression" dxfId="6059" priority="11057">
      <formula>P647&gt;0</formula>
    </cfRule>
  </conditionalFormatting>
  <conditionalFormatting sqref="O649">
    <cfRule type="expression" dxfId="6058" priority="11056">
      <formula>O650&gt;0</formula>
    </cfRule>
  </conditionalFormatting>
  <conditionalFormatting sqref="O652">
    <cfRule type="expression" dxfId="6057" priority="11055">
      <formula>O653&gt;0</formula>
    </cfRule>
  </conditionalFormatting>
  <conditionalFormatting sqref="O655">
    <cfRule type="expression" dxfId="6056" priority="11054">
      <formula>O656&gt;0</formula>
    </cfRule>
  </conditionalFormatting>
  <conditionalFormatting sqref="O658">
    <cfRule type="expression" dxfId="6055" priority="11053">
      <formula>O659&gt;0</formula>
    </cfRule>
  </conditionalFormatting>
  <conditionalFormatting sqref="P649 Y649:AB649">
    <cfRule type="expression" dxfId="6054" priority="11052">
      <formula>P650&gt;0</formula>
    </cfRule>
  </conditionalFormatting>
  <conditionalFormatting sqref="P652 Y652:AB652">
    <cfRule type="expression" dxfId="6053" priority="11051">
      <formula>P653&gt;0</formula>
    </cfRule>
  </conditionalFormatting>
  <conditionalFormatting sqref="P655 Y655:AB655">
    <cfRule type="expression" dxfId="6052" priority="11050">
      <formula>P656&gt;0</formula>
    </cfRule>
  </conditionalFormatting>
  <conditionalFormatting sqref="P658 Y658:AB658">
    <cfRule type="expression" dxfId="6051" priority="11049">
      <formula>P659&gt;0</formula>
    </cfRule>
  </conditionalFormatting>
  <conditionalFormatting sqref="P649 Y649:AB649">
    <cfRule type="expression" dxfId="6050" priority="11048">
      <formula>P650&gt;0</formula>
    </cfRule>
  </conditionalFormatting>
  <conditionalFormatting sqref="P652 Y652:AB652">
    <cfRule type="expression" dxfId="6049" priority="11047">
      <formula>P653&gt;0</formula>
    </cfRule>
  </conditionalFormatting>
  <conditionalFormatting sqref="P655 Y655:AB655">
    <cfRule type="expression" dxfId="6048" priority="11046">
      <formula>P656&gt;0</formula>
    </cfRule>
  </conditionalFormatting>
  <conditionalFormatting sqref="P658 Y658:AB658">
    <cfRule type="expression" dxfId="6047" priority="11045">
      <formula>P659&gt;0</formula>
    </cfRule>
  </conditionalFormatting>
  <conditionalFormatting sqref="O663">
    <cfRule type="expression" dxfId="6046" priority="11044">
      <formula>O664&gt;0</formula>
    </cfRule>
  </conditionalFormatting>
  <conditionalFormatting sqref="O666">
    <cfRule type="expression" dxfId="6045" priority="11043">
      <formula>O667&gt;0</formula>
    </cfRule>
  </conditionalFormatting>
  <conditionalFormatting sqref="O669">
    <cfRule type="expression" dxfId="6044" priority="11042">
      <formula>O670&gt;0</formula>
    </cfRule>
  </conditionalFormatting>
  <conditionalFormatting sqref="O672">
    <cfRule type="expression" dxfId="6043" priority="11041">
      <formula>O673&gt;0</formula>
    </cfRule>
  </conditionalFormatting>
  <conditionalFormatting sqref="O675">
    <cfRule type="expression" dxfId="6042" priority="11040">
      <formula>O676&gt;0</formula>
    </cfRule>
  </conditionalFormatting>
  <conditionalFormatting sqref="O678">
    <cfRule type="expression" dxfId="6041" priority="11039">
      <formula>O679&gt;0</formula>
    </cfRule>
  </conditionalFormatting>
  <conditionalFormatting sqref="O681">
    <cfRule type="expression" dxfId="6040" priority="11038">
      <formula>O682&gt;0</formula>
    </cfRule>
  </conditionalFormatting>
  <conditionalFormatting sqref="P663 Y663:AB663">
    <cfRule type="expression" dxfId="6039" priority="11037">
      <formula>P664&gt;0</formula>
    </cfRule>
  </conditionalFormatting>
  <conditionalFormatting sqref="P666 Y666:AB666">
    <cfRule type="expression" dxfId="6038" priority="11036">
      <formula>P667&gt;0</formula>
    </cfRule>
  </conditionalFormatting>
  <conditionalFormatting sqref="P669 Y669:AB669">
    <cfRule type="expression" dxfId="6037" priority="11035">
      <formula>P670&gt;0</formula>
    </cfRule>
  </conditionalFormatting>
  <conditionalFormatting sqref="P672 Y672:AB672">
    <cfRule type="expression" dxfId="6036" priority="11034">
      <formula>P673&gt;0</formula>
    </cfRule>
  </conditionalFormatting>
  <conditionalFormatting sqref="P675 Y675:AB675">
    <cfRule type="expression" dxfId="6035" priority="11033">
      <formula>P676&gt;0</formula>
    </cfRule>
  </conditionalFormatting>
  <conditionalFormatting sqref="P678 Y678:AB678">
    <cfRule type="expression" dxfId="6034" priority="11032">
      <formula>P679&gt;0</formula>
    </cfRule>
  </conditionalFormatting>
  <conditionalFormatting sqref="P681 Y681:AB681">
    <cfRule type="expression" dxfId="6033" priority="11031">
      <formula>P682&gt;0</formula>
    </cfRule>
  </conditionalFormatting>
  <conditionalFormatting sqref="O684">
    <cfRule type="expression" dxfId="6032" priority="11030">
      <formula>O685&gt;0</formula>
    </cfRule>
  </conditionalFormatting>
  <conditionalFormatting sqref="O687">
    <cfRule type="expression" dxfId="6031" priority="11029">
      <formula>O688&gt;0</formula>
    </cfRule>
  </conditionalFormatting>
  <conditionalFormatting sqref="O690">
    <cfRule type="expression" dxfId="6030" priority="11028">
      <formula>O691&gt;0</formula>
    </cfRule>
  </conditionalFormatting>
  <conditionalFormatting sqref="O693">
    <cfRule type="expression" dxfId="6029" priority="11027">
      <formula>O694&gt;0</formula>
    </cfRule>
  </conditionalFormatting>
  <conditionalFormatting sqref="P684 Y684:AB684">
    <cfRule type="expression" dxfId="6028" priority="11026">
      <formula>P685&gt;0</formula>
    </cfRule>
  </conditionalFormatting>
  <conditionalFormatting sqref="P687 Y687:AB687">
    <cfRule type="expression" dxfId="6027" priority="11025">
      <formula>P688&gt;0</formula>
    </cfRule>
  </conditionalFormatting>
  <conditionalFormatting sqref="P690 Y690:AB690">
    <cfRule type="expression" dxfId="6026" priority="11024">
      <formula>P691&gt;0</formula>
    </cfRule>
  </conditionalFormatting>
  <conditionalFormatting sqref="P693 Y693:AB693">
    <cfRule type="expression" dxfId="6025" priority="11023">
      <formula>P694&gt;0</formula>
    </cfRule>
  </conditionalFormatting>
  <conditionalFormatting sqref="P663 Y663:AB663">
    <cfRule type="expression" dxfId="6024" priority="11022">
      <formula>P664&gt;0</formula>
    </cfRule>
  </conditionalFormatting>
  <conditionalFormatting sqref="P666 Y666:AB666">
    <cfRule type="expression" dxfId="6023" priority="11021">
      <formula>P667&gt;0</formula>
    </cfRule>
  </conditionalFormatting>
  <conditionalFormatting sqref="P669 Y669:AB669">
    <cfRule type="expression" dxfId="6022" priority="11020">
      <formula>P670&gt;0</formula>
    </cfRule>
  </conditionalFormatting>
  <conditionalFormatting sqref="P672 Y672:AB672">
    <cfRule type="expression" dxfId="6021" priority="11019">
      <formula>P673&gt;0</formula>
    </cfRule>
  </conditionalFormatting>
  <conditionalFormatting sqref="P675 Y675:AB675">
    <cfRule type="expression" dxfId="6020" priority="11018">
      <formula>P676&gt;0</formula>
    </cfRule>
  </conditionalFormatting>
  <conditionalFormatting sqref="P678 Y678:AB678">
    <cfRule type="expression" dxfId="6019" priority="11017">
      <formula>P679&gt;0</formula>
    </cfRule>
  </conditionalFormatting>
  <conditionalFormatting sqref="P681 Y681:AB681">
    <cfRule type="expression" dxfId="6018" priority="11016">
      <formula>P682&gt;0</formula>
    </cfRule>
  </conditionalFormatting>
  <conditionalFormatting sqref="P684 Y684:AB684">
    <cfRule type="expression" dxfId="6017" priority="11015">
      <formula>P685&gt;0</formula>
    </cfRule>
  </conditionalFormatting>
  <conditionalFormatting sqref="P687 Y687:AB687">
    <cfRule type="expression" dxfId="6016" priority="11014">
      <formula>P688&gt;0</formula>
    </cfRule>
  </conditionalFormatting>
  <conditionalFormatting sqref="P690 Y690:AB690">
    <cfRule type="expression" dxfId="6015" priority="11013">
      <formula>P691&gt;0</formula>
    </cfRule>
  </conditionalFormatting>
  <conditionalFormatting sqref="P693 Y693:AB693">
    <cfRule type="expression" dxfId="6014" priority="11012">
      <formula>P694&gt;0</formula>
    </cfRule>
  </conditionalFormatting>
  <conditionalFormatting sqref="O696">
    <cfRule type="expression" dxfId="6013" priority="11011">
      <formula>O697&gt;0</formula>
    </cfRule>
  </conditionalFormatting>
  <conditionalFormatting sqref="O699">
    <cfRule type="expression" dxfId="6012" priority="11010">
      <formula>O700&gt;0</formula>
    </cfRule>
  </conditionalFormatting>
  <conditionalFormatting sqref="O702">
    <cfRule type="expression" dxfId="6011" priority="11009">
      <formula>O703&gt;0</formula>
    </cfRule>
  </conditionalFormatting>
  <conditionalFormatting sqref="O705">
    <cfRule type="expression" dxfId="6010" priority="11008">
      <formula>O706&gt;0</formula>
    </cfRule>
  </conditionalFormatting>
  <conditionalFormatting sqref="O708">
    <cfRule type="expression" dxfId="6009" priority="11007">
      <formula>O709&gt;0</formula>
    </cfRule>
  </conditionalFormatting>
  <conditionalFormatting sqref="O711">
    <cfRule type="expression" dxfId="6008" priority="11006">
      <formula>O712&gt;0</formula>
    </cfRule>
  </conditionalFormatting>
  <conditionalFormatting sqref="O714">
    <cfRule type="expression" dxfId="6007" priority="11005">
      <formula>O715&gt;0</formula>
    </cfRule>
  </conditionalFormatting>
  <conditionalFormatting sqref="P696 Y696:AB696">
    <cfRule type="expression" dxfId="6006" priority="11004">
      <formula>P697&gt;0</formula>
    </cfRule>
  </conditionalFormatting>
  <conditionalFormatting sqref="P699 Y699:AB699">
    <cfRule type="expression" dxfId="6005" priority="11003">
      <formula>P700&gt;0</formula>
    </cfRule>
  </conditionalFormatting>
  <conditionalFormatting sqref="P702 Y702:AB702">
    <cfRule type="expression" dxfId="6004" priority="11002">
      <formula>P703&gt;0</formula>
    </cfRule>
  </conditionalFormatting>
  <conditionalFormatting sqref="P705 Y705:AB705">
    <cfRule type="expression" dxfId="6003" priority="11001">
      <formula>P706&gt;0</formula>
    </cfRule>
  </conditionalFormatting>
  <conditionalFormatting sqref="P708 Y708:AB708">
    <cfRule type="expression" dxfId="6002" priority="11000">
      <formula>P709&gt;0</formula>
    </cfRule>
  </conditionalFormatting>
  <conditionalFormatting sqref="P711 Y711:AB711">
    <cfRule type="expression" dxfId="6001" priority="10999">
      <formula>P712&gt;0</formula>
    </cfRule>
  </conditionalFormatting>
  <conditionalFormatting sqref="P714 Y714:AB714">
    <cfRule type="expression" dxfId="6000" priority="10998">
      <formula>P715&gt;0</formula>
    </cfRule>
  </conditionalFormatting>
  <conditionalFormatting sqref="O717">
    <cfRule type="expression" dxfId="5999" priority="10997">
      <formula>O718&gt;0</formula>
    </cfRule>
  </conditionalFormatting>
  <conditionalFormatting sqref="O720">
    <cfRule type="expression" dxfId="5998" priority="10996">
      <formula>O721&gt;0</formula>
    </cfRule>
  </conditionalFormatting>
  <conditionalFormatting sqref="O723">
    <cfRule type="expression" dxfId="5997" priority="10995">
      <formula>O724&gt;0</formula>
    </cfRule>
  </conditionalFormatting>
  <conditionalFormatting sqref="O726">
    <cfRule type="expression" dxfId="5996" priority="10994">
      <formula>O727&gt;0</formula>
    </cfRule>
  </conditionalFormatting>
  <conditionalFormatting sqref="P717 Y717:AB717">
    <cfRule type="expression" dxfId="5995" priority="10993">
      <formula>P718&gt;0</formula>
    </cfRule>
  </conditionalFormatting>
  <conditionalFormatting sqref="P720 Y720:AB720">
    <cfRule type="expression" dxfId="5994" priority="10992">
      <formula>P721&gt;0</formula>
    </cfRule>
  </conditionalFormatting>
  <conditionalFormatting sqref="P723 Y723:AB723">
    <cfRule type="expression" dxfId="5993" priority="10991">
      <formula>P724&gt;0</formula>
    </cfRule>
  </conditionalFormatting>
  <conditionalFormatting sqref="P726 Y726:AB726">
    <cfRule type="expression" dxfId="5992" priority="10990">
      <formula>P727&gt;0</formula>
    </cfRule>
  </conditionalFormatting>
  <conditionalFormatting sqref="P696 Y696:AB696">
    <cfRule type="expression" dxfId="5991" priority="10989">
      <formula>P697&gt;0</formula>
    </cfRule>
  </conditionalFormatting>
  <conditionalFormatting sqref="P699 Y699:AB699">
    <cfRule type="expression" dxfId="5990" priority="10988">
      <formula>P700&gt;0</formula>
    </cfRule>
  </conditionalFormatting>
  <conditionalFormatting sqref="P702 Y702:AB702">
    <cfRule type="expression" dxfId="5989" priority="10987">
      <formula>P703&gt;0</formula>
    </cfRule>
  </conditionalFormatting>
  <conditionalFormatting sqref="P705 Y705:AB705">
    <cfRule type="expression" dxfId="5988" priority="10986">
      <formula>P706&gt;0</formula>
    </cfRule>
  </conditionalFormatting>
  <conditionalFormatting sqref="P708 Y708:AB708">
    <cfRule type="expression" dxfId="5987" priority="10985">
      <formula>P709&gt;0</formula>
    </cfRule>
  </conditionalFormatting>
  <conditionalFormatting sqref="P711 Y711:AB711">
    <cfRule type="expression" dxfId="5986" priority="10984">
      <formula>P712&gt;0</formula>
    </cfRule>
  </conditionalFormatting>
  <conditionalFormatting sqref="P714 Y714:AB714">
    <cfRule type="expression" dxfId="5985" priority="10983">
      <formula>P715&gt;0</formula>
    </cfRule>
  </conditionalFormatting>
  <conditionalFormatting sqref="P717 Y717:AB717">
    <cfRule type="expression" dxfId="5984" priority="10982">
      <formula>P718&gt;0</formula>
    </cfRule>
  </conditionalFormatting>
  <conditionalFormatting sqref="P720 Y720:AB720">
    <cfRule type="expression" dxfId="5983" priority="10981">
      <formula>P721&gt;0</formula>
    </cfRule>
  </conditionalFormatting>
  <conditionalFormatting sqref="P723 Y723:AB723">
    <cfRule type="expression" dxfId="5982" priority="10980">
      <formula>P724&gt;0</formula>
    </cfRule>
  </conditionalFormatting>
  <conditionalFormatting sqref="P726 Y726:AB726">
    <cfRule type="expression" dxfId="5981" priority="10979">
      <formula>P727&gt;0</formula>
    </cfRule>
  </conditionalFormatting>
  <conditionalFormatting sqref="O729">
    <cfRule type="expression" dxfId="5980" priority="10978">
      <formula>O730&gt;0</formula>
    </cfRule>
  </conditionalFormatting>
  <conditionalFormatting sqref="O732">
    <cfRule type="expression" dxfId="5979" priority="10977">
      <formula>O733&gt;0</formula>
    </cfRule>
  </conditionalFormatting>
  <conditionalFormatting sqref="O735">
    <cfRule type="expression" dxfId="5978" priority="10976">
      <formula>O736&gt;0</formula>
    </cfRule>
  </conditionalFormatting>
  <conditionalFormatting sqref="O738">
    <cfRule type="expression" dxfId="5977" priority="10975">
      <formula>O739&gt;0</formula>
    </cfRule>
  </conditionalFormatting>
  <conditionalFormatting sqref="P729 Y729:AB729">
    <cfRule type="expression" dxfId="5976" priority="10974">
      <formula>P730&gt;0</formula>
    </cfRule>
  </conditionalFormatting>
  <conditionalFormatting sqref="P732 Y732:AB732">
    <cfRule type="expression" dxfId="5975" priority="10973">
      <formula>P733&gt;0</formula>
    </cfRule>
  </conditionalFormatting>
  <conditionalFormatting sqref="P735 Y735:AB735">
    <cfRule type="expression" dxfId="5974" priority="10972">
      <formula>P736&gt;0</formula>
    </cfRule>
  </conditionalFormatting>
  <conditionalFormatting sqref="P738 Y738:AB738">
    <cfRule type="expression" dxfId="5973" priority="10971">
      <formula>P739&gt;0</formula>
    </cfRule>
  </conditionalFormatting>
  <conditionalFormatting sqref="P729 Y729:AB729">
    <cfRule type="expression" dxfId="5972" priority="10970">
      <formula>P730&gt;0</formula>
    </cfRule>
  </conditionalFormatting>
  <conditionalFormatting sqref="P732 Y732:AB732">
    <cfRule type="expression" dxfId="5971" priority="10969">
      <formula>P733&gt;0</formula>
    </cfRule>
  </conditionalFormatting>
  <conditionalFormatting sqref="P735 Y735:AB735">
    <cfRule type="expression" dxfId="5970" priority="10968">
      <formula>P736&gt;0</formula>
    </cfRule>
  </conditionalFormatting>
  <conditionalFormatting sqref="P738 Y738:AB738">
    <cfRule type="expression" dxfId="5969" priority="10967">
      <formula>P739&gt;0</formula>
    </cfRule>
  </conditionalFormatting>
  <conditionalFormatting sqref="O743">
    <cfRule type="expression" dxfId="5968" priority="10966">
      <formula>O744&gt;0</formula>
    </cfRule>
  </conditionalFormatting>
  <conditionalFormatting sqref="O746">
    <cfRule type="expression" dxfId="5967" priority="10965">
      <formula>O747&gt;0</formula>
    </cfRule>
  </conditionalFormatting>
  <conditionalFormatting sqref="O749">
    <cfRule type="expression" dxfId="5966" priority="10964">
      <formula>O750&gt;0</formula>
    </cfRule>
  </conditionalFormatting>
  <conditionalFormatting sqref="O752">
    <cfRule type="expression" dxfId="5965" priority="10963">
      <formula>O753&gt;0</formula>
    </cfRule>
  </conditionalFormatting>
  <conditionalFormatting sqref="O755">
    <cfRule type="expression" dxfId="5964" priority="10962">
      <formula>O756&gt;0</formula>
    </cfRule>
  </conditionalFormatting>
  <conditionalFormatting sqref="O758">
    <cfRule type="expression" dxfId="5963" priority="10961">
      <formula>O759&gt;0</formula>
    </cfRule>
  </conditionalFormatting>
  <conditionalFormatting sqref="O761">
    <cfRule type="expression" dxfId="5962" priority="10960">
      <formula>O762&gt;0</formula>
    </cfRule>
  </conditionalFormatting>
  <conditionalFormatting sqref="P743 Y743:AB743">
    <cfRule type="expression" dxfId="5961" priority="10959">
      <formula>P744&gt;0</formula>
    </cfRule>
  </conditionalFormatting>
  <conditionalFormatting sqref="P746 Y746:AB746">
    <cfRule type="expression" dxfId="5960" priority="10958">
      <formula>P747&gt;0</formula>
    </cfRule>
  </conditionalFormatting>
  <conditionalFormatting sqref="P749 Y749:AB749">
    <cfRule type="expression" dxfId="5959" priority="10957">
      <formula>P750&gt;0</formula>
    </cfRule>
  </conditionalFormatting>
  <conditionalFormatting sqref="P752 Y752:AB752">
    <cfRule type="expression" dxfId="5958" priority="10956">
      <formula>P753&gt;0</formula>
    </cfRule>
  </conditionalFormatting>
  <conditionalFormatting sqref="P755 Y755:AB755">
    <cfRule type="expression" dxfId="5957" priority="10955">
      <formula>P756&gt;0</formula>
    </cfRule>
  </conditionalFormatting>
  <conditionalFormatting sqref="P758 Y758:AB758">
    <cfRule type="expression" dxfId="5956" priority="10954">
      <formula>P759&gt;0</formula>
    </cfRule>
  </conditionalFormatting>
  <conditionalFormatting sqref="P761 Y761:AB761">
    <cfRule type="expression" dxfId="5955" priority="10953">
      <formula>P762&gt;0</formula>
    </cfRule>
  </conditionalFormatting>
  <conditionalFormatting sqref="O764">
    <cfRule type="expression" dxfId="5954" priority="10952">
      <formula>O765&gt;0</formula>
    </cfRule>
  </conditionalFormatting>
  <conditionalFormatting sqref="O767">
    <cfRule type="expression" dxfId="5953" priority="10951">
      <formula>O768&gt;0</formula>
    </cfRule>
  </conditionalFormatting>
  <conditionalFormatting sqref="O770">
    <cfRule type="expression" dxfId="5952" priority="10950">
      <formula>O771&gt;0</formula>
    </cfRule>
  </conditionalFormatting>
  <conditionalFormatting sqref="O773">
    <cfRule type="expression" dxfId="5951" priority="10949">
      <formula>O774&gt;0</formula>
    </cfRule>
  </conditionalFormatting>
  <conditionalFormatting sqref="P764 Y764:AB764">
    <cfRule type="expression" dxfId="5950" priority="10948">
      <formula>P765&gt;0</formula>
    </cfRule>
  </conditionalFormatting>
  <conditionalFormatting sqref="P767 Y767:AB767">
    <cfRule type="expression" dxfId="5949" priority="10947">
      <formula>P768&gt;0</formula>
    </cfRule>
  </conditionalFormatting>
  <conditionalFormatting sqref="P770 Y770:AB770">
    <cfRule type="expression" dxfId="5948" priority="10946">
      <formula>P771&gt;0</formula>
    </cfRule>
  </conditionalFormatting>
  <conditionalFormatting sqref="P773 Y773:AB773">
    <cfRule type="expression" dxfId="5947" priority="10945">
      <formula>P774&gt;0</formula>
    </cfRule>
  </conditionalFormatting>
  <conditionalFormatting sqref="P743 Y743:AB743">
    <cfRule type="expression" dxfId="5946" priority="10944">
      <formula>P744&gt;0</formula>
    </cfRule>
  </conditionalFormatting>
  <conditionalFormatting sqref="P746 Y746:AB746">
    <cfRule type="expression" dxfId="5945" priority="10943">
      <formula>P747&gt;0</formula>
    </cfRule>
  </conditionalFormatting>
  <conditionalFormatting sqref="P749 Y749:AB749">
    <cfRule type="expression" dxfId="5944" priority="10942">
      <formula>P750&gt;0</formula>
    </cfRule>
  </conditionalFormatting>
  <conditionalFormatting sqref="P752 Y752:AB752">
    <cfRule type="expression" dxfId="5943" priority="10941">
      <formula>P753&gt;0</formula>
    </cfRule>
  </conditionalFormatting>
  <conditionalFormatting sqref="P755 Y755:AB755">
    <cfRule type="expression" dxfId="5942" priority="10940">
      <formula>P756&gt;0</formula>
    </cfRule>
  </conditionalFormatting>
  <conditionalFormatting sqref="P758 Y758:AB758">
    <cfRule type="expression" dxfId="5941" priority="10939">
      <formula>P759&gt;0</formula>
    </cfRule>
  </conditionalFormatting>
  <conditionalFormatting sqref="P761 Y761:AB761">
    <cfRule type="expression" dxfId="5940" priority="10938">
      <formula>P762&gt;0</formula>
    </cfRule>
  </conditionalFormatting>
  <conditionalFormatting sqref="P764 Y764:AB764">
    <cfRule type="expression" dxfId="5939" priority="10937">
      <formula>P765&gt;0</formula>
    </cfRule>
  </conditionalFormatting>
  <conditionalFormatting sqref="P767 Y767:AB767">
    <cfRule type="expression" dxfId="5938" priority="10936">
      <formula>P768&gt;0</formula>
    </cfRule>
  </conditionalFormatting>
  <conditionalFormatting sqref="P770 Y770:AB770">
    <cfRule type="expression" dxfId="5937" priority="10935">
      <formula>P771&gt;0</formula>
    </cfRule>
  </conditionalFormatting>
  <conditionalFormatting sqref="P773 Y773:AB773">
    <cfRule type="expression" dxfId="5936" priority="10934">
      <formula>P774&gt;0</formula>
    </cfRule>
  </conditionalFormatting>
  <conditionalFormatting sqref="O776">
    <cfRule type="expression" dxfId="5935" priority="10933">
      <formula>O777&gt;0</formula>
    </cfRule>
  </conditionalFormatting>
  <conditionalFormatting sqref="O779">
    <cfRule type="expression" dxfId="5934" priority="10932">
      <formula>O780&gt;0</formula>
    </cfRule>
  </conditionalFormatting>
  <conditionalFormatting sqref="O782">
    <cfRule type="expression" dxfId="5933" priority="10931">
      <formula>O783&gt;0</formula>
    </cfRule>
  </conditionalFormatting>
  <conditionalFormatting sqref="O785">
    <cfRule type="expression" dxfId="5932" priority="10930">
      <formula>O786&gt;0</formula>
    </cfRule>
  </conditionalFormatting>
  <conditionalFormatting sqref="O788">
    <cfRule type="expression" dxfId="5931" priority="10929">
      <formula>O789&gt;0</formula>
    </cfRule>
  </conditionalFormatting>
  <conditionalFormatting sqref="O791">
    <cfRule type="expression" dxfId="5930" priority="10928">
      <formula>O792&gt;0</formula>
    </cfRule>
  </conditionalFormatting>
  <conditionalFormatting sqref="O794">
    <cfRule type="expression" dxfId="5929" priority="10927">
      <formula>O795&gt;0</formula>
    </cfRule>
  </conditionalFormatting>
  <conditionalFormatting sqref="P776 Y776:AB776">
    <cfRule type="expression" dxfId="5928" priority="10926">
      <formula>P777&gt;0</formula>
    </cfRule>
  </conditionalFormatting>
  <conditionalFormatting sqref="P779 Y779:AB779">
    <cfRule type="expression" dxfId="5927" priority="10925">
      <formula>P780&gt;0</formula>
    </cfRule>
  </conditionalFormatting>
  <conditionalFormatting sqref="P782 Y782:AB782">
    <cfRule type="expression" dxfId="5926" priority="10924">
      <formula>P783&gt;0</formula>
    </cfRule>
  </conditionalFormatting>
  <conditionalFormatting sqref="P785 Y785:AB785">
    <cfRule type="expression" dxfId="5925" priority="10923">
      <formula>P786&gt;0</formula>
    </cfRule>
  </conditionalFormatting>
  <conditionalFormatting sqref="P788 Y788:AB788">
    <cfRule type="expression" dxfId="5924" priority="10922">
      <formula>P789&gt;0</formula>
    </cfRule>
  </conditionalFormatting>
  <conditionalFormatting sqref="P791 Y791:AB791">
    <cfRule type="expression" dxfId="5923" priority="10921">
      <formula>P792&gt;0</formula>
    </cfRule>
  </conditionalFormatting>
  <conditionalFormatting sqref="P794 Y794:AB794">
    <cfRule type="expression" dxfId="5922" priority="10920">
      <formula>P795&gt;0</formula>
    </cfRule>
  </conditionalFormatting>
  <conditionalFormatting sqref="O797">
    <cfRule type="expression" dxfId="5921" priority="10919">
      <formula>O798&gt;0</formula>
    </cfRule>
  </conditionalFormatting>
  <conditionalFormatting sqref="O800">
    <cfRule type="expression" dxfId="5920" priority="10918">
      <formula>O801&gt;0</formula>
    </cfRule>
  </conditionalFormatting>
  <conditionalFormatting sqref="O803">
    <cfRule type="expression" dxfId="5919" priority="10917">
      <formula>O804&gt;0</formula>
    </cfRule>
  </conditionalFormatting>
  <conditionalFormatting sqref="O806">
    <cfRule type="expression" dxfId="5918" priority="10916">
      <formula>O807&gt;0</formula>
    </cfRule>
  </conditionalFormatting>
  <conditionalFormatting sqref="P797 Y797:AB797">
    <cfRule type="expression" dxfId="5917" priority="10915">
      <formula>P798&gt;0</formula>
    </cfRule>
  </conditionalFormatting>
  <conditionalFormatting sqref="P800 Y800:AB800">
    <cfRule type="expression" dxfId="5916" priority="10914">
      <formula>P801&gt;0</formula>
    </cfRule>
  </conditionalFormatting>
  <conditionalFormatting sqref="P803 Y803:AB803">
    <cfRule type="expression" dxfId="5915" priority="10913">
      <formula>P804&gt;0</formula>
    </cfRule>
  </conditionalFormatting>
  <conditionalFormatting sqref="P806 Y806:AB806">
    <cfRule type="expression" dxfId="5914" priority="10912">
      <formula>P807&gt;0</formula>
    </cfRule>
  </conditionalFormatting>
  <conditionalFormatting sqref="P776 Y776:AB776">
    <cfRule type="expression" dxfId="5913" priority="10911">
      <formula>P777&gt;0</formula>
    </cfRule>
  </conditionalFormatting>
  <conditionalFormatting sqref="P779 Y779:AB779">
    <cfRule type="expression" dxfId="5912" priority="10910">
      <formula>P780&gt;0</formula>
    </cfRule>
  </conditionalFormatting>
  <conditionalFormatting sqref="P782 Y782:AB782">
    <cfRule type="expression" dxfId="5911" priority="10909">
      <formula>P783&gt;0</formula>
    </cfRule>
  </conditionalFormatting>
  <conditionalFormatting sqref="P785 Y785:AB785">
    <cfRule type="expression" dxfId="5910" priority="10908">
      <formula>P786&gt;0</formula>
    </cfRule>
  </conditionalFormatting>
  <conditionalFormatting sqref="P788 Y788:AB788">
    <cfRule type="expression" dxfId="5909" priority="10907">
      <formula>P789&gt;0</formula>
    </cfRule>
  </conditionalFormatting>
  <conditionalFormatting sqref="P791 Y791:AB791">
    <cfRule type="expression" dxfId="5908" priority="10906">
      <formula>P792&gt;0</formula>
    </cfRule>
  </conditionalFormatting>
  <conditionalFormatting sqref="P794 Y794:AB794">
    <cfRule type="expression" dxfId="5907" priority="10905">
      <formula>P795&gt;0</formula>
    </cfRule>
  </conditionalFormatting>
  <conditionalFormatting sqref="P797 Y797:AB797">
    <cfRule type="expression" dxfId="5906" priority="10904">
      <formula>P798&gt;0</formula>
    </cfRule>
  </conditionalFormatting>
  <conditionalFormatting sqref="P800 Y800:AB800">
    <cfRule type="expression" dxfId="5905" priority="10903">
      <formula>P801&gt;0</formula>
    </cfRule>
  </conditionalFormatting>
  <conditionalFormatting sqref="P803 Y803:AB803">
    <cfRule type="expression" dxfId="5904" priority="10902">
      <formula>P804&gt;0</formula>
    </cfRule>
  </conditionalFormatting>
  <conditionalFormatting sqref="P806 Y806:AB806">
    <cfRule type="expression" dxfId="5903" priority="10901">
      <formula>P807&gt;0</formula>
    </cfRule>
  </conditionalFormatting>
  <conditionalFormatting sqref="O809">
    <cfRule type="expression" dxfId="5902" priority="10900">
      <formula>O810&gt;0</formula>
    </cfRule>
  </conditionalFormatting>
  <conditionalFormatting sqref="O812">
    <cfRule type="expression" dxfId="5901" priority="10899">
      <formula>O813&gt;0</formula>
    </cfRule>
  </conditionalFormatting>
  <conditionalFormatting sqref="O815">
    <cfRule type="expression" dxfId="5900" priority="10898">
      <formula>O816&gt;0</formula>
    </cfRule>
  </conditionalFormatting>
  <conditionalFormatting sqref="O818">
    <cfRule type="expression" dxfId="5899" priority="10897">
      <formula>O819&gt;0</formula>
    </cfRule>
  </conditionalFormatting>
  <conditionalFormatting sqref="P809 Y809:AB809">
    <cfRule type="expression" dxfId="5898" priority="10896">
      <formula>P810&gt;0</formula>
    </cfRule>
  </conditionalFormatting>
  <conditionalFormatting sqref="P812 Y812:AB812">
    <cfRule type="expression" dxfId="5897" priority="10895">
      <formula>P813&gt;0</formula>
    </cfRule>
  </conditionalFormatting>
  <conditionalFormatting sqref="P815 Y815:AB815">
    <cfRule type="expression" dxfId="5896" priority="10894">
      <formula>P816&gt;0</formula>
    </cfRule>
  </conditionalFormatting>
  <conditionalFormatting sqref="P818 Y818:AB818">
    <cfRule type="expression" dxfId="5895" priority="10893">
      <formula>P819&gt;0</formula>
    </cfRule>
  </conditionalFormatting>
  <conditionalFormatting sqref="P809 Y809:AB809">
    <cfRule type="expression" dxfId="5894" priority="10892">
      <formula>P810&gt;0</formula>
    </cfRule>
  </conditionalFormatting>
  <conditionalFormatting sqref="P812 Y812:AB812">
    <cfRule type="expression" dxfId="5893" priority="10891">
      <formula>P813&gt;0</formula>
    </cfRule>
  </conditionalFormatting>
  <conditionalFormatting sqref="P815 Y815:AB815">
    <cfRule type="expression" dxfId="5892" priority="10890">
      <formula>P816&gt;0</formula>
    </cfRule>
  </conditionalFormatting>
  <conditionalFormatting sqref="P818 Y818:AB818">
    <cfRule type="expression" dxfId="5891" priority="10889">
      <formula>P819&gt;0</formula>
    </cfRule>
  </conditionalFormatting>
  <conditionalFormatting sqref="O823">
    <cfRule type="expression" dxfId="5890" priority="10888">
      <formula>O824&gt;0</formula>
    </cfRule>
  </conditionalFormatting>
  <conditionalFormatting sqref="O826">
    <cfRule type="expression" dxfId="5889" priority="10887">
      <formula>O827&gt;0</formula>
    </cfRule>
  </conditionalFormatting>
  <conditionalFormatting sqref="O829">
    <cfRule type="expression" dxfId="5888" priority="10886">
      <formula>O830&gt;0</formula>
    </cfRule>
  </conditionalFormatting>
  <conditionalFormatting sqref="O832">
    <cfRule type="expression" dxfId="5887" priority="10885">
      <formula>O833&gt;0</formula>
    </cfRule>
  </conditionalFormatting>
  <conditionalFormatting sqref="O835">
    <cfRule type="expression" dxfId="5886" priority="10884">
      <formula>O836&gt;0</formula>
    </cfRule>
  </conditionalFormatting>
  <conditionalFormatting sqref="O838">
    <cfRule type="expression" dxfId="5885" priority="10883">
      <formula>O839&gt;0</formula>
    </cfRule>
  </conditionalFormatting>
  <conditionalFormatting sqref="O841">
    <cfRule type="expression" dxfId="5884" priority="10882">
      <formula>O842&gt;0</formula>
    </cfRule>
  </conditionalFormatting>
  <conditionalFormatting sqref="P823 Y823:AB823">
    <cfRule type="expression" dxfId="5883" priority="10881">
      <formula>P824&gt;0</formula>
    </cfRule>
  </conditionalFormatting>
  <conditionalFormatting sqref="P826 Y826:AB826">
    <cfRule type="expression" dxfId="5882" priority="10880">
      <formula>P827&gt;0</formula>
    </cfRule>
  </conditionalFormatting>
  <conditionalFormatting sqref="P829 Y829:AB829">
    <cfRule type="expression" dxfId="5881" priority="10879">
      <formula>P830&gt;0</formula>
    </cfRule>
  </conditionalFormatting>
  <conditionalFormatting sqref="P832 Y832:AB832">
    <cfRule type="expression" dxfId="5880" priority="10878">
      <formula>P833&gt;0</formula>
    </cfRule>
  </conditionalFormatting>
  <conditionalFormatting sqref="P835 Y835:AB835">
    <cfRule type="expression" dxfId="5879" priority="10877">
      <formula>P836&gt;0</formula>
    </cfRule>
  </conditionalFormatting>
  <conditionalFormatting sqref="P838 Y838:AB838">
    <cfRule type="expression" dxfId="5878" priority="10876">
      <formula>P839&gt;0</formula>
    </cfRule>
  </conditionalFormatting>
  <conditionalFormatting sqref="P841 Y841:AB841">
    <cfRule type="expression" dxfId="5877" priority="10875">
      <formula>P842&gt;0</formula>
    </cfRule>
  </conditionalFormatting>
  <conditionalFormatting sqref="O844">
    <cfRule type="expression" dxfId="5876" priority="10874">
      <formula>O845&gt;0</formula>
    </cfRule>
  </conditionalFormatting>
  <conditionalFormatting sqref="O847">
    <cfRule type="expression" dxfId="5875" priority="10873">
      <formula>O848&gt;0</formula>
    </cfRule>
  </conditionalFormatting>
  <conditionalFormatting sqref="O850">
    <cfRule type="expression" dxfId="5874" priority="10872">
      <formula>O851&gt;0</formula>
    </cfRule>
  </conditionalFormatting>
  <conditionalFormatting sqref="O853">
    <cfRule type="expression" dxfId="5873" priority="10871">
      <formula>O854&gt;0</formula>
    </cfRule>
  </conditionalFormatting>
  <conditionalFormatting sqref="P844 Y844:AB844">
    <cfRule type="expression" dxfId="5872" priority="10870">
      <formula>P845&gt;0</formula>
    </cfRule>
  </conditionalFormatting>
  <conditionalFormatting sqref="P847 Y847:AB847">
    <cfRule type="expression" dxfId="5871" priority="10869">
      <formula>P848&gt;0</formula>
    </cfRule>
  </conditionalFormatting>
  <conditionalFormatting sqref="P850 Y850:AB850">
    <cfRule type="expression" dxfId="5870" priority="10868">
      <formula>P851&gt;0</formula>
    </cfRule>
  </conditionalFormatting>
  <conditionalFormatting sqref="P853 Y853:AB853">
    <cfRule type="expression" dxfId="5869" priority="10867">
      <formula>P854&gt;0</formula>
    </cfRule>
  </conditionalFormatting>
  <conditionalFormatting sqref="P823 Y823:AB823">
    <cfRule type="expression" dxfId="5868" priority="10866">
      <formula>P824&gt;0</formula>
    </cfRule>
  </conditionalFormatting>
  <conditionalFormatting sqref="P826 Y826:AB826">
    <cfRule type="expression" dxfId="5867" priority="10865">
      <formula>P827&gt;0</formula>
    </cfRule>
  </conditionalFormatting>
  <conditionalFormatting sqref="P829 Y829:AB829">
    <cfRule type="expression" dxfId="5866" priority="10864">
      <formula>P830&gt;0</formula>
    </cfRule>
  </conditionalFormatting>
  <conditionalFormatting sqref="P832 Y832:AB832">
    <cfRule type="expression" dxfId="5865" priority="10863">
      <formula>P833&gt;0</formula>
    </cfRule>
  </conditionalFormatting>
  <conditionalFormatting sqref="P835 Y835:AB835">
    <cfRule type="expression" dxfId="5864" priority="10862">
      <formula>P836&gt;0</formula>
    </cfRule>
  </conditionalFormatting>
  <conditionalFormatting sqref="P838 Y838:AB838">
    <cfRule type="expression" dxfId="5863" priority="10861">
      <formula>P839&gt;0</formula>
    </cfRule>
  </conditionalFormatting>
  <conditionalFormatting sqref="P841 Y841:AB841">
    <cfRule type="expression" dxfId="5862" priority="10860">
      <formula>P842&gt;0</formula>
    </cfRule>
  </conditionalFormatting>
  <conditionalFormatting sqref="P844 Y844:AB844">
    <cfRule type="expression" dxfId="5861" priority="10859">
      <formula>P845&gt;0</formula>
    </cfRule>
  </conditionalFormatting>
  <conditionalFormatting sqref="P847 Y847:AB847">
    <cfRule type="expression" dxfId="5860" priority="10858">
      <formula>P848&gt;0</formula>
    </cfRule>
  </conditionalFormatting>
  <conditionalFormatting sqref="P850 Y850:AB850">
    <cfRule type="expression" dxfId="5859" priority="10857">
      <formula>P851&gt;0</formula>
    </cfRule>
  </conditionalFormatting>
  <conditionalFormatting sqref="P853 Y853:AB853">
    <cfRule type="expression" dxfId="5858" priority="10856">
      <formula>P854&gt;0</formula>
    </cfRule>
  </conditionalFormatting>
  <conditionalFormatting sqref="O856">
    <cfRule type="expression" dxfId="5857" priority="10855">
      <formula>O857&gt;0</formula>
    </cfRule>
  </conditionalFormatting>
  <conditionalFormatting sqref="O859">
    <cfRule type="expression" dxfId="5856" priority="10854">
      <formula>O860&gt;0</formula>
    </cfRule>
  </conditionalFormatting>
  <conditionalFormatting sqref="O862">
    <cfRule type="expression" dxfId="5855" priority="10853">
      <formula>O863&gt;0</formula>
    </cfRule>
  </conditionalFormatting>
  <conditionalFormatting sqref="O865">
    <cfRule type="expression" dxfId="5854" priority="10852">
      <formula>O866&gt;0</formula>
    </cfRule>
  </conditionalFormatting>
  <conditionalFormatting sqref="O868">
    <cfRule type="expression" dxfId="5853" priority="10851">
      <formula>O869&gt;0</formula>
    </cfRule>
  </conditionalFormatting>
  <conditionalFormatting sqref="O871">
    <cfRule type="expression" dxfId="5852" priority="10850">
      <formula>O872&gt;0</formula>
    </cfRule>
  </conditionalFormatting>
  <conditionalFormatting sqref="O874">
    <cfRule type="expression" dxfId="5851" priority="10849">
      <formula>O875&gt;0</formula>
    </cfRule>
  </conditionalFormatting>
  <conditionalFormatting sqref="P856 Y856:AB856">
    <cfRule type="expression" dxfId="5850" priority="10848">
      <formula>P857&gt;0</formula>
    </cfRule>
  </conditionalFormatting>
  <conditionalFormatting sqref="P859 Y859:AB859">
    <cfRule type="expression" dxfId="5849" priority="10847">
      <formula>P860&gt;0</formula>
    </cfRule>
  </conditionalFormatting>
  <conditionalFormatting sqref="P862 Y862:AB862">
    <cfRule type="expression" dxfId="5848" priority="10846">
      <formula>P863&gt;0</formula>
    </cfRule>
  </conditionalFormatting>
  <conditionalFormatting sqref="P865 Y865:AB865">
    <cfRule type="expression" dxfId="5847" priority="10845">
      <formula>P866&gt;0</formula>
    </cfRule>
  </conditionalFormatting>
  <conditionalFormatting sqref="P868 Y868:AB868">
    <cfRule type="expression" dxfId="5846" priority="10844">
      <formula>P869&gt;0</formula>
    </cfRule>
  </conditionalFormatting>
  <conditionalFormatting sqref="P871 Y871:AB871">
    <cfRule type="expression" dxfId="5845" priority="10843">
      <formula>P872&gt;0</formula>
    </cfRule>
  </conditionalFormatting>
  <conditionalFormatting sqref="P874 Y874:AB874">
    <cfRule type="expression" dxfId="5844" priority="10842">
      <formula>P875&gt;0</formula>
    </cfRule>
  </conditionalFormatting>
  <conditionalFormatting sqref="O877">
    <cfRule type="expression" dxfId="5843" priority="10841">
      <formula>O878&gt;0</formula>
    </cfRule>
  </conditionalFormatting>
  <conditionalFormatting sqref="O880">
    <cfRule type="expression" dxfId="5842" priority="10840">
      <formula>O881&gt;0</formula>
    </cfRule>
  </conditionalFormatting>
  <conditionalFormatting sqref="O883">
    <cfRule type="expression" dxfId="5841" priority="10839">
      <formula>O884&gt;0</formula>
    </cfRule>
  </conditionalFormatting>
  <conditionalFormatting sqref="O886">
    <cfRule type="expression" dxfId="5840" priority="10838">
      <formula>O887&gt;0</formula>
    </cfRule>
  </conditionalFormatting>
  <conditionalFormatting sqref="P877 Y877:AB877">
    <cfRule type="expression" dxfId="5839" priority="10837">
      <formula>P878&gt;0</formula>
    </cfRule>
  </conditionalFormatting>
  <conditionalFormatting sqref="P880 Y880:AB880">
    <cfRule type="expression" dxfId="5838" priority="10836">
      <formula>P881&gt;0</formula>
    </cfRule>
  </conditionalFormatting>
  <conditionalFormatting sqref="P883 Y883:AB883">
    <cfRule type="expression" dxfId="5837" priority="10835">
      <formula>P884&gt;0</formula>
    </cfRule>
  </conditionalFormatting>
  <conditionalFormatting sqref="P886 Y886:AB886">
    <cfRule type="expression" dxfId="5836" priority="10834">
      <formula>P887&gt;0</formula>
    </cfRule>
  </conditionalFormatting>
  <conditionalFormatting sqref="P856 Y856:AB856">
    <cfRule type="expression" dxfId="5835" priority="10833">
      <formula>P857&gt;0</formula>
    </cfRule>
  </conditionalFormatting>
  <conditionalFormatting sqref="P859 Y859:AB859">
    <cfRule type="expression" dxfId="5834" priority="10832">
      <formula>P860&gt;0</formula>
    </cfRule>
  </conditionalFormatting>
  <conditionalFormatting sqref="P862 Y862:AB862">
    <cfRule type="expression" dxfId="5833" priority="10831">
      <formula>P863&gt;0</formula>
    </cfRule>
  </conditionalFormatting>
  <conditionalFormatting sqref="P865 Y865:AB865">
    <cfRule type="expression" dxfId="5832" priority="10830">
      <formula>P866&gt;0</formula>
    </cfRule>
  </conditionalFormatting>
  <conditionalFormatting sqref="P868 Y868:AB868">
    <cfRule type="expression" dxfId="5831" priority="10829">
      <formula>P869&gt;0</formula>
    </cfRule>
  </conditionalFormatting>
  <conditionalFormatting sqref="P871 Y871:AB871">
    <cfRule type="expression" dxfId="5830" priority="10828">
      <formula>P872&gt;0</formula>
    </cfRule>
  </conditionalFormatting>
  <conditionalFormatting sqref="P874 Y874:AB874">
    <cfRule type="expression" dxfId="5829" priority="10827">
      <formula>P875&gt;0</formula>
    </cfRule>
  </conditionalFormatting>
  <conditionalFormatting sqref="P877 Y877:AB877">
    <cfRule type="expression" dxfId="5828" priority="10826">
      <formula>P878&gt;0</formula>
    </cfRule>
  </conditionalFormatting>
  <conditionalFormatting sqref="P880 Y880:AB880">
    <cfRule type="expression" dxfId="5827" priority="10825">
      <formula>P881&gt;0</formula>
    </cfRule>
  </conditionalFormatting>
  <conditionalFormatting sqref="P883 Y883:AB883">
    <cfRule type="expression" dxfId="5826" priority="10824">
      <formula>P884&gt;0</formula>
    </cfRule>
  </conditionalFormatting>
  <conditionalFormatting sqref="P886 Y886:AB886">
    <cfRule type="expression" dxfId="5825" priority="10823">
      <formula>P887&gt;0</formula>
    </cfRule>
  </conditionalFormatting>
  <conditionalFormatting sqref="O889">
    <cfRule type="expression" dxfId="5824" priority="10822">
      <formula>O890&gt;0</formula>
    </cfRule>
  </conditionalFormatting>
  <conditionalFormatting sqref="O892">
    <cfRule type="expression" dxfId="5823" priority="10821">
      <formula>O893&gt;0</formula>
    </cfRule>
  </conditionalFormatting>
  <conditionalFormatting sqref="O895">
    <cfRule type="expression" dxfId="5822" priority="10820">
      <formula>O896&gt;0</formula>
    </cfRule>
  </conditionalFormatting>
  <conditionalFormatting sqref="O898">
    <cfRule type="expression" dxfId="5821" priority="10819">
      <formula>O899&gt;0</formula>
    </cfRule>
  </conditionalFormatting>
  <conditionalFormatting sqref="P889 Y889:AB889">
    <cfRule type="expression" dxfId="5820" priority="10818">
      <formula>P890&gt;0</formula>
    </cfRule>
  </conditionalFormatting>
  <conditionalFormatting sqref="P892 Y892:AB892">
    <cfRule type="expression" dxfId="5819" priority="10817">
      <formula>P893&gt;0</formula>
    </cfRule>
  </conditionalFormatting>
  <conditionalFormatting sqref="P895 Y895:AB895">
    <cfRule type="expression" dxfId="5818" priority="10816">
      <formula>P896&gt;0</formula>
    </cfRule>
  </conditionalFormatting>
  <conditionalFormatting sqref="P898 Y898:AB898">
    <cfRule type="expression" dxfId="5817" priority="10815">
      <formula>P899&gt;0</formula>
    </cfRule>
  </conditionalFormatting>
  <conditionalFormatting sqref="P889 Y889:AB889">
    <cfRule type="expression" dxfId="5816" priority="10814">
      <formula>P890&gt;0</formula>
    </cfRule>
  </conditionalFormatting>
  <conditionalFormatting sqref="P892 Y892:AB892">
    <cfRule type="expression" dxfId="5815" priority="10813">
      <formula>P893&gt;0</formula>
    </cfRule>
  </conditionalFormatting>
  <conditionalFormatting sqref="P895 Y895:AB895">
    <cfRule type="expression" dxfId="5814" priority="10812">
      <formula>P896&gt;0</formula>
    </cfRule>
  </conditionalFormatting>
  <conditionalFormatting sqref="P898 Y898:AB898">
    <cfRule type="expression" dxfId="5813" priority="10811">
      <formula>P899&gt;0</formula>
    </cfRule>
  </conditionalFormatting>
  <conditionalFormatting sqref="O903">
    <cfRule type="expression" dxfId="5812" priority="10810">
      <formula>O904&gt;0</formula>
    </cfRule>
  </conditionalFormatting>
  <conditionalFormatting sqref="O906">
    <cfRule type="expression" dxfId="5811" priority="10809">
      <formula>O907&gt;0</formula>
    </cfRule>
  </conditionalFormatting>
  <conditionalFormatting sqref="O909">
    <cfRule type="expression" dxfId="5810" priority="10808">
      <formula>O910&gt;0</formula>
    </cfRule>
  </conditionalFormatting>
  <conditionalFormatting sqref="O912">
    <cfRule type="expression" dxfId="5809" priority="10807">
      <formula>O913&gt;0</formula>
    </cfRule>
  </conditionalFormatting>
  <conditionalFormatting sqref="O915">
    <cfRule type="expression" dxfId="5808" priority="10806">
      <formula>O916&gt;0</formula>
    </cfRule>
  </conditionalFormatting>
  <conditionalFormatting sqref="O918">
    <cfRule type="expression" dxfId="5807" priority="10805">
      <formula>O919&gt;0</formula>
    </cfRule>
  </conditionalFormatting>
  <conditionalFormatting sqref="O921">
    <cfRule type="expression" dxfId="5806" priority="10804">
      <formula>O922&gt;0</formula>
    </cfRule>
  </conditionalFormatting>
  <conditionalFormatting sqref="P903 Y903:AB903">
    <cfRule type="expression" dxfId="5805" priority="10803">
      <formula>P904&gt;0</formula>
    </cfRule>
  </conditionalFormatting>
  <conditionalFormatting sqref="P906 Y906:AB906">
    <cfRule type="expression" dxfId="5804" priority="10802">
      <formula>P907&gt;0</formula>
    </cfRule>
  </conditionalFormatting>
  <conditionalFormatting sqref="P909 Y909:AB909">
    <cfRule type="expression" dxfId="5803" priority="10801">
      <formula>P910&gt;0</formula>
    </cfRule>
  </conditionalFormatting>
  <conditionalFormatting sqref="P912 Y912:AB912">
    <cfRule type="expression" dxfId="5802" priority="10800">
      <formula>P913&gt;0</formula>
    </cfRule>
  </conditionalFormatting>
  <conditionalFormatting sqref="P915 Y915:AB915">
    <cfRule type="expression" dxfId="5801" priority="10799">
      <formula>P916&gt;0</formula>
    </cfRule>
  </conditionalFormatting>
  <conditionalFormatting sqref="P918 Y918:AB918">
    <cfRule type="expression" dxfId="5800" priority="10798">
      <formula>P919&gt;0</formula>
    </cfRule>
  </conditionalFormatting>
  <conditionalFormatting sqref="P921 Y921:AB921">
    <cfRule type="expression" dxfId="5799" priority="10797">
      <formula>P922&gt;0</formula>
    </cfRule>
  </conditionalFormatting>
  <conditionalFormatting sqref="O924">
    <cfRule type="expression" dxfId="5798" priority="10796">
      <formula>O925&gt;0</formula>
    </cfRule>
  </conditionalFormatting>
  <conditionalFormatting sqref="O927">
    <cfRule type="expression" dxfId="5797" priority="10795">
      <formula>O928&gt;0</formula>
    </cfRule>
  </conditionalFormatting>
  <conditionalFormatting sqref="O930">
    <cfRule type="expression" dxfId="5796" priority="10794">
      <formula>O931&gt;0</formula>
    </cfRule>
  </conditionalFormatting>
  <conditionalFormatting sqref="O933">
    <cfRule type="expression" dxfId="5795" priority="10793">
      <formula>O934&gt;0</formula>
    </cfRule>
  </conditionalFormatting>
  <conditionalFormatting sqref="P924 Y924:AB924">
    <cfRule type="expression" dxfId="5794" priority="10792">
      <formula>P925&gt;0</formula>
    </cfRule>
  </conditionalFormatting>
  <conditionalFormatting sqref="P927 Y927:AB927">
    <cfRule type="expression" dxfId="5793" priority="10791">
      <formula>P928&gt;0</formula>
    </cfRule>
  </conditionalFormatting>
  <conditionalFormatting sqref="P930 Y930:AB930">
    <cfRule type="expression" dxfId="5792" priority="10790">
      <formula>P931&gt;0</formula>
    </cfRule>
  </conditionalFormatting>
  <conditionalFormatting sqref="P933 Y933:AB933">
    <cfRule type="expression" dxfId="5791" priority="10789">
      <formula>P934&gt;0</formula>
    </cfRule>
  </conditionalFormatting>
  <conditionalFormatting sqref="P903 Y903:AB903">
    <cfRule type="expression" dxfId="5790" priority="10788">
      <formula>P904&gt;0</formula>
    </cfRule>
  </conditionalFormatting>
  <conditionalFormatting sqref="P906 Y906:AB906">
    <cfRule type="expression" dxfId="5789" priority="10787">
      <formula>P907&gt;0</formula>
    </cfRule>
  </conditionalFormatting>
  <conditionalFormatting sqref="P909 Y909:AB909">
    <cfRule type="expression" dxfId="5788" priority="10786">
      <formula>P910&gt;0</formula>
    </cfRule>
  </conditionalFormatting>
  <conditionalFormatting sqref="P912 Y912:AB912">
    <cfRule type="expression" dxfId="5787" priority="10785">
      <formula>P913&gt;0</formula>
    </cfRule>
  </conditionalFormatting>
  <conditionalFormatting sqref="P915 Y915:AB915">
    <cfRule type="expression" dxfId="5786" priority="10784">
      <formula>P916&gt;0</formula>
    </cfRule>
  </conditionalFormatting>
  <conditionalFormatting sqref="P918 Y918:AB918">
    <cfRule type="expression" dxfId="5785" priority="10783">
      <formula>P919&gt;0</formula>
    </cfRule>
  </conditionalFormatting>
  <conditionalFormatting sqref="P921 Y921:AB921">
    <cfRule type="expression" dxfId="5784" priority="10782">
      <formula>P922&gt;0</formula>
    </cfRule>
  </conditionalFormatting>
  <conditionalFormatting sqref="P924 Y924:AB924">
    <cfRule type="expression" dxfId="5783" priority="10781">
      <formula>P925&gt;0</formula>
    </cfRule>
  </conditionalFormatting>
  <conditionalFormatting sqref="P927 Y927:AB927">
    <cfRule type="expression" dxfId="5782" priority="10780">
      <formula>P928&gt;0</formula>
    </cfRule>
  </conditionalFormatting>
  <conditionalFormatting sqref="P930 Y930:AB930">
    <cfRule type="expression" dxfId="5781" priority="10779">
      <formula>P931&gt;0</formula>
    </cfRule>
  </conditionalFormatting>
  <conditionalFormatting sqref="P933 Y933:AB933">
    <cfRule type="expression" dxfId="5780" priority="10778">
      <formula>P934&gt;0</formula>
    </cfRule>
  </conditionalFormatting>
  <conditionalFormatting sqref="O936">
    <cfRule type="expression" dxfId="5779" priority="10777">
      <formula>O937&gt;0</formula>
    </cfRule>
  </conditionalFormatting>
  <conditionalFormatting sqref="O939">
    <cfRule type="expression" dxfId="5778" priority="10776">
      <formula>O940&gt;0</formula>
    </cfRule>
  </conditionalFormatting>
  <conditionalFormatting sqref="O942">
    <cfRule type="expression" dxfId="5777" priority="10775">
      <formula>O943&gt;0</formula>
    </cfRule>
  </conditionalFormatting>
  <conditionalFormatting sqref="O945">
    <cfRule type="expression" dxfId="5776" priority="10774">
      <formula>O946&gt;0</formula>
    </cfRule>
  </conditionalFormatting>
  <conditionalFormatting sqref="O948">
    <cfRule type="expression" dxfId="5775" priority="10773">
      <formula>O949&gt;0</formula>
    </cfRule>
  </conditionalFormatting>
  <conditionalFormatting sqref="O951">
    <cfRule type="expression" dxfId="5774" priority="10772">
      <formula>O952&gt;0</formula>
    </cfRule>
  </conditionalFormatting>
  <conditionalFormatting sqref="O954">
    <cfRule type="expression" dxfId="5773" priority="10771">
      <formula>O955&gt;0</formula>
    </cfRule>
  </conditionalFormatting>
  <conditionalFormatting sqref="P936 Y936:AB936">
    <cfRule type="expression" dxfId="5772" priority="10770">
      <formula>P937&gt;0</formula>
    </cfRule>
  </conditionalFormatting>
  <conditionalFormatting sqref="P939 Y939:AB939">
    <cfRule type="expression" dxfId="5771" priority="10769">
      <formula>P940&gt;0</formula>
    </cfRule>
  </conditionalFormatting>
  <conditionalFormatting sqref="P942 Y942:AB942">
    <cfRule type="expression" dxfId="5770" priority="10768">
      <formula>P943&gt;0</formula>
    </cfRule>
  </conditionalFormatting>
  <conditionalFormatting sqref="P945 Y945:AB945">
    <cfRule type="expression" dxfId="5769" priority="10767">
      <formula>P946&gt;0</formula>
    </cfRule>
  </conditionalFormatting>
  <conditionalFormatting sqref="P948 Y948:AB948">
    <cfRule type="expression" dxfId="5768" priority="10766">
      <formula>P949&gt;0</formula>
    </cfRule>
  </conditionalFormatting>
  <conditionalFormatting sqref="P951 Y951:AB951">
    <cfRule type="expression" dxfId="5767" priority="10765">
      <formula>P952&gt;0</formula>
    </cfRule>
  </conditionalFormatting>
  <conditionalFormatting sqref="P954 Y954:AB954">
    <cfRule type="expression" dxfId="5766" priority="10764">
      <formula>P955&gt;0</formula>
    </cfRule>
  </conditionalFormatting>
  <conditionalFormatting sqref="O957">
    <cfRule type="expression" dxfId="5765" priority="10763">
      <formula>O958&gt;0</formula>
    </cfRule>
  </conditionalFormatting>
  <conditionalFormatting sqref="O960">
    <cfRule type="expression" dxfId="5764" priority="10762">
      <formula>O961&gt;0</formula>
    </cfRule>
  </conditionalFormatting>
  <conditionalFormatting sqref="O963">
    <cfRule type="expression" dxfId="5763" priority="10761">
      <formula>O964&gt;0</formula>
    </cfRule>
  </conditionalFormatting>
  <conditionalFormatting sqref="O966">
    <cfRule type="expression" dxfId="5762" priority="10760">
      <formula>O967&gt;0</formula>
    </cfRule>
  </conditionalFormatting>
  <conditionalFormatting sqref="P957 Y957:AB957">
    <cfRule type="expression" dxfId="5761" priority="10759">
      <formula>P958&gt;0</formula>
    </cfRule>
  </conditionalFormatting>
  <conditionalFormatting sqref="P960 Y960:AB960">
    <cfRule type="expression" dxfId="5760" priority="10758">
      <formula>P961&gt;0</formula>
    </cfRule>
  </conditionalFormatting>
  <conditionalFormatting sqref="P963 Y963:AB963">
    <cfRule type="expression" dxfId="5759" priority="10757">
      <formula>P964&gt;0</formula>
    </cfRule>
  </conditionalFormatting>
  <conditionalFormatting sqref="P966 Y966:AB966">
    <cfRule type="expression" dxfId="5758" priority="10756">
      <formula>P967&gt;0</formula>
    </cfRule>
  </conditionalFormatting>
  <conditionalFormatting sqref="P936 Y936:AB936">
    <cfRule type="expression" dxfId="5757" priority="10755">
      <formula>P937&gt;0</formula>
    </cfRule>
  </conditionalFormatting>
  <conditionalFormatting sqref="P939 Y939:AB939">
    <cfRule type="expression" dxfId="5756" priority="10754">
      <formula>P940&gt;0</formula>
    </cfRule>
  </conditionalFormatting>
  <conditionalFormatting sqref="P942 Y942:AB942">
    <cfRule type="expression" dxfId="5755" priority="10753">
      <formula>P943&gt;0</formula>
    </cfRule>
  </conditionalFormatting>
  <conditionalFormatting sqref="P945 Y945:AB945">
    <cfRule type="expression" dxfId="5754" priority="10752">
      <formula>P946&gt;0</formula>
    </cfRule>
  </conditionalFormatting>
  <conditionalFormatting sqref="P948 Y948:AB948">
    <cfRule type="expression" dxfId="5753" priority="10751">
      <formula>P949&gt;0</formula>
    </cfRule>
  </conditionalFormatting>
  <conditionalFormatting sqref="P951 Y951:AB951">
    <cfRule type="expression" dxfId="5752" priority="10750">
      <formula>P952&gt;0</formula>
    </cfRule>
  </conditionalFormatting>
  <conditionalFormatting sqref="P954 Y954:AB954">
    <cfRule type="expression" dxfId="5751" priority="10749">
      <formula>P955&gt;0</formula>
    </cfRule>
  </conditionalFormatting>
  <conditionalFormatting sqref="P957 Y957:AB957">
    <cfRule type="expression" dxfId="5750" priority="10748">
      <formula>P958&gt;0</formula>
    </cfRule>
  </conditionalFormatting>
  <conditionalFormatting sqref="P960 Y960:AB960">
    <cfRule type="expression" dxfId="5749" priority="10747">
      <formula>P961&gt;0</formula>
    </cfRule>
  </conditionalFormatting>
  <conditionalFormatting sqref="P963 Y963:AB963">
    <cfRule type="expression" dxfId="5748" priority="10746">
      <formula>P964&gt;0</formula>
    </cfRule>
  </conditionalFormatting>
  <conditionalFormatting sqref="P966 Y966:AB966">
    <cfRule type="expression" dxfId="5747" priority="10745">
      <formula>P967&gt;0</formula>
    </cfRule>
  </conditionalFormatting>
  <conditionalFormatting sqref="O969">
    <cfRule type="expression" dxfId="5746" priority="10744">
      <formula>O970&gt;0</formula>
    </cfRule>
  </conditionalFormatting>
  <conditionalFormatting sqref="O972">
    <cfRule type="expression" dxfId="5745" priority="10743">
      <formula>O973&gt;0</formula>
    </cfRule>
  </conditionalFormatting>
  <conditionalFormatting sqref="O975">
    <cfRule type="expression" dxfId="5744" priority="10742">
      <formula>O976&gt;0</formula>
    </cfRule>
  </conditionalFormatting>
  <conditionalFormatting sqref="O978">
    <cfRule type="expression" dxfId="5743" priority="10741">
      <formula>O979&gt;0</formula>
    </cfRule>
  </conditionalFormatting>
  <conditionalFormatting sqref="P969 Y969:AB969">
    <cfRule type="expression" dxfId="5742" priority="10740">
      <formula>P970&gt;0</formula>
    </cfRule>
  </conditionalFormatting>
  <conditionalFormatting sqref="P972 Y972:AB972">
    <cfRule type="expression" dxfId="5741" priority="10739">
      <formula>P973&gt;0</formula>
    </cfRule>
  </conditionalFormatting>
  <conditionalFormatting sqref="P975 Y975:AB975">
    <cfRule type="expression" dxfId="5740" priority="10738">
      <formula>P976&gt;0</formula>
    </cfRule>
  </conditionalFormatting>
  <conditionalFormatting sqref="P978 Y978:AB978">
    <cfRule type="expression" dxfId="5739" priority="10737">
      <formula>P979&gt;0</formula>
    </cfRule>
  </conditionalFormatting>
  <conditionalFormatting sqref="P969 Y969:AB969">
    <cfRule type="expression" dxfId="5738" priority="10736">
      <formula>P970&gt;0</formula>
    </cfRule>
  </conditionalFormatting>
  <conditionalFormatting sqref="P972 Y972:AB972">
    <cfRule type="expression" dxfId="5737" priority="10735">
      <formula>P973&gt;0</formula>
    </cfRule>
  </conditionalFormatting>
  <conditionalFormatting sqref="P975 Y975:AB975">
    <cfRule type="expression" dxfId="5736" priority="10734">
      <formula>P976&gt;0</formula>
    </cfRule>
  </conditionalFormatting>
  <conditionalFormatting sqref="P978 Y978:AB978">
    <cfRule type="expression" dxfId="5735" priority="10733">
      <formula>P979&gt;0</formula>
    </cfRule>
  </conditionalFormatting>
  <conditionalFormatting sqref="O983">
    <cfRule type="expression" dxfId="5734" priority="10732">
      <formula>O984&gt;0</formula>
    </cfRule>
  </conditionalFormatting>
  <conditionalFormatting sqref="O986">
    <cfRule type="expression" dxfId="5733" priority="10731">
      <formula>O987&gt;0</formula>
    </cfRule>
  </conditionalFormatting>
  <conditionalFormatting sqref="O989">
    <cfRule type="expression" dxfId="5732" priority="10730">
      <formula>O990&gt;0</formula>
    </cfRule>
  </conditionalFormatting>
  <conditionalFormatting sqref="O992">
    <cfRule type="expression" dxfId="5731" priority="10729">
      <formula>O993&gt;0</formula>
    </cfRule>
  </conditionalFormatting>
  <conditionalFormatting sqref="O995">
    <cfRule type="expression" dxfId="5730" priority="10728">
      <formula>O996&gt;0</formula>
    </cfRule>
  </conditionalFormatting>
  <conditionalFormatting sqref="O998">
    <cfRule type="expression" dxfId="5729" priority="10727">
      <formula>O999&gt;0</formula>
    </cfRule>
  </conditionalFormatting>
  <conditionalFormatting sqref="O1001">
    <cfRule type="expression" dxfId="5728" priority="10726">
      <formula>O1002&gt;0</formula>
    </cfRule>
  </conditionalFormatting>
  <conditionalFormatting sqref="P983 Y983:AB983">
    <cfRule type="expression" dxfId="5727" priority="10725">
      <formula>P984&gt;0</formula>
    </cfRule>
  </conditionalFormatting>
  <conditionalFormatting sqref="P986 Y986:AB986">
    <cfRule type="expression" dxfId="5726" priority="10724">
      <formula>P987&gt;0</formula>
    </cfRule>
  </conditionalFormatting>
  <conditionalFormatting sqref="P989 Y989:AB989">
    <cfRule type="expression" dxfId="5725" priority="10723">
      <formula>P990&gt;0</formula>
    </cfRule>
  </conditionalFormatting>
  <conditionalFormatting sqref="P992 Y992:AB992">
    <cfRule type="expression" dxfId="5724" priority="10722">
      <formula>P993&gt;0</formula>
    </cfRule>
  </conditionalFormatting>
  <conditionalFormatting sqref="P995 Y995:AB995">
    <cfRule type="expression" dxfId="5723" priority="10721">
      <formula>P996&gt;0</formula>
    </cfRule>
  </conditionalFormatting>
  <conditionalFormatting sqref="P998 Y998:AB998">
    <cfRule type="expression" dxfId="5722" priority="10720">
      <formula>P999&gt;0</formula>
    </cfRule>
  </conditionalFormatting>
  <conditionalFormatting sqref="P1001 Y1001:AB1001">
    <cfRule type="expression" dxfId="5721" priority="10719">
      <formula>P1002&gt;0</formula>
    </cfRule>
  </conditionalFormatting>
  <conditionalFormatting sqref="O1004">
    <cfRule type="expression" dxfId="5720" priority="10718">
      <formula>O1005&gt;0</formula>
    </cfRule>
  </conditionalFormatting>
  <conditionalFormatting sqref="O1007">
    <cfRule type="expression" dxfId="5719" priority="10717">
      <formula>O1008&gt;0</formula>
    </cfRule>
  </conditionalFormatting>
  <conditionalFormatting sqref="O1010">
    <cfRule type="expression" dxfId="5718" priority="10716">
      <formula>O1011&gt;0</formula>
    </cfRule>
  </conditionalFormatting>
  <conditionalFormatting sqref="O1013">
    <cfRule type="expression" dxfId="5717" priority="10715">
      <formula>O1014&gt;0</formula>
    </cfRule>
  </conditionalFormatting>
  <conditionalFormatting sqref="P1004 Y1004:AB1004">
    <cfRule type="expression" dxfId="5716" priority="10714">
      <formula>P1005&gt;0</formula>
    </cfRule>
  </conditionalFormatting>
  <conditionalFormatting sqref="P1007 Y1007:AB1007">
    <cfRule type="expression" dxfId="5715" priority="10713">
      <formula>P1008&gt;0</formula>
    </cfRule>
  </conditionalFormatting>
  <conditionalFormatting sqref="P1010 Y1010:AB1010">
    <cfRule type="expression" dxfId="5714" priority="10712">
      <formula>P1011&gt;0</formula>
    </cfRule>
  </conditionalFormatting>
  <conditionalFormatting sqref="P1013 Y1013:AB1013">
    <cfRule type="expression" dxfId="5713" priority="10711">
      <formula>P1014&gt;0</formula>
    </cfRule>
  </conditionalFormatting>
  <conditionalFormatting sqref="P983 Y983:AB983">
    <cfRule type="expression" dxfId="5712" priority="10710">
      <formula>P984&gt;0</formula>
    </cfRule>
  </conditionalFormatting>
  <conditionalFormatting sqref="P986 Y986:AB986">
    <cfRule type="expression" dxfId="5711" priority="10709">
      <formula>P987&gt;0</formula>
    </cfRule>
  </conditionalFormatting>
  <conditionalFormatting sqref="P989 Y989:AB989">
    <cfRule type="expression" dxfId="5710" priority="10708">
      <formula>P990&gt;0</formula>
    </cfRule>
  </conditionalFormatting>
  <conditionalFormatting sqref="P992 Y992:AB992">
    <cfRule type="expression" dxfId="5709" priority="10707">
      <formula>P993&gt;0</formula>
    </cfRule>
  </conditionalFormatting>
  <conditionalFormatting sqref="P995 Y995:AB995">
    <cfRule type="expression" dxfId="5708" priority="10706">
      <formula>P996&gt;0</formula>
    </cfRule>
  </conditionalFormatting>
  <conditionalFormatting sqref="P998 Y998:AB998">
    <cfRule type="expression" dxfId="5707" priority="10705">
      <formula>P999&gt;0</formula>
    </cfRule>
  </conditionalFormatting>
  <conditionalFormatting sqref="P1001 Y1001:AB1001">
    <cfRule type="expression" dxfId="5706" priority="10704">
      <formula>P1002&gt;0</formula>
    </cfRule>
  </conditionalFormatting>
  <conditionalFormatting sqref="P1004 Y1004:AB1004">
    <cfRule type="expression" dxfId="5705" priority="10703">
      <formula>P1005&gt;0</formula>
    </cfRule>
  </conditionalFormatting>
  <conditionalFormatting sqref="P1007 Y1007:AB1007">
    <cfRule type="expression" dxfId="5704" priority="10702">
      <formula>P1008&gt;0</formula>
    </cfRule>
  </conditionalFormatting>
  <conditionalFormatting sqref="P1010 Y1010:AB1010">
    <cfRule type="expression" dxfId="5703" priority="10701">
      <formula>P1011&gt;0</formula>
    </cfRule>
  </conditionalFormatting>
  <conditionalFormatting sqref="P1013 Y1013:AB1013">
    <cfRule type="expression" dxfId="5702" priority="10700">
      <formula>P1014&gt;0</formula>
    </cfRule>
  </conditionalFormatting>
  <conditionalFormatting sqref="O1016">
    <cfRule type="expression" dxfId="5701" priority="10699">
      <formula>O1017&gt;0</formula>
    </cfRule>
  </conditionalFormatting>
  <conditionalFormatting sqref="O1019">
    <cfRule type="expression" dxfId="5700" priority="10698">
      <formula>O1020&gt;0</formula>
    </cfRule>
  </conditionalFormatting>
  <conditionalFormatting sqref="O1022">
    <cfRule type="expression" dxfId="5699" priority="10697">
      <formula>O1023&gt;0</formula>
    </cfRule>
  </conditionalFormatting>
  <conditionalFormatting sqref="O1025">
    <cfRule type="expression" dxfId="5698" priority="10696">
      <formula>O1026&gt;0</formula>
    </cfRule>
  </conditionalFormatting>
  <conditionalFormatting sqref="O1028">
    <cfRule type="expression" dxfId="5697" priority="10695">
      <formula>O1029&gt;0</formula>
    </cfRule>
  </conditionalFormatting>
  <conditionalFormatting sqref="O1031">
    <cfRule type="expression" dxfId="5696" priority="10694">
      <formula>O1032&gt;0</formula>
    </cfRule>
  </conditionalFormatting>
  <conditionalFormatting sqref="O1034">
    <cfRule type="expression" dxfId="5695" priority="10693">
      <formula>O1035&gt;0</formula>
    </cfRule>
  </conditionalFormatting>
  <conditionalFormatting sqref="P1016 Y1016:AB1016">
    <cfRule type="expression" dxfId="5694" priority="10692">
      <formula>P1017&gt;0</formula>
    </cfRule>
  </conditionalFormatting>
  <conditionalFormatting sqref="P1019 Y1019:AB1019">
    <cfRule type="expression" dxfId="5693" priority="10691">
      <formula>P1020&gt;0</formula>
    </cfRule>
  </conditionalFormatting>
  <conditionalFormatting sqref="P1022 Y1022:AB1022">
    <cfRule type="expression" dxfId="5692" priority="10690">
      <formula>P1023&gt;0</formula>
    </cfRule>
  </conditionalFormatting>
  <conditionalFormatting sqref="P1025 Y1025:AB1025">
    <cfRule type="expression" dxfId="5691" priority="10689">
      <formula>P1026&gt;0</formula>
    </cfRule>
  </conditionalFormatting>
  <conditionalFormatting sqref="P1028 Y1028:AB1028">
    <cfRule type="expression" dxfId="5690" priority="10688">
      <formula>P1029&gt;0</formula>
    </cfRule>
  </conditionalFormatting>
  <conditionalFormatting sqref="P1031 Y1031:AB1031">
    <cfRule type="expression" dxfId="5689" priority="10687">
      <formula>P1032&gt;0</formula>
    </cfRule>
  </conditionalFormatting>
  <conditionalFormatting sqref="P1034 Y1034:AB1034">
    <cfRule type="expression" dxfId="5688" priority="10686">
      <formula>P1035&gt;0</formula>
    </cfRule>
  </conditionalFormatting>
  <conditionalFormatting sqref="O1037">
    <cfRule type="expression" dxfId="5687" priority="10685">
      <formula>O1038&gt;0</formula>
    </cfRule>
  </conditionalFormatting>
  <conditionalFormatting sqref="O1040">
    <cfRule type="expression" dxfId="5686" priority="10684">
      <formula>O1041&gt;0</formula>
    </cfRule>
  </conditionalFormatting>
  <conditionalFormatting sqref="O1043">
    <cfRule type="expression" dxfId="5685" priority="10683">
      <formula>O1044&gt;0</formula>
    </cfRule>
  </conditionalFormatting>
  <conditionalFormatting sqref="O1046">
    <cfRule type="expression" dxfId="5684" priority="10682">
      <formula>O1047&gt;0</formula>
    </cfRule>
  </conditionalFormatting>
  <conditionalFormatting sqref="P1037 Y1037:AB1037">
    <cfRule type="expression" dxfId="5683" priority="10681">
      <formula>P1038&gt;0</formula>
    </cfRule>
  </conditionalFormatting>
  <conditionalFormatting sqref="P1040 Y1040:AB1040">
    <cfRule type="expression" dxfId="5682" priority="10680">
      <formula>P1041&gt;0</formula>
    </cfRule>
  </conditionalFormatting>
  <conditionalFormatting sqref="P1043 Y1043:AB1043">
    <cfRule type="expression" dxfId="5681" priority="10679">
      <formula>P1044&gt;0</formula>
    </cfRule>
  </conditionalFormatting>
  <conditionalFormatting sqref="P1046 Y1046:AB1046">
    <cfRule type="expression" dxfId="5680" priority="10678">
      <formula>P1047&gt;0</formula>
    </cfRule>
  </conditionalFormatting>
  <conditionalFormatting sqref="P1016 Y1016:AB1016">
    <cfRule type="expression" dxfId="5679" priority="10677">
      <formula>P1017&gt;0</formula>
    </cfRule>
  </conditionalFormatting>
  <conditionalFormatting sqref="P1019 Y1019:AB1019">
    <cfRule type="expression" dxfId="5678" priority="10676">
      <formula>P1020&gt;0</formula>
    </cfRule>
  </conditionalFormatting>
  <conditionalFormatting sqref="P1022 Y1022:AB1022">
    <cfRule type="expression" dxfId="5677" priority="10675">
      <formula>P1023&gt;0</formula>
    </cfRule>
  </conditionalFormatting>
  <conditionalFormatting sqref="P1025 Y1025:AB1025">
    <cfRule type="expression" dxfId="5676" priority="10674">
      <formula>P1026&gt;0</formula>
    </cfRule>
  </conditionalFormatting>
  <conditionalFormatting sqref="P1028 Y1028:AB1028">
    <cfRule type="expression" dxfId="5675" priority="10673">
      <formula>P1029&gt;0</formula>
    </cfRule>
  </conditionalFormatting>
  <conditionalFormatting sqref="P1031 Y1031:AB1031">
    <cfRule type="expression" dxfId="5674" priority="10672">
      <formula>P1032&gt;0</formula>
    </cfRule>
  </conditionalFormatting>
  <conditionalFormatting sqref="P1034 Y1034:AB1034">
    <cfRule type="expression" dxfId="5673" priority="10671">
      <formula>P1035&gt;0</formula>
    </cfRule>
  </conditionalFormatting>
  <conditionalFormatting sqref="P1037 Y1037:AB1037">
    <cfRule type="expression" dxfId="5672" priority="10670">
      <formula>P1038&gt;0</formula>
    </cfRule>
  </conditionalFormatting>
  <conditionalFormatting sqref="P1040 Y1040:AB1040">
    <cfRule type="expression" dxfId="5671" priority="10669">
      <formula>P1041&gt;0</formula>
    </cfRule>
  </conditionalFormatting>
  <conditionalFormatting sqref="P1043 Y1043:AB1043">
    <cfRule type="expression" dxfId="5670" priority="10668">
      <formula>P1044&gt;0</formula>
    </cfRule>
  </conditionalFormatting>
  <conditionalFormatting sqref="P1046 Y1046:AB1046">
    <cfRule type="expression" dxfId="5669" priority="10667">
      <formula>P1047&gt;0</formula>
    </cfRule>
  </conditionalFormatting>
  <conditionalFormatting sqref="O1049">
    <cfRule type="expression" dxfId="5668" priority="10666">
      <formula>O1050&gt;0</formula>
    </cfRule>
  </conditionalFormatting>
  <conditionalFormatting sqref="O1052">
    <cfRule type="expression" dxfId="5667" priority="10665">
      <formula>O1053&gt;0</formula>
    </cfRule>
  </conditionalFormatting>
  <conditionalFormatting sqref="O1055">
    <cfRule type="expression" dxfId="5666" priority="10664">
      <formula>O1056&gt;0</formula>
    </cfRule>
  </conditionalFormatting>
  <conditionalFormatting sqref="O1058">
    <cfRule type="expression" dxfId="5665" priority="10663">
      <formula>O1059&gt;0</formula>
    </cfRule>
  </conditionalFormatting>
  <conditionalFormatting sqref="P1049 Y1049:AB1049">
    <cfRule type="expression" dxfId="5664" priority="10662">
      <formula>P1050&gt;0</formula>
    </cfRule>
  </conditionalFormatting>
  <conditionalFormatting sqref="P1052 Y1052:AB1052">
    <cfRule type="expression" dxfId="5663" priority="10661">
      <formula>P1053&gt;0</formula>
    </cfRule>
  </conditionalFormatting>
  <conditionalFormatting sqref="P1055 Y1055:AB1055">
    <cfRule type="expression" dxfId="5662" priority="10660">
      <formula>P1056&gt;0</formula>
    </cfRule>
  </conditionalFormatting>
  <conditionalFormatting sqref="P1058 Y1058:AB1058">
    <cfRule type="expression" dxfId="5661" priority="10659">
      <formula>P1059&gt;0</formula>
    </cfRule>
  </conditionalFormatting>
  <conditionalFormatting sqref="P1049 Y1049:AB1049">
    <cfRule type="expression" dxfId="5660" priority="10658">
      <formula>P1050&gt;0</formula>
    </cfRule>
  </conditionalFormatting>
  <conditionalFormatting sqref="P1052 Y1052:AB1052">
    <cfRule type="expression" dxfId="5659" priority="10657">
      <formula>P1053&gt;0</formula>
    </cfRule>
  </conditionalFormatting>
  <conditionalFormatting sqref="P1055 Y1055:AB1055">
    <cfRule type="expression" dxfId="5658" priority="10656">
      <formula>P1056&gt;0</formula>
    </cfRule>
  </conditionalFormatting>
  <conditionalFormatting sqref="P1058 Y1058:AB1058">
    <cfRule type="expression" dxfId="5657" priority="10655">
      <formula>P1059&gt;0</formula>
    </cfRule>
  </conditionalFormatting>
  <conditionalFormatting sqref="O1065">
    <cfRule type="expression" dxfId="5656" priority="10654">
      <formula>O1066&gt;0</formula>
    </cfRule>
  </conditionalFormatting>
  <conditionalFormatting sqref="O1068">
    <cfRule type="expression" dxfId="5655" priority="10653">
      <formula>O1069&gt;0</formula>
    </cfRule>
  </conditionalFormatting>
  <conditionalFormatting sqref="O1071">
    <cfRule type="expression" dxfId="5654" priority="10652">
      <formula>O1072&gt;0</formula>
    </cfRule>
  </conditionalFormatting>
  <conditionalFormatting sqref="O1074">
    <cfRule type="expression" dxfId="5653" priority="10651">
      <formula>O1075&gt;0</formula>
    </cfRule>
  </conditionalFormatting>
  <conditionalFormatting sqref="O1077">
    <cfRule type="expression" dxfId="5652" priority="10650">
      <formula>O1078&gt;0</formula>
    </cfRule>
  </conditionalFormatting>
  <conditionalFormatting sqref="O1080">
    <cfRule type="expression" dxfId="5651" priority="10649">
      <formula>O1081&gt;0</formula>
    </cfRule>
  </conditionalFormatting>
  <conditionalFormatting sqref="O1083">
    <cfRule type="expression" dxfId="5650" priority="10648">
      <formula>O1084&gt;0</formula>
    </cfRule>
  </conditionalFormatting>
  <conditionalFormatting sqref="P1065:AB1065">
    <cfRule type="expression" dxfId="5649" priority="10647">
      <formula>P1066&gt;0</formula>
    </cfRule>
  </conditionalFormatting>
  <conditionalFormatting sqref="P1068:AB1068">
    <cfRule type="expression" dxfId="5648" priority="10646">
      <formula>P1069&gt;0</formula>
    </cfRule>
  </conditionalFormatting>
  <conditionalFormatting sqref="P1071:AB1071">
    <cfRule type="expression" dxfId="5647" priority="10645">
      <formula>P1072&gt;0</formula>
    </cfRule>
  </conditionalFormatting>
  <conditionalFormatting sqref="P1074:AB1074">
    <cfRule type="expression" dxfId="5646" priority="10644">
      <formula>P1075&gt;0</formula>
    </cfRule>
  </conditionalFormatting>
  <conditionalFormatting sqref="P1077:AB1077">
    <cfRule type="expression" dxfId="5645" priority="10643">
      <formula>P1078&gt;0</formula>
    </cfRule>
  </conditionalFormatting>
  <conditionalFormatting sqref="P1080:AB1080">
    <cfRule type="expression" dxfId="5644" priority="10642">
      <formula>P1081&gt;0</formula>
    </cfRule>
  </conditionalFormatting>
  <conditionalFormatting sqref="P1083:AB1083">
    <cfRule type="expression" dxfId="5643" priority="10641">
      <formula>P1084&gt;0</formula>
    </cfRule>
  </conditionalFormatting>
  <conditionalFormatting sqref="O1086">
    <cfRule type="expression" dxfId="5642" priority="10640">
      <formula>O1087&gt;0</formula>
    </cfRule>
  </conditionalFormatting>
  <conditionalFormatting sqref="O1089">
    <cfRule type="expression" dxfId="5641" priority="10639">
      <formula>O1090&gt;0</formula>
    </cfRule>
  </conditionalFormatting>
  <conditionalFormatting sqref="O1092">
    <cfRule type="expression" dxfId="5640" priority="10638">
      <formula>O1093&gt;0</formula>
    </cfRule>
  </conditionalFormatting>
  <conditionalFormatting sqref="O1095">
    <cfRule type="expression" dxfId="5639" priority="10637">
      <formula>O1096&gt;0</formula>
    </cfRule>
  </conditionalFormatting>
  <conditionalFormatting sqref="P1086:AB1086">
    <cfRule type="expression" dxfId="5638" priority="10636">
      <formula>P1087&gt;0</formula>
    </cfRule>
  </conditionalFormatting>
  <conditionalFormatting sqref="P1089:AB1089">
    <cfRule type="expression" dxfId="5637" priority="10635">
      <formula>P1090&gt;0</formula>
    </cfRule>
  </conditionalFormatting>
  <conditionalFormatting sqref="P1092:AB1092">
    <cfRule type="expression" dxfId="5636" priority="10634">
      <formula>P1093&gt;0</formula>
    </cfRule>
  </conditionalFormatting>
  <conditionalFormatting sqref="P1095:AB1095">
    <cfRule type="expression" dxfId="5635" priority="10633">
      <formula>P1096&gt;0</formula>
    </cfRule>
  </conditionalFormatting>
  <conditionalFormatting sqref="P1065:AB1065">
    <cfRule type="expression" dxfId="5634" priority="10632">
      <formula>P1066&gt;0</formula>
    </cfRule>
  </conditionalFormatting>
  <conditionalFormatting sqref="P1068:AB1068">
    <cfRule type="expression" dxfId="5633" priority="10631">
      <formula>P1069&gt;0</formula>
    </cfRule>
  </conditionalFormatting>
  <conditionalFormatting sqref="P1071:AB1071">
    <cfRule type="expression" dxfId="5632" priority="10630">
      <formula>P1072&gt;0</formula>
    </cfRule>
  </conditionalFormatting>
  <conditionalFormatting sqref="P1074:AB1074">
    <cfRule type="expression" dxfId="5631" priority="10629">
      <formula>P1075&gt;0</formula>
    </cfRule>
  </conditionalFormatting>
  <conditionalFormatting sqref="P1077:AB1077">
    <cfRule type="expression" dxfId="5630" priority="10628">
      <formula>P1078&gt;0</formula>
    </cfRule>
  </conditionalFormatting>
  <conditionalFormatting sqref="P1080:AB1080">
    <cfRule type="expression" dxfId="5629" priority="10627">
      <formula>P1081&gt;0</formula>
    </cfRule>
  </conditionalFormatting>
  <conditionalFormatting sqref="P1083:AB1083">
    <cfRule type="expression" dxfId="5628" priority="10626">
      <formula>P1084&gt;0</formula>
    </cfRule>
  </conditionalFormatting>
  <conditionalFormatting sqref="P1086:AB1086">
    <cfRule type="expression" dxfId="5627" priority="10625">
      <formula>P1087&gt;0</formula>
    </cfRule>
  </conditionalFormatting>
  <conditionalFormatting sqref="P1089:AB1089">
    <cfRule type="expression" dxfId="5626" priority="10624">
      <formula>P1090&gt;0</formula>
    </cfRule>
  </conditionalFormatting>
  <conditionalFormatting sqref="P1092:AB1092">
    <cfRule type="expression" dxfId="5625" priority="10623">
      <formula>P1093&gt;0</formula>
    </cfRule>
  </conditionalFormatting>
  <conditionalFormatting sqref="P1095:AB1095">
    <cfRule type="expression" dxfId="5624" priority="10622">
      <formula>P1096&gt;0</formula>
    </cfRule>
  </conditionalFormatting>
  <conditionalFormatting sqref="O1098">
    <cfRule type="expression" dxfId="5623" priority="10621">
      <formula>O1099&gt;0</formula>
    </cfRule>
  </conditionalFormatting>
  <conditionalFormatting sqref="O1101">
    <cfRule type="expression" dxfId="5622" priority="10620">
      <formula>O1102&gt;0</formula>
    </cfRule>
  </conditionalFormatting>
  <conditionalFormatting sqref="O1104">
    <cfRule type="expression" dxfId="5621" priority="10619">
      <formula>O1105&gt;0</formula>
    </cfRule>
  </conditionalFormatting>
  <conditionalFormatting sqref="O1107">
    <cfRule type="expression" dxfId="5620" priority="10618">
      <formula>O1108&gt;0</formula>
    </cfRule>
  </conditionalFormatting>
  <conditionalFormatting sqref="O1110">
    <cfRule type="expression" dxfId="5619" priority="10617">
      <formula>O1111&gt;0</formula>
    </cfRule>
  </conditionalFormatting>
  <conditionalFormatting sqref="O1113">
    <cfRule type="expression" dxfId="5618" priority="10616">
      <formula>O1114&gt;0</formula>
    </cfRule>
  </conditionalFormatting>
  <conditionalFormatting sqref="O1116">
    <cfRule type="expression" dxfId="5617" priority="10615">
      <formula>O1117&gt;0</formula>
    </cfRule>
  </conditionalFormatting>
  <conditionalFormatting sqref="P1098:AB1098">
    <cfRule type="expression" dxfId="5616" priority="10614">
      <formula>P1099&gt;0</formula>
    </cfRule>
  </conditionalFormatting>
  <conditionalFormatting sqref="P1101:AB1101">
    <cfRule type="expression" dxfId="5615" priority="10613">
      <formula>P1102&gt;0</formula>
    </cfRule>
  </conditionalFormatting>
  <conditionalFormatting sqref="P1104:AB1104">
    <cfRule type="expression" dxfId="5614" priority="10612">
      <formula>P1105&gt;0</formula>
    </cfRule>
  </conditionalFormatting>
  <conditionalFormatting sqref="P1107:AB1107">
    <cfRule type="expression" dxfId="5613" priority="10611">
      <formula>P1108&gt;0</formula>
    </cfRule>
  </conditionalFormatting>
  <conditionalFormatting sqref="P1110:AB1110">
    <cfRule type="expression" dxfId="5612" priority="10610">
      <formula>P1111&gt;0</formula>
    </cfRule>
  </conditionalFormatting>
  <conditionalFormatting sqref="P1113:AB1113">
    <cfRule type="expression" dxfId="5611" priority="10609">
      <formula>P1114&gt;0</formula>
    </cfRule>
  </conditionalFormatting>
  <conditionalFormatting sqref="P1116:AB1116">
    <cfRule type="expression" dxfId="5610" priority="10608">
      <formula>P1117&gt;0</formula>
    </cfRule>
  </conditionalFormatting>
  <conditionalFormatting sqref="O1119">
    <cfRule type="expression" dxfId="5609" priority="10607">
      <formula>O1120&gt;0</formula>
    </cfRule>
  </conditionalFormatting>
  <conditionalFormatting sqref="P1119:AB1119">
    <cfRule type="expression" dxfId="5608" priority="10606">
      <formula>P1120&gt;0</formula>
    </cfRule>
  </conditionalFormatting>
  <conditionalFormatting sqref="P1098:AB1098">
    <cfRule type="expression" dxfId="5607" priority="10605">
      <formula>P1099&gt;0</formula>
    </cfRule>
  </conditionalFormatting>
  <conditionalFormatting sqref="P1101:AB1101">
    <cfRule type="expression" dxfId="5606" priority="10604">
      <formula>P1102&gt;0</formula>
    </cfRule>
  </conditionalFormatting>
  <conditionalFormatting sqref="P1104:AB1104">
    <cfRule type="expression" dxfId="5605" priority="10603">
      <formula>P1105&gt;0</formula>
    </cfRule>
  </conditionalFormatting>
  <conditionalFormatting sqref="P1107:AB1107">
    <cfRule type="expression" dxfId="5604" priority="10602">
      <formula>P1108&gt;0</formula>
    </cfRule>
  </conditionalFormatting>
  <conditionalFormatting sqref="P1110:AB1110">
    <cfRule type="expression" dxfId="5603" priority="10601">
      <formula>P1111&gt;0</formula>
    </cfRule>
  </conditionalFormatting>
  <conditionalFormatting sqref="P1113:AB1113">
    <cfRule type="expression" dxfId="5602" priority="10600">
      <formula>P1114&gt;0</formula>
    </cfRule>
  </conditionalFormatting>
  <conditionalFormatting sqref="P1116:AB1116">
    <cfRule type="expression" dxfId="5601" priority="10599">
      <formula>P1117&gt;0</formula>
    </cfRule>
  </conditionalFormatting>
  <conditionalFormatting sqref="P1119:AB1119">
    <cfRule type="expression" dxfId="5600" priority="10598">
      <formula>P1120&gt;0</formula>
    </cfRule>
  </conditionalFormatting>
  <conditionalFormatting sqref="O1122">
    <cfRule type="expression" dxfId="5599" priority="10597">
      <formula>O1123&gt;0</formula>
    </cfRule>
  </conditionalFormatting>
  <conditionalFormatting sqref="P1122:AB1122">
    <cfRule type="expression" dxfId="5598" priority="10596">
      <formula>P1123&gt;0</formula>
    </cfRule>
  </conditionalFormatting>
  <conditionalFormatting sqref="P1122:AB1122">
    <cfRule type="expression" dxfId="5597" priority="10595">
      <formula>P1123&gt;0</formula>
    </cfRule>
  </conditionalFormatting>
  <conditionalFormatting sqref="O1127">
    <cfRule type="expression" dxfId="5596" priority="10594">
      <formula>O1128&gt;0</formula>
    </cfRule>
  </conditionalFormatting>
  <conditionalFormatting sqref="O1130">
    <cfRule type="expression" dxfId="5595" priority="10593">
      <formula>O1131&gt;0</formula>
    </cfRule>
  </conditionalFormatting>
  <conditionalFormatting sqref="O1133">
    <cfRule type="expression" dxfId="5594" priority="10592">
      <formula>O1134&gt;0</formula>
    </cfRule>
  </conditionalFormatting>
  <conditionalFormatting sqref="O1136">
    <cfRule type="expression" dxfId="5593" priority="10591">
      <formula>O1137&gt;0</formula>
    </cfRule>
  </conditionalFormatting>
  <conditionalFormatting sqref="O1139">
    <cfRule type="expression" dxfId="5592" priority="10590">
      <formula>O1140&gt;0</formula>
    </cfRule>
  </conditionalFormatting>
  <conditionalFormatting sqref="O1142">
    <cfRule type="expression" dxfId="5591" priority="10589">
      <formula>O1143&gt;0</formula>
    </cfRule>
  </conditionalFormatting>
  <conditionalFormatting sqref="O1145">
    <cfRule type="expression" dxfId="5590" priority="10588">
      <formula>O1146&gt;0</formula>
    </cfRule>
  </conditionalFormatting>
  <conditionalFormatting sqref="P1127:AB1127">
    <cfRule type="expression" dxfId="5589" priority="10587">
      <formula>P1128&gt;0</formula>
    </cfRule>
  </conditionalFormatting>
  <conditionalFormatting sqref="P1130:AB1130">
    <cfRule type="expression" dxfId="5588" priority="10586">
      <formula>P1131&gt;0</formula>
    </cfRule>
  </conditionalFormatting>
  <conditionalFormatting sqref="P1133:AB1133">
    <cfRule type="expression" dxfId="5587" priority="10585">
      <formula>P1134&gt;0</formula>
    </cfRule>
  </conditionalFormatting>
  <conditionalFormatting sqref="P1136:AB1136">
    <cfRule type="expression" dxfId="5586" priority="10584">
      <formula>P1137&gt;0</formula>
    </cfRule>
  </conditionalFormatting>
  <conditionalFormatting sqref="P1139:AB1139">
    <cfRule type="expression" dxfId="5585" priority="10583">
      <formula>P1140&gt;0</formula>
    </cfRule>
  </conditionalFormatting>
  <conditionalFormatting sqref="P1142:AB1142">
    <cfRule type="expression" dxfId="5584" priority="10582">
      <formula>P1143&gt;0</formula>
    </cfRule>
  </conditionalFormatting>
  <conditionalFormatting sqref="P1145:AB1145">
    <cfRule type="expression" dxfId="5583" priority="10581">
      <formula>P1146&gt;0</formula>
    </cfRule>
  </conditionalFormatting>
  <conditionalFormatting sqref="P1127:AB1127">
    <cfRule type="expression" dxfId="5582" priority="10580">
      <formula>P1128&gt;0</formula>
    </cfRule>
  </conditionalFormatting>
  <conditionalFormatting sqref="P1130:AB1130">
    <cfRule type="expression" dxfId="5581" priority="10579">
      <formula>P1131&gt;0</formula>
    </cfRule>
  </conditionalFormatting>
  <conditionalFormatting sqref="P1133:AB1133">
    <cfRule type="expression" dxfId="5580" priority="10578">
      <formula>P1134&gt;0</formula>
    </cfRule>
  </conditionalFormatting>
  <conditionalFormatting sqref="P1136:AB1136">
    <cfRule type="expression" dxfId="5579" priority="10577">
      <formula>P1137&gt;0</formula>
    </cfRule>
  </conditionalFormatting>
  <conditionalFormatting sqref="P1139:AB1139">
    <cfRule type="expression" dxfId="5578" priority="10576">
      <formula>P1140&gt;0</formula>
    </cfRule>
  </conditionalFormatting>
  <conditionalFormatting sqref="P1142:AB1142">
    <cfRule type="expression" dxfId="5577" priority="10575">
      <formula>P1143&gt;0</formula>
    </cfRule>
  </conditionalFormatting>
  <conditionalFormatting sqref="P1145:AB1145">
    <cfRule type="expression" dxfId="5576" priority="10574">
      <formula>P1146&gt;0</formula>
    </cfRule>
  </conditionalFormatting>
  <conditionalFormatting sqref="O1150">
    <cfRule type="expression" dxfId="5575" priority="10573">
      <formula>O1151&gt;0</formula>
    </cfRule>
  </conditionalFormatting>
  <conditionalFormatting sqref="O1153">
    <cfRule type="expression" dxfId="5574" priority="10572">
      <formula>O1154&gt;0</formula>
    </cfRule>
  </conditionalFormatting>
  <conditionalFormatting sqref="P1150:AB1150">
    <cfRule type="expression" dxfId="5573" priority="10571">
      <formula>P1151&gt;0</formula>
    </cfRule>
  </conditionalFormatting>
  <conditionalFormatting sqref="P1153:AB1153">
    <cfRule type="expression" dxfId="5572" priority="10570">
      <formula>P1154&gt;0</formula>
    </cfRule>
  </conditionalFormatting>
  <conditionalFormatting sqref="P1150:AB1150">
    <cfRule type="expression" dxfId="5571" priority="10569">
      <formula>P1151&gt;0</formula>
    </cfRule>
  </conditionalFormatting>
  <conditionalFormatting sqref="P1153:AB1153">
    <cfRule type="expression" dxfId="5570" priority="10568">
      <formula>P1154&gt;0</formula>
    </cfRule>
  </conditionalFormatting>
  <conditionalFormatting sqref="O1158">
    <cfRule type="expression" dxfId="5569" priority="10567">
      <formula>O1159&gt;0</formula>
    </cfRule>
  </conditionalFormatting>
  <conditionalFormatting sqref="O1161">
    <cfRule type="expression" dxfId="5568" priority="10566">
      <formula>O1162&gt;0</formula>
    </cfRule>
  </conditionalFormatting>
  <conditionalFormatting sqref="P1158:AB1158">
    <cfRule type="expression" dxfId="5567" priority="10565">
      <formula>P1159&gt;0</formula>
    </cfRule>
  </conditionalFormatting>
  <conditionalFormatting sqref="P1161:AB1161">
    <cfRule type="expression" dxfId="5566" priority="10564">
      <formula>P1162&gt;0</formula>
    </cfRule>
  </conditionalFormatting>
  <conditionalFormatting sqref="P1158:AB1158">
    <cfRule type="expression" dxfId="5565" priority="10563">
      <formula>P1159&gt;0</formula>
    </cfRule>
  </conditionalFormatting>
  <conditionalFormatting sqref="P1161:AB1161">
    <cfRule type="expression" dxfId="5564" priority="10562">
      <formula>P1162&gt;0</formula>
    </cfRule>
  </conditionalFormatting>
  <conditionalFormatting sqref="O1166">
    <cfRule type="expression" dxfId="5563" priority="10561">
      <formula>O1167&gt;0</formula>
    </cfRule>
  </conditionalFormatting>
  <conditionalFormatting sqref="O1184">
    <cfRule type="expression" dxfId="5562" priority="10560">
      <formula>O1185&gt;0</formula>
    </cfRule>
  </conditionalFormatting>
  <conditionalFormatting sqref="O1187">
    <cfRule type="expression" dxfId="5561" priority="10559">
      <formula>O1188&gt;0</formula>
    </cfRule>
  </conditionalFormatting>
  <conditionalFormatting sqref="O1190">
    <cfRule type="expression" dxfId="5560" priority="10558">
      <formula>O1191&gt;0</formula>
    </cfRule>
  </conditionalFormatting>
  <conditionalFormatting sqref="O1193">
    <cfRule type="expression" dxfId="5559" priority="10557">
      <formula>O1194&gt;0</formula>
    </cfRule>
  </conditionalFormatting>
  <conditionalFormatting sqref="O1196">
    <cfRule type="expression" dxfId="5558" priority="10556">
      <formula>O1197&gt;0</formula>
    </cfRule>
  </conditionalFormatting>
  <conditionalFormatting sqref="P1166:AB1166">
    <cfRule type="expression" dxfId="5557" priority="10555">
      <formula>P1167&gt;0</formula>
    </cfRule>
  </conditionalFormatting>
  <conditionalFormatting sqref="P1184:AB1184">
    <cfRule type="expression" dxfId="5556" priority="10554">
      <formula>P1185&gt;0</formula>
    </cfRule>
  </conditionalFormatting>
  <conditionalFormatting sqref="P1187:AB1187">
    <cfRule type="expression" dxfId="5555" priority="10553">
      <formula>P1188&gt;0</formula>
    </cfRule>
  </conditionalFormatting>
  <conditionalFormatting sqref="P1190:AB1190">
    <cfRule type="expression" dxfId="5554" priority="10552">
      <formula>P1191&gt;0</formula>
    </cfRule>
  </conditionalFormatting>
  <conditionalFormatting sqref="P1193:AB1193">
    <cfRule type="expression" dxfId="5553" priority="10551">
      <formula>P1194&gt;0</formula>
    </cfRule>
  </conditionalFormatting>
  <conditionalFormatting sqref="P1196 Y1196:AB1196">
    <cfRule type="expression" dxfId="5552" priority="10550">
      <formula>P1197&gt;0</formula>
    </cfRule>
  </conditionalFormatting>
  <conditionalFormatting sqref="P1166:AB1166">
    <cfRule type="expression" dxfId="5551" priority="10549">
      <formula>P1167&gt;0</formula>
    </cfRule>
  </conditionalFormatting>
  <conditionalFormatting sqref="P1184:AB1184">
    <cfRule type="expression" dxfId="5550" priority="10548">
      <formula>P1185&gt;0</formula>
    </cfRule>
  </conditionalFormatting>
  <conditionalFormatting sqref="P1187:AB1187">
    <cfRule type="expression" dxfId="5549" priority="10547">
      <formula>P1188&gt;0</formula>
    </cfRule>
  </conditionalFormatting>
  <conditionalFormatting sqref="P1190:AB1190">
    <cfRule type="expression" dxfId="5548" priority="10546">
      <formula>P1191&gt;0</formula>
    </cfRule>
  </conditionalFormatting>
  <conditionalFormatting sqref="P1193:AB1193">
    <cfRule type="expression" dxfId="5547" priority="10545">
      <formula>P1194&gt;0</formula>
    </cfRule>
  </conditionalFormatting>
  <conditionalFormatting sqref="P1196 Y1196:AB1196">
    <cfRule type="expression" dxfId="5546" priority="10544">
      <formula>P1197&gt;0</formula>
    </cfRule>
  </conditionalFormatting>
  <conditionalFormatting sqref="O1203">
    <cfRule type="expression" dxfId="5545" priority="10543">
      <formula>O1204&gt;0</formula>
    </cfRule>
  </conditionalFormatting>
  <conditionalFormatting sqref="O1206">
    <cfRule type="expression" dxfId="5544" priority="10542">
      <formula>O1207&gt;0</formula>
    </cfRule>
  </conditionalFormatting>
  <conditionalFormatting sqref="O1209">
    <cfRule type="expression" dxfId="5543" priority="10541">
      <formula>O1210&gt;0</formula>
    </cfRule>
  </conditionalFormatting>
  <conditionalFormatting sqref="P1203:AB1203">
    <cfRule type="expression" dxfId="5542" priority="10540">
      <formula>P1204&gt;0</formula>
    </cfRule>
  </conditionalFormatting>
  <conditionalFormatting sqref="P1206:AB1206">
    <cfRule type="expression" dxfId="5541" priority="10539">
      <formula>P1207&gt;0</formula>
    </cfRule>
  </conditionalFormatting>
  <conditionalFormatting sqref="P1209:AB1209">
    <cfRule type="expression" dxfId="5540" priority="10538">
      <formula>P1210&gt;0</formula>
    </cfRule>
  </conditionalFormatting>
  <conditionalFormatting sqref="P1203:AB1203">
    <cfRule type="expression" dxfId="5539" priority="10537">
      <formula>P1204&gt;0</formula>
    </cfRule>
  </conditionalFormatting>
  <conditionalFormatting sqref="P1206:AB1206">
    <cfRule type="expression" dxfId="5538" priority="10536">
      <formula>P1207&gt;0</formula>
    </cfRule>
  </conditionalFormatting>
  <conditionalFormatting sqref="P1209:AB1209">
    <cfRule type="expression" dxfId="5537" priority="10535">
      <formula>P1210&gt;0</formula>
    </cfRule>
  </conditionalFormatting>
  <conditionalFormatting sqref="Q12">
    <cfRule type="expression" dxfId="5536" priority="10534">
      <formula>Q13&gt;0</formula>
    </cfRule>
  </conditionalFormatting>
  <conditionalFormatting sqref="Q15">
    <cfRule type="expression" dxfId="5535" priority="10533">
      <formula>Q16&gt;0</formula>
    </cfRule>
  </conditionalFormatting>
  <conditionalFormatting sqref="Q18">
    <cfRule type="expression" dxfId="5534" priority="10532">
      <formula>Q19&gt;0</formula>
    </cfRule>
  </conditionalFormatting>
  <conditionalFormatting sqref="Q26">
    <cfRule type="expression" dxfId="5533" priority="10531">
      <formula>Q27&gt;0</formula>
    </cfRule>
  </conditionalFormatting>
  <conditionalFormatting sqref="Q32">
    <cfRule type="expression" dxfId="5532" priority="10529">
      <formula>Q33&gt;0</formula>
    </cfRule>
  </conditionalFormatting>
  <conditionalFormatting sqref="Q35">
    <cfRule type="expression" dxfId="5531" priority="10528">
      <formula>Q36&gt;0</formula>
    </cfRule>
  </conditionalFormatting>
  <conditionalFormatting sqref="Q45">
    <cfRule type="expression" dxfId="5530" priority="10527">
      <formula>Q46&gt;0</formula>
    </cfRule>
  </conditionalFormatting>
  <conditionalFormatting sqref="Q48">
    <cfRule type="expression" dxfId="5529" priority="10526">
      <formula>Q49&gt;0</formula>
    </cfRule>
  </conditionalFormatting>
  <conditionalFormatting sqref="Q51">
    <cfRule type="expression" dxfId="5528" priority="10525">
      <formula>Q52&gt;0</formula>
    </cfRule>
  </conditionalFormatting>
  <conditionalFormatting sqref="Q54">
    <cfRule type="expression" dxfId="5527" priority="10524">
      <formula>Q55&gt;0</formula>
    </cfRule>
  </conditionalFormatting>
  <conditionalFormatting sqref="Q57">
    <cfRule type="expression" dxfId="5526" priority="10523">
      <formula>Q58&gt;0</formula>
    </cfRule>
  </conditionalFormatting>
  <conditionalFormatting sqref="Q60">
    <cfRule type="expression" dxfId="5525" priority="10522">
      <formula>Q61&gt;0</formula>
    </cfRule>
  </conditionalFormatting>
  <conditionalFormatting sqref="Q63">
    <cfRule type="expression" dxfId="5524" priority="10521">
      <formula>Q64&gt;0</formula>
    </cfRule>
  </conditionalFormatting>
  <conditionalFormatting sqref="Q66">
    <cfRule type="expression" dxfId="5523" priority="10520">
      <formula>Q67&gt;0</formula>
    </cfRule>
  </conditionalFormatting>
  <conditionalFormatting sqref="Q69">
    <cfRule type="expression" dxfId="5522" priority="10519">
      <formula>Q70&gt;0</formula>
    </cfRule>
  </conditionalFormatting>
  <conditionalFormatting sqref="Q77">
    <cfRule type="expression" dxfId="5521" priority="10518">
      <formula>Q78&gt;0</formula>
    </cfRule>
  </conditionalFormatting>
  <conditionalFormatting sqref="Q80">
    <cfRule type="expression" dxfId="5520" priority="10517">
      <formula>Q81&gt;0</formula>
    </cfRule>
  </conditionalFormatting>
  <conditionalFormatting sqref="Q83">
    <cfRule type="expression" dxfId="5519" priority="10516">
      <formula>Q84&gt;0</formula>
    </cfRule>
  </conditionalFormatting>
  <conditionalFormatting sqref="Q95">
    <cfRule type="expression" dxfId="5518" priority="10515">
      <formula>Q96&gt;0</formula>
    </cfRule>
  </conditionalFormatting>
  <conditionalFormatting sqref="Q98">
    <cfRule type="expression" dxfId="5517" priority="10514">
      <formula>Q99&gt;0</formula>
    </cfRule>
  </conditionalFormatting>
  <conditionalFormatting sqref="Q101">
    <cfRule type="expression" dxfId="5516" priority="10513">
      <formula>Q102&gt;0</formula>
    </cfRule>
  </conditionalFormatting>
  <conditionalFormatting sqref="Q21">
    <cfRule type="expression" dxfId="5515" priority="10512">
      <formula>Q22&gt;0</formula>
    </cfRule>
  </conditionalFormatting>
  <conditionalFormatting sqref="Q38">
    <cfRule type="expression" dxfId="5514" priority="10511">
      <formula>Q39&gt;0</formula>
    </cfRule>
  </conditionalFormatting>
  <conditionalFormatting sqref="Q72">
    <cfRule type="expression" dxfId="5513" priority="10510">
      <formula>Q73&gt;0</formula>
    </cfRule>
  </conditionalFormatting>
  <conditionalFormatting sqref="Q104">
    <cfRule type="expression" dxfId="5512" priority="10509">
      <formula>Q105&gt;0</formula>
    </cfRule>
  </conditionalFormatting>
  <conditionalFormatting sqref="Q109">
    <cfRule type="expression" dxfId="5511" priority="10508">
      <formula>Q110&gt;0</formula>
    </cfRule>
  </conditionalFormatting>
  <conditionalFormatting sqref="Q112">
    <cfRule type="expression" dxfId="5510" priority="10507">
      <formula>Q113&gt;0</formula>
    </cfRule>
  </conditionalFormatting>
  <conditionalFormatting sqref="Q115">
    <cfRule type="expression" dxfId="5509" priority="10506">
      <formula>Q116&gt;0</formula>
    </cfRule>
  </conditionalFormatting>
  <conditionalFormatting sqref="Q118">
    <cfRule type="expression" dxfId="5508" priority="10505">
      <formula>Q119&gt;0</formula>
    </cfRule>
  </conditionalFormatting>
  <conditionalFormatting sqref="Q121">
    <cfRule type="expression" dxfId="5507" priority="10504">
      <formula>Q122&gt;0</formula>
    </cfRule>
  </conditionalFormatting>
  <conditionalFormatting sqref="Q124">
    <cfRule type="expression" dxfId="5506" priority="10503">
      <formula>Q125&gt;0</formula>
    </cfRule>
  </conditionalFormatting>
  <conditionalFormatting sqref="Q127">
    <cfRule type="expression" dxfId="5505" priority="10502">
      <formula>Q128&gt;0</formula>
    </cfRule>
  </conditionalFormatting>
  <conditionalFormatting sqref="Q130">
    <cfRule type="expression" dxfId="5504" priority="10501">
      <formula>Q131&gt;0</formula>
    </cfRule>
  </conditionalFormatting>
  <conditionalFormatting sqref="Q133">
    <cfRule type="expression" dxfId="5503" priority="10500">
      <formula>Q134&gt;0</formula>
    </cfRule>
  </conditionalFormatting>
  <conditionalFormatting sqref="Q136">
    <cfRule type="expression" dxfId="5502" priority="10499">
      <formula>Q137&gt;0</formula>
    </cfRule>
  </conditionalFormatting>
  <conditionalFormatting sqref="Q139">
    <cfRule type="expression" dxfId="5501" priority="10498">
      <formula>Q140&gt;0</formula>
    </cfRule>
  </conditionalFormatting>
  <conditionalFormatting sqref="Q144">
    <cfRule type="expression" dxfId="5500" priority="10497">
      <formula>Q145&gt;0</formula>
    </cfRule>
  </conditionalFormatting>
  <conditionalFormatting sqref="Q147">
    <cfRule type="expression" dxfId="5499" priority="10496">
      <formula>Q148&gt;0</formula>
    </cfRule>
  </conditionalFormatting>
  <conditionalFormatting sqref="Q152">
    <cfRule type="expression" dxfId="5498" priority="10495">
      <formula>Q153&gt;0</formula>
    </cfRule>
  </conditionalFormatting>
  <conditionalFormatting sqref="Q155">
    <cfRule type="expression" dxfId="5497" priority="10494">
      <formula>Q156&gt;0</formula>
    </cfRule>
  </conditionalFormatting>
  <conditionalFormatting sqref="Q158">
    <cfRule type="expression" dxfId="5496" priority="10493">
      <formula>Q159&gt;0</formula>
    </cfRule>
  </conditionalFormatting>
  <conditionalFormatting sqref="Q161">
    <cfRule type="expression" dxfId="5495" priority="10492">
      <formula>Q162&gt;0</formula>
    </cfRule>
  </conditionalFormatting>
  <conditionalFormatting sqref="Q164">
    <cfRule type="expression" dxfId="5494" priority="10491">
      <formula>Q165&gt;0</formula>
    </cfRule>
  </conditionalFormatting>
  <conditionalFormatting sqref="Q167">
    <cfRule type="expression" dxfId="5493" priority="10490">
      <formula>Q168&gt;0</formula>
    </cfRule>
  </conditionalFormatting>
  <conditionalFormatting sqref="Q170">
    <cfRule type="expression" dxfId="5492" priority="10489">
      <formula>Q171&gt;0</formula>
    </cfRule>
  </conditionalFormatting>
  <conditionalFormatting sqref="Q173">
    <cfRule type="expression" dxfId="5491" priority="10488">
      <formula>Q174&gt;0</formula>
    </cfRule>
  </conditionalFormatting>
  <conditionalFormatting sqref="Q176">
    <cfRule type="expression" dxfId="5490" priority="10487">
      <formula>Q177&gt;0</formula>
    </cfRule>
  </conditionalFormatting>
  <conditionalFormatting sqref="Q183">
    <cfRule type="expression" dxfId="5489" priority="10486">
      <formula>Q184&gt;0</formula>
    </cfRule>
  </conditionalFormatting>
  <conditionalFormatting sqref="Q186">
    <cfRule type="expression" dxfId="5488" priority="10485">
      <formula>Q187&gt;0</formula>
    </cfRule>
  </conditionalFormatting>
  <conditionalFormatting sqref="Q189">
    <cfRule type="expression" dxfId="5487" priority="10484">
      <formula>Q190&gt;0</formula>
    </cfRule>
  </conditionalFormatting>
  <conditionalFormatting sqref="Q192">
    <cfRule type="expression" dxfId="5486" priority="10483">
      <formula>Q193&gt;0</formula>
    </cfRule>
  </conditionalFormatting>
  <conditionalFormatting sqref="Q195">
    <cfRule type="expression" dxfId="5485" priority="10482">
      <formula>Q196&gt;0</formula>
    </cfRule>
  </conditionalFormatting>
  <conditionalFormatting sqref="Q198">
    <cfRule type="expression" dxfId="5484" priority="10481">
      <formula>Q199&gt;0</formula>
    </cfRule>
  </conditionalFormatting>
  <conditionalFormatting sqref="Q201">
    <cfRule type="expression" dxfId="5483" priority="10480">
      <formula>Q202&gt;0</formula>
    </cfRule>
  </conditionalFormatting>
  <conditionalFormatting sqref="Q204">
    <cfRule type="expression" dxfId="5482" priority="10479">
      <formula>Q205&gt;0</formula>
    </cfRule>
  </conditionalFormatting>
  <conditionalFormatting sqref="Q207">
    <cfRule type="expression" dxfId="5481" priority="10478">
      <formula>Q208&gt;0</formula>
    </cfRule>
  </conditionalFormatting>
  <conditionalFormatting sqref="Q210">
    <cfRule type="expression" dxfId="5480" priority="10477">
      <formula>Q211&gt;0</formula>
    </cfRule>
  </conditionalFormatting>
  <conditionalFormatting sqref="Q213">
    <cfRule type="expression" dxfId="5479" priority="10476">
      <formula>Q214&gt;0</formula>
    </cfRule>
  </conditionalFormatting>
  <conditionalFormatting sqref="Q216">
    <cfRule type="expression" dxfId="5478" priority="10475">
      <formula>Q217&gt;0</formula>
    </cfRule>
  </conditionalFormatting>
  <conditionalFormatting sqref="Q219">
    <cfRule type="expression" dxfId="5477" priority="10474">
      <formula>Q220&gt;0</formula>
    </cfRule>
  </conditionalFormatting>
  <conditionalFormatting sqref="Q222">
    <cfRule type="expression" dxfId="5476" priority="10473">
      <formula>Q223&gt;0</formula>
    </cfRule>
  </conditionalFormatting>
  <conditionalFormatting sqref="Q225">
    <cfRule type="expression" dxfId="5475" priority="10472">
      <formula>Q226&gt;0</formula>
    </cfRule>
  </conditionalFormatting>
  <conditionalFormatting sqref="Q228">
    <cfRule type="expression" dxfId="5474" priority="10471">
      <formula>Q229&gt;0</formula>
    </cfRule>
  </conditionalFormatting>
  <conditionalFormatting sqref="Q231">
    <cfRule type="expression" dxfId="5473" priority="10470">
      <formula>Q232&gt;0</formula>
    </cfRule>
  </conditionalFormatting>
  <conditionalFormatting sqref="Q234">
    <cfRule type="expression" dxfId="5472" priority="10469">
      <formula>Q235&gt;0</formula>
    </cfRule>
  </conditionalFormatting>
  <conditionalFormatting sqref="Q237">
    <cfRule type="expression" dxfId="5471" priority="10468">
      <formula>Q238&gt;0</formula>
    </cfRule>
  </conditionalFormatting>
  <conditionalFormatting sqref="Q240">
    <cfRule type="expression" dxfId="5470" priority="10467">
      <formula>Q241&gt;0</formula>
    </cfRule>
  </conditionalFormatting>
  <conditionalFormatting sqref="Q243">
    <cfRule type="expression" dxfId="5469" priority="10466">
      <formula>Q244&gt;0</formula>
    </cfRule>
  </conditionalFormatting>
  <conditionalFormatting sqref="Q246">
    <cfRule type="expression" dxfId="5468" priority="10465">
      <formula>Q247&gt;0</formula>
    </cfRule>
  </conditionalFormatting>
  <conditionalFormatting sqref="Q249">
    <cfRule type="expression" dxfId="5467" priority="10464">
      <formula>Q250&gt;0</formula>
    </cfRule>
  </conditionalFormatting>
  <conditionalFormatting sqref="Q252">
    <cfRule type="expression" dxfId="5466" priority="10463">
      <formula>Q253&gt;0</formula>
    </cfRule>
  </conditionalFormatting>
  <conditionalFormatting sqref="Q255">
    <cfRule type="expression" dxfId="5465" priority="10462">
      <formula>Q256&gt;0</formula>
    </cfRule>
  </conditionalFormatting>
  <conditionalFormatting sqref="Q258">
    <cfRule type="expression" dxfId="5464" priority="10461">
      <formula>Q259&gt;0</formula>
    </cfRule>
  </conditionalFormatting>
  <conditionalFormatting sqref="Q1065">
    <cfRule type="expression" dxfId="5463" priority="10200">
      <formula>Q1066&gt;0</formula>
    </cfRule>
  </conditionalFormatting>
  <conditionalFormatting sqref="Q1068">
    <cfRule type="expression" dxfId="5462" priority="10199">
      <formula>Q1069&gt;0</formula>
    </cfRule>
  </conditionalFormatting>
  <conditionalFormatting sqref="Q1071">
    <cfRule type="expression" dxfId="5461" priority="10198">
      <formula>Q1072&gt;0</formula>
    </cfRule>
  </conditionalFormatting>
  <conditionalFormatting sqref="Q1074">
    <cfRule type="expression" dxfId="5460" priority="10197">
      <formula>Q1075&gt;0</formula>
    </cfRule>
  </conditionalFormatting>
  <conditionalFormatting sqref="Q1077">
    <cfRule type="expression" dxfId="5459" priority="10196">
      <formula>Q1078&gt;0</formula>
    </cfRule>
  </conditionalFormatting>
  <conditionalFormatting sqref="Q1080">
    <cfRule type="expression" dxfId="5458" priority="10195">
      <formula>Q1081&gt;0</formula>
    </cfRule>
  </conditionalFormatting>
  <conditionalFormatting sqref="Q1083">
    <cfRule type="expression" dxfId="5457" priority="10194">
      <formula>Q1084&gt;0</formula>
    </cfRule>
  </conditionalFormatting>
  <conditionalFormatting sqref="Q1086">
    <cfRule type="expression" dxfId="5456" priority="10193">
      <formula>Q1087&gt;0</formula>
    </cfRule>
  </conditionalFormatting>
  <conditionalFormatting sqref="Q1089">
    <cfRule type="expression" dxfId="5455" priority="10192">
      <formula>Q1090&gt;0</formula>
    </cfRule>
  </conditionalFormatting>
  <conditionalFormatting sqref="Q1092">
    <cfRule type="expression" dxfId="5454" priority="10191">
      <formula>Q1093&gt;0</formula>
    </cfRule>
  </conditionalFormatting>
  <conditionalFormatting sqref="Q1095">
    <cfRule type="expression" dxfId="5453" priority="10190">
      <formula>Q1096&gt;0</formula>
    </cfRule>
  </conditionalFormatting>
  <conditionalFormatting sqref="Q1098">
    <cfRule type="expression" dxfId="5452" priority="10189">
      <formula>Q1099&gt;0</formula>
    </cfRule>
  </conditionalFormatting>
  <conditionalFormatting sqref="Q1101">
    <cfRule type="expression" dxfId="5451" priority="10188">
      <formula>Q1102&gt;0</formula>
    </cfRule>
  </conditionalFormatting>
  <conditionalFormatting sqref="Q1104">
    <cfRule type="expression" dxfId="5450" priority="10187">
      <formula>Q1105&gt;0</formula>
    </cfRule>
  </conditionalFormatting>
  <conditionalFormatting sqref="Q1107">
    <cfRule type="expression" dxfId="5449" priority="10186">
      <formula>Q1108&gt;0</formula>
    </cfRule>
  </conditionalFormatting>
  <conditionalFormatting sqref="Q1110">
    <cfRule type="expression" dxfId="5448" priority="10185">
      <formula>Q1111&gt;0</formula>
    </cfRule>
  </conditionalFormatting>
  <conditionalFormatting sqref="Q1113">
    <cfRule type="expression" dxfId="5447" priority="10184">
      <formula>Q1114&gt;0</formula>
    </cfRule>
  </conditionalFormatting>
  <conditionalFormatting sqref="Q1116">
    <cfRule type="expression" dxfId="5446" priority="10183">
      <formula>Q1117&gt;0</formula>
    </cfRule>
  </conditionalFormatting>
  <conditionalFormatting sqref="Q1119">
    <cfRule type="expression" dxfId="5445" priority="10182">
      <formula>Q1120&gt;0</formula>
    </cfRule>
  </conditionalFormatting>
  <conditionalFormatting sqref="Q1122">
    <cfRule type="expression" dxfId="5444" priority="10181">
      <formula>Q1123&gt;0</formula>
    </cfRule>
  </conditionalFormatting>
  <conditionalFormatting sqref="Q1127">
    <cfRule type="expression" dxfId="5443" priority="10180">
      <formula>Q1128&gt;0</formula>
    </cfRule>
  </conditionalFormatting>
  <conditionalFormatting sqref="Q1130">
    <cfRule type="expression" dxfId="5442" priority="10179">
      <formula>Q1131&gt;0</formula>
    </cfRule>
  </conditionalFormatting>
  <conditionalFormatting sqref="Q1133">
    <cfRule type="expression" dxfId="5441" priority="10178">
      <formula>Q1134&gt;0</formula>
    </cfRule>
  </conditionalFormatting>
  <conditionalFormatting sqref="Q1136">
    <cfRule type="expression" dxfId="5440" priority="10177">
      <formula>Q1137&gt;0</formula>
    </cfRule>
  </conditionalFormatting>
  <conditionalFormatting sqref="Q1139">
    <cfRule type="expression" dxfId="5439" priority="10176">
      <formula>Q1140&gt;0</formula>
    </cfRule>
  </conditionalFormatting>
  <conditionalFormatting sqref="Q1142">
    <cfRule type="expression" dxfId="5438" priority="10175">
      <formula>Q1143&gt;0</formula>
    </cfRule>
  </conditionalFormatting>
  <conditionalFormatting sqref="Q1145">
    <cfRule type="expression" dxfId="5437" priority="10174">
      <formula>Q1146&gt;0</formula>
    </cfRule>
  </conditionalFormatting>
  <conditionalFormatting sqref="Q1150">
    <cfRule type="expression" dxfId="5436" priority="10173">
      <formula>Q1151&gt;0</formula>
    </cfRule>
  </conditionalFormatting>
  <conditionalFormatting sqref="Q1153">
    <cfRule type="expression" dxfId="5435" priority="10172">
      <formula>Q1154&gt;0</formula>
    </cfRule>
  </conditionalFormatting>
  <conditionalFormatting sqref="Q1158">
    <cfRule type="expression" dxfId="5434" priority="10171">
      <formula>Q1159&gt;0</formula>
    </cfRule>
  </conditionalFormatting>
  <conditionalFormatting sqref="Q1161">
    <cfRule type="expression" dxfId="5433" priority="10170">
      <formula>Q1162&gt;0</formula>
    </cfRule>
  </conditionalFormatting>
  <conditionalFormatting sqref="Q1166">
    <cfRule type="expression" dxfId="5432" priority="10169">
      <formula>Q1167&gt;0</formula>
    </cfRule>
  </conditionalFormatting>
  <conditionalFormatting sqref="Q1184">
    <cfRule type="expression" dxfId="5431" priority="10168">
      <formula>Q1185&gt;0</formula>
    </cfRule>
  </conditionalFormatting>
  <conditionalFormatting sqref="Q1187">
    <cfRule type="expression" dxfId="5430" priority="10167">
      <formula>Q1188&gt;0</formula>
    </cfRule>
  </conditionalFormatting>
  <conditionalFormatting sqref="Q1190">
    <cfRule type="expression" dxfId="5429" priority="10166">
      <formula>Q1191&gt;0</formula>
    </cfRule>
  </conditionalFormatting>
  <conditionalFormatting sqref="Q1193">
    <cfRule type="expression" dxfId="5428" priority="10165">
      <formula>Q1194&gt;0</formula>
    </cfRule>
  </conditionalFormatting>
  <conditionalFormatting sqref="Q1203">
    <cfRule type="expression" dxfId="5427" priority="10163">
      <formula>Q1204&gt;0</formula>
    </cfRule>
  </conditionalFormatting>
  <conditionalFormatting sqref="Q1206">
    <cfRule type="expression" dxfId="5426" priority="10162">
      <formula>Q1207&gt;0</formula>
    </cfRule>
  </conditionalFormatting>
  <conditionalFormatting sqref="Q1209">
    <cfRule type="expression" dxfId="5425" priority="10161">
      <formula>Q1210&gt;0</formula>
    </cfRule>
  </conditionalFormatting>
  <conditionalFormatting sqref="S18">
    <cfRule type="expression" dxfId="5424" priority="10158">
      <formula>S19&gt;0</formula>
    </cfRule>
  </conditionalFormatting>
  <conditionalFormatting sqref="S26">
    <cfRule type="expression" dxfId="5423" priority="10157">
      <formula>S27&gt;0</formula>
    </cfRule>
  </conditionalFormatting>
  <conditionalFormatting sqref="S29">
    <cfRule type="expression" dxfId="5422" priority="10156">
      <formula>S30&gt;0</formula>
    </cfRule>
  </conditionalFormatting>
  <conditionalFormatting sqref="S32">
    <cfRule type="expression" dxfId="5421" priority="10155">
      <formula>S33&gt;0</formula>
    </cfRule>
  </conditionalFormatting>
  <conditionalFormatting sqref="S35">
    <cfRule type="expression" dxfId="5420" priority="10154">
      <formula>S36&gt;0</formula>
    </cfRule>
  </conditionalFormatting>
  <conditionalFormatting sqref="S45">
    <cfRule type="expression" dxfId="5419" priority="10153">
      <formula>S46&gt;0</formula>
    </cfRule>
  </conditionalFormatting>
  <conditionalFormatting sqref="S48">
    <cfRule type="expression" dxfId="5418" priority="10152">
      <formula>S49&gt;0</formula>
    </cfRule>
  </conditionalFormatting>
  <conditionalFormatting sqref="S51">
    <cfRule type="expression" dxfId="5417" priority="10151">
      <formula>S52&gt;0</formula>
    </cfRule>
  </conditionalFormatting>
  <conditionalFormatting sqref="S54">
    <cfRule type="expression" dxfId="5416" priority="10150">
      <formula>S55&gt;0</formula>
    </cfRule>
  </conditionalFormatting>
  <conditionalFormatting sqref="S57">
    <cfRule type="expression" dxfId="5415" priority="10149">
      <formula>S58&gt;0</formula>
    </cfRule>
  </conditionalFormatting>
  <conditionalFormatting sqref="S60">
    <cfRule type="expression" dxfId="5414" priority="10148">
      <formula>S61&gt;0</formula>
    </cfRule>
  </conditionalFormatting>
  <conditionalFormatting sqref="S63">
    <cfRule type="expression" dxfId="5413" priority="10147">
      <formula>S64&gt;0</formula>
    </cfRule>
  </conditionalFormatting>
  <conditionalFormatting sqref="S66">
    <cfRule type="expression" dxfId="5412" priority="10146">
      <formula>S67&gt;0</formula>
    </cfRule>
  </conditionalFormatting>
  <conditionalFormatting sqref="S69">
    <cfRule type="expression" dxfId="5411" priority="10145">
      <formula>S70&gt;0</formula>
    </cfRule>
  </conditionalFormatting>
  <conditionalFormatting sqref="S77">
    <cfRule type="expression" dxfId="5410" priority="10144">
      <formula>S78&gt;0</formula>
    </cfRule>
  </conditionalFormatting>
  <conditionalFormatting sqref="S80">
    <cfRule type="expression" dxfId="5409" priority="10143">
      <formula>S81&gt;0</formula>
    </cfRule>
  </conditionalFormatting>
  <conditionalFormatting sqref="S83">
    <cfRule type="expression" dxfId="5408" priority="10142">
      <formula>S84&gt;0</formula>
    </cfRule>
  </conditionalFormatting>
  <conditionalFormatting sqref="S95">
    <cfRule type="expression" dxfId="5407" priority="10141">
      <formula>S96&gt;0</formula>
    </cfRule>
  </conditionalFormatting>
  <conditionalFormatting sqref="S98">
    <cfRule type="expression" dxfId="5406" priority="10140">
      <formula>S99&gt;0</formula>
    </cfRule>
  </conditionalFormatting>
  <conditionalFormatting sqref="S101">
    <cfRule type="expression" dxfId="5405" priority="10139">
      <formula>S102&gt;0</formula>
    </cfRule>
  </conditionalFormatting>
  <conditionalFormatting sqref="S21">
    <cfRule type="expression" dxfId="5404" priority="10138">
      <formula>S22&gt;0</formula>
    </cfRule>
  </conditionalFormatting>
  <conditionalFormatting sqref="S38">
    <cfRule type="expression" dxfId="5403" priority="10137">
      <formula>S39&gt;0</formula>
    </cfRule>
  </conditionalFormatting>
  <conditionalFormatting sqref="S72">
    <cfRule type="expression" dxfId="5402" priority="10136">
      <formula>S73&gt;0</formula>
    </cfRule>
  </conditionalFormatting>
  <conditionalFormatting sqref="S104">
    <cfRule type="expression" dxfId="5401" priority="10135">
      <formula>S105&gt;0</formula>
    </cfRule>
  </conditionalFormatting>
  <conditionalFormatting sqref="S109">
    <cfRule type="expression" dxfId="5400" priority="10134">
      <formula>S110&gt;0</formula>
    </cfRule>
  </conditionalFormatting>
  <conditionalFormatting sqref="S112">
    <cfRule type="expression" dxfId="5399" priority="10133">
      <formula>S113&gt;0</formula>
    </cfRule>
  </conditionalFormatting>
  <conditionalFormatting sqref="S115">
    <cfRule type="expression" dxfId="5398" priority="10132">
      <formula>S116&gt;0</formula>
    </cfRule>
  </conditionalFormatting>
  <conditionalFormatting sqref="S118">
    <cfRule type="expression" dxfId="5397" priority="10131">
      <formula>S119&gt;0</formula>
    </cfRule>
  </conditionalFormatting>
  <conditionalFormatting sqref="S121">
    <cfRule type="expression" dxfId="5396" priority="10130">
      <formula>S122&gt;0</formula>
    </cfRule>
  </conditionalFormatting>
  <conditionalFormatting sqref="S124">
    <cfRule type="expression" dxfId="5395" priority="10129">
      <formula>S125&gt;0</formula>
    </cfRule>
  </conditionalFormatting>
  <conditionalFormatting sqref="S127">
    <cfRule type="expression" dxfId="5394" priority="10128">
      <formula>S128&gt;0</formula>
    </cfRule>
  </conditionalFormatting>
  <conditionalFormatting sqref="S130">
    <cfRule type="expression" dxfId="5393" priority="10127">
      <formula>S131&gt;0</formula>
    </cfRule>
  </conditionalFormatting>
  <conditionalFormatting sqref="S133">
    <cfRule type="expression" dxfId="5392" priority="10126">
      <formula>S134&gt;0</formula>
    </cfRule>
  </conditionalFormatting>
  <conditionalFormatting sqref="S136">
    <cfRule type="expression" dxfId="5391" priority="10125">
      <formula>S137&gt;0</formula>
    </cfRule>
  </conditionalFormatting>
  <conditionalFormatting sqref="S139">
    <cfRule type="expression" dxfId="5390" priority="10124">
      <formula>S140&gt;0</formula>
    </cfRule>
  </conditionalFormatting>
  <conditionalFormatting sqref="S144">
    <cfRule type="expression" dxfId="5389" priority="10123">
      <formula>S145&gt;0</formula>
    </cfRule>
  </conditionalFormatting>
  <conditionalFormatting sqref="S147">
    <cfRule type="expression" dxfId="5388" priority="10122">
      <formula>S148&gt;0</formula>
    </cfRule>
  </conditionalFormatting>
  <conditionalFormatting sqref="S152">
    <cfRule type="expression" dxfId="5387" priority="10121">
      <formula>S153&gt;0</formula>
    </cfRule>
  </conditionalFormatting>
  <conditionalFormatting sqref="S155">
    <cfRule type="expression" dxfId="5386" priority="10120">
      <formula>S156&gt;0</formula>
    </cfRule>
  </conditionalFormatting>
  <conditionalFormatting sqref="S158">
    <cfRule type="expression" dxfId="5385" priority="10119">
      <formula>S159&gt;0</formula>
    </cfRule>
  </conditionalFormatting>
  <conditionalFormatting sqref="S161">
    <cfRule type="expression" dxfId="5384" priority="10118">
      <formula>S162&gt;0</formula>
    </cfRule>
  </conditionalFormatting>
  <conditionalFormatting sqref="S164">
    <cfRule type="expression" dxfId="5383" priority="10117">
      <formula>S165&gt;0</formula>
    </cfRule>
  </conditionalFormatting>
  <conditionalFormatting sqref="S167">
    <cfRule type="expression" dxfId="5382" priority="10116">
      <formula>S168&gt;0</formula>
    </cfRule>
  </conditionalFormatting>
  <conditionalFormatting sqref="S170">
    <cfRule type="expression" dxfId="5381" priority="10115">
      <formula>S171&gt;0</formula>
    </cfRule>
  </conditionalFormatting>
  <conditionalFormatting sqref="S173">
    <cfRule type="expression" dxfId="5380" priority="10114">
      <formula>S174&gt;0</formula>
    </cfRule>
  </conditionalFormatting>
  <conditionalFormatting sqref="S176">
    <cfRule type="expression" dxfId="5379" priority="10113">
      <formula>S177&gt;0</formula>
    </cfRule>
  </conditionalFormatting>
  <conditionalFormatting sqref="S183">
    <cfRule type="expression" dxfId="5378" priority="10112">
      <formula>S184&gt;0</formula>
    </cfRule>
  </conditionalFormatting>
  <conditionalFormatting sqref="S186">
    <cfRule type="expression" dxfId="5377" priority="10111">
      <formula>S187&gt;0</formula>
    </cfRule>
  </conditionalFormatting>
  <conditionalFormatting sqref="S189">
    <cfRule type="expression" dxfId="5376" priority="10110">
      <formula>S190&gt;0</formula>
    </cfRule>
  </conditionalFormatting>
  <conditionalFormatting sqref="S192">
    <cfRule type="expression" dxfId="5375" priority="10109">
      <formula>S193&gt;0</formula>
    </cfRule>
  </conditionalFormatting>
  <conditionalFormatting sqref="S195">
    <cfRule type="expression" dxfId="5374" priority="10108">
      <formula>S196&gt;0</formula>
    </cfRule>
  </conditionalFormatting>
  <conditionalFormatting sqref="S198">
    <cfRule type="expression" dxfId="5373" priority="10107">
      <formula>S199&gt;0</formula>
    </cfRule>
  </conditionalFormatting>
  <conditionalFormatting sqref="S201">
    <cfRule type="expression" dxfId="5372" priority="10106">
      <formula>S202&gt;0</formula>
    </cfRule>
  </conditionalFormatting>
  <conditionalFormatting sqref="S204">
    <cfRule type="expression" dxfId="5371" priority="10105">
      <formula>S205&gt;0</formula>
    </cfRule>
  </conditionalFormatting>
  <conditionalFormatting sqref="S207">
    <cfRule type="expression" dxfId="5370" priority="10104">
      <formula>S208&gt;0</formula>
    </cfRule>
  </conditionalFormatting>
  <conditionalFormatting sqref="S210">
    <cfRule type="expression" dxfId="5369" priority="10103">
      <formula>S211&gt;0</formula>
    </cfRule>
  </conditionalFormatting>
  <conditionalFormatting sqref="S213">
    <cfRule type="expression" dxfId="5368" priority="10102">
      <formula>S214&gt;0</formula>
    </cfRule>
  </conditionalFormatting>
  <conditionalFormatting sqref="S216">
    <cfRule type="expression" dxfId="5367" priority="10101">
      <formula>S217&gt;0</formula>
    </cfRule>
  </conditionalFormatting>
  <conditionalFormatting sqref="S219">
    <cfRule type="expression" dxfId="5366" priority="10100">
      <formula>S220&gt;0</formula>
    </cfRule>
  </conditionalFormatting>
  <conditionalFormatting sqref="S222">
    <cfRule type="expression" dxfId="5365" priority="10099">
      <formula>S223&gt;0</formula>
    </cfRule>
  </conditionalFormatting>
  <conditionalFormatting sqref="S225">
    <cfRule type="expression" dxfId="5364" priority="10098">
      <formula>S226&gt;0</formula>
    </cfRule>
  </conditionalFormatting>
  <conditionalFormatting sqref="S228">
    <cfRule type="expression" dxfId="5363" priority="10097">
      <formula>S229&gt;0</formula>
    </cfRule>
  </conditionalFormatting>
  <conditionalFormatting sqref="S231">
    <cfRule type="expression" dxfId="5362" priority="10096">
      <formula>S232&gt;0</formula>
    </cfRule>
  </conditionalFormatting>
  <conditionalFormatting sqref="S234">
    <cfRule type="expression" dxfId="5361" priority="10095">
      <formula>S235&gt;0</formula>
    </cfRule>
  </conditionalFormatting>
  <conditionalFormatting sqref="S237">
    <cfRule type="expression" dxfId="5360" priority="10094">
      <formula>S238&gt;0</formula>
    </cfRule>
  </conditionalFormatting>
  <conditionalFormatting sqref="S240">
    <cfRule type="expression" dxfId="5359" priority="10093">
      <formula>S241&gt;0</formula>
    </cfRule>
  </conditionalFormatting>
  <conditionalFormatting sqref="S243">
    <cfRule type="expression" dxfId="5358" priority="10092">
      <formula>S244&gt;0</formula>
    </cfRule>
  </conditionalFormatting>
  <conditionalFormatting sqref="S246">
    <cfRule type="expression" dxfId="5357" priority="10091">
      <formula>S247&gt;0</formula>
    </cfRule>
  </conditionalFormatting>
  <conditionalFormatting sqref="S249">
    <cfRule type="expression" dxfId="5356" priority="10090">
      <formula>S250&gt;0</formula>
    </cfRule>
  </conditionalFormatting>
  <conditionalFormatting sqref="S252">
    <cfRule type="expression" dxfId="5355" priority="10089">
      <formula>S253&gt;0</formula>
    </cfRule>
  </conditionalFormatting>
  <conditionalFormatting sqref="S255">
    <cfRule type="expression" dxfId="5354" priority="10088">
      <formula>S256&gt;0</formula>
    </cfRule>
  </conditionalFormatting>
  <conditionalFormatting sqref="S258">
    <cfRule type="expression" dxfId="5353" priority="10087">
      <formula>S259&gt;0</formula>
    </cfRule>
  </conditionalFormatting>
  <conditionalFormatting sqref="S1065">
    <cfRule type="expression" dxfId="5352" priority="9826">
      <formula>S1066&gt;0</formula>
    </cfRule>
  </conditionalFormatting>
  <conditionalFormatting sqref="S1068">
    <cfRule type="expression" dxfId="5351" priority="9825">
      <formula>S1069&gt;0</formula>
    </cfRule>
  </conditionalFormatting>
  <conditionalFormatting sqref="S1071">
    <cfRule type="expression" dxfId="5350" priority="9824">
      <formula>S1072&gt;0</formula>
    </cfRule>
  </conditionalFormatting>
  <conditionalFormatting sqref="S1074">
    <cfRule type="expression" dxfId="5349" priority="9823">
      <formula>S1075&gt;0</formula>
    </cfRule>
  </conditionalFormatting>
  <conditionalFormatting sqref="S1077">
    <cfRule type="expression" dxfId="5348" priority="9822">
      <formula>S1078&gt;0</formula>
    </cfRule>
  </conditionalFormatting>
  <conditionalFormatting sqref="S1080">
    <cfRule type="expression" dxfId="5347" priority="9821">
      <formula>S1081&gt;0</formula>
    </cfRule>
  </conditionalFormatting>
  <conditionalFormatting sqref="S1083">
    <cfRule type="expression" dxfId="5346" priority="9820">
      <formula>S1084&gt;0</formula>
    </cfRule>
  </conditionalFormatting>
  <conditionalFormatting sqref="S1086">
    <cfRule type="expression" dxfId="5345" priority="9819">
      <formula>S1087&gt;0</formula>
    </cfRule>
  </conditionalFormatting>
  <conditionalFormatting sqref="S1089">
    <cfRule type="expression" dxfId="5344" priority="9818">
      <formula>S1090&gt;0</formula>
    </cfRule>
  </conditionalFormatting>
  <conditionalFormatting sqref="S1092">
    <cfRule type="expression" dxfId="5343" priority="9817">
      <formula>S1093&gt;0</formula>
    </cfRule>
  </conditionalFormatting>
  <conditionalFormatting sqref="S1095">
    <cfRule type="expression" dxfId="5342" priority="9816">
      <formula>S1096&gt;0</formula>
    </cfRule>
  </conditionalFormatting>
  <conditionalFormatting sqref="S1098">
    <cfRule type="expression" dxfId="5341" priority="9815">
      <formula>S1099&gt;0</formula>
    </cfRule>
  </conditionalFormatting>
  <conditionalFormatting sqref="S1101">
    <cfRule type="expression" dxfId="5340" priority="9814">
      <formula>S1102&gt;0</formula>
    </cfRule>
  </conditionalFormatting>
  <conditionalFormatting sqref="S1104">
    <cfRule type="expression" dxfId="5339" priority="9813">
      <formula>S1105&gt;0</formula>
    </cfRule>
  </conditionalFormatting>
  <conditionalFormatting sqref="S1107">
    <cfRule type="expression" dxfId="5338" priority="9812">
      <formula>S1108&gt;0</formula>
    </cfRule>
  </conditionalFormatting>
  <conditionalFormatting sqref="S1110">
    <cfRule type="expression" dxfId="5337" priority="9811">
      <formula>S1111&gt;0</formula>
    </cfRule>
  </conditionalFormatting>
  <conditionalFormatting sqref="S1113">
    <cfRule type="expression" dxfId="5336" priority="9810">
      <formula>S1114&gt;0</formula>
    </cfRule>
  </conditionalFormatting>
  <conditionalFormatting sqref="S1116">
    <cfRule type="expression" dxfId="5335" priority="9809">
      <formula>S1117&gt;0</formula>
    </cfRule>
  </conditionalFormatting>
  <conditionalFormatting sqref="S1119">
    <cfRule type="expression" dxfId="5334" priority="9808">
      <formula>S1120&gt;0</formula>
    </cfRule>
  </conditionalFormatting>
  <conditionalFormatting sqref="S1122">
    <cfRule type="expression" dxfId="5333" priority="9807">
      <formula>S1123&gt;0</formula>
    </cfRule>
  </conditionalFormatting>
  <conditionalFormatting sqref="S1127">
    <cfRule type="expression" dxfId="5332" priority="9806">
      <formula>S1128&gt;0</formula>
    </cfRule>
  </conditionalFormatting>
  <conditionalFormatting sqref="S1130">
    <cfRule type="expression" dxfId="5331" priority="9805">
      <formula>S1131&gt;0</formula>
    </cfRule>
  </conditionalFormatting>
  <conditionalFormatting sqref="S1133">
    <cfRule type="expression" dxfId="5330" priority="9804">
      <formula>S1134&gt;0</formula>
    </cfRule>
  </conditionalFormatting>
  <conditionalFormatting sqref="S1136">
    <cfRule type="expression" dxfId="5329" priority="9803">
      <formula>S1137&gt;0</formula>
    </cfRule>
  </conditionalFormatting>
  <conditionalFormatting sqref="S1139">
    <cfRule type="expression" dxfId="5328" priority="9802">
      <formula>S1140&gt;0</formula>
    </cfRule>
  </conditionalFormatting>
  <conditionalFormatting sqref="S1142">
    <cfRule type="expression" dxfId="5327" priority="9801">
      <formula>S1143&gt;0</formula>
    </cfRule>
  </conditionalFormatting>
  <conditionalFormatting sqref="S1145">
    <cfRule type="expression" dxfId="5326" priority="9800">
      <formula>S1146&gt;0</formula>
    </cfRule>
  </conditionalFormatting>
  <conditionalFormatting sqref="S1150">
    <cfRule type="expression" dxfId="5325" priority="9799">
      <formula>S1151&gt;0</formula>
    </cfRule>
  </conditionalFormatting>
  <conditionalFormatting sqref="S1153">
    <cfRule type="expression" dxfId="5324" priority="9798">
      <formula>S1154&gt;0</formula>
    </cfRule>
  </conditionalFormatting>
  <conditionalFormatting sqref="S1158">
    <cfRule type="expression" dxfId="5323" priority="9797">
      <formula>S1159&gt;0</formula>
    </cfRule>
  </conditionalFormatting>
  <conditionalFormatting sqref="S1161">
    <cfRule type="expression" dxfId="5322" priority="9796">
      <formula>S1162&gt;0</formula>
    </cfRule>
  </conditionalFormatting>
  <conditionalFormatting sqref="S1166">
    <cfRule type="expression" dxfId="5321" priority="9795">
      <formula>S1167&gt;0</formula>
    </cfRule>
  </conditionalFormatting>
  <conditionalFormatting sqref="S1184">
    <cfRule type="expression" dxfId="5320" priority="9794">
      <formula>S1185&gt;0</formula>
    </cfRule>
  </conditionalFormatting>
  <conditionalFormatting sqref="S1187">
    <cfRule type="expression" dxfId="5319" priority="9793">
      <formula>S1188&gt;0</formula>
    </cfRule>
  </conditionalFormatting>
  <conditionalFormatting sqref="S1190">
    <cfRule type="expression" dxfId="5318" priority="9792">
      <formula>S1191&gt;0</formula>
    </cfRule>
  </conditionalFormatting>
  <conditionalFormatting sqref="S1193">
    <cfRule type="expression" dxfId="5317" priority="9791">
      <formula>S1194&gt;0</formula>
    </cfRule>
  </conditionalFormatting>
  <conditionalFormatting sqref="S1203">
    <cfRule type="expression" dxfId="5316" priority="9789">
      <formula>S1204&gt;0</formula>
    </cfRule>
  </conditionalFormatting>
  <conditionalFormatting sqref="S1206">
    <cfRule type="expression" dxfId="5315" priority="9788">
      <formula>S1207&gt;0</formula>
    </cfRule>
  </conditionalFormatting>
  <conditionalFormatting sqref="S1209">
    <cfRule type="expression" dxfId="5314" priority="9787">
      <formula>S1210&gt;0</formula>
    </cfRule>
  </conditionalFormatting>
  <conditionalFormatting sqref="U18">
    <cfRule type="expression" dxfId="5313" priority="9784">
      <formula>U19&gt;0</formula>
    </cfRule>
  </conditionalFormatting>
  <conditionalFormatting sqref="U26">
    <cfRule type="expression" dxfId="5312" priority="9783">
      <formula>U27&gt;0</formula>
    </cfRule>
  </conditionalFormatting>
  <conditionalFormatting sqref="U29">
    <cfRule type="expression" dxfId="5311" priority="9782">
      <formula>U30&gt;0</formula>
    </cfRule>
  </conditionalFormatting>
  <conditionalFormatting sqref="U32">
    <cfRule type="expression" dxfId="5310" priority="9781">
      <formula>U33&gt;0</formula>
    </cfRule>
  </conditionalFormatting>
  <conditionalFormatting sqref="U35">
    <cfRule type="expression" dxfId="5309" priority="9780">
      <formula>U36&gt;0</formula>
    </cfRule>
  </conditionalFormatting>
  <conditionalFormatting sqref="U45">
    <cfRule type="expression" dxfId="5308" priority="9779">
      <formula>U46&gt;0</formula>
    </cfRule>
  </conditionalFormatting>
  <conditionalFormatting sqref="U48">
    <cfRule type="expression" dxfId="5307" priority="9778">
      <formula>U49&gt;0</formula>
    </cfRule>
  </conditionalFormatting>
  <conditionalFormatting sqref="U51">
    <cfRule type="expression" dxfId="5306" priority="9777">
      <formula>U52&gt;0</formula>
    </cfRule>
  </conditionalFormatting>
  <conditionalFormatting sqref="U54">
    <cfRule type="expression" dxfId="5305" priority="9776">
      <formula>U55&gt;0</formula>
    </cfRule>
  </conditionalFormatting>
  <conditionalFormatting sqref="U57">
    <cfRule type="expression" dxfId="5304" priority="9775">
      <formula>U58&gt;0</formula>
    </cfRule>
  </conditionalFormatting>
  <conditionalFormatting sqref="U60">
    <cfRule type="expression" dxfId="5303" priority="9774">
      <formula>U61&gt;0</formula>
    </cfRule>
  </conditionalFormatting>
  <conditionalFormatting sqref="U63">
    <cfRule type="expression" dxfId="5302" priority="9773">
      <formula>U64&gt;0</formula>
    </cfRule>
  </conditionalFormatting>
  <conditionalFormatting sqref="U66">
    <cfRule type="expression" dxfId="5301" priority="9772">
      <formula>U67&gt;0</formula>
    </cfRule>
  </conditionalFormatting>
  <conditionalFormatting sqref="U69">
    <cfRule type="expression" dxfId="5300" priority="9771">
      <formula>U70&gt;0</formula>
    </cfRule>
  </conditionalFormatting>
  <conditionalFormatting sqref="U77">
    <cfRule type="expression" dxfId="5299" priority="9770">
      <formula>U78&gt;0</formula>
    </cfRule>
  </conditionalFormatting>
  <conditionalFormatting sqref="U80">
    <cfRule type="expression" dxfId="5298" priority="9769">
      <formula>U81&gt;0</formula>
    </cfRule>
  </conditionalFormatting>
  <conditionalFormatting sqref="U83">
    <cfRule type="expression" dxfId="5297" priority="9768">
      <formula>U84&gt;0</formula>
    </cfRule>
  </conditionalFormatting>
  <conditionalFormatting sqref="U95">
    <cfRule type="expression" dxfId="5296" priority="9767">
      <formula>U96&gt;0</formula>
    </cfRule>
  </conditionalFormatting>
  <conditionalFormatting sqref="U98">
    <cfRule type="expression" dxfId="5295" priority="9766">
      <formula>U99&gt;0</formula>
    </cfRule>
  </conditionalFormatting>
  <conditionalFormatting sqref="U101">
    <cfRule type="expression" dxfId="5294" priority="9765">
      <formula>U102&gt;0</formula>
    </cfRule>
  </conditionalFormatting>
  <conditionalFormatting sqref="U21">
    <cfRule type="expression" dxfId="5293" priority="9764">
      <formula>U22&gt;0</formula>
    </cfRule>
  </conditionalFormatting>
  <conditionalFormatting sqref="U38">
    <cfRule type="expression" dxfId="5292" priority="9763">
      <formula>U39&gt;0</formula>
    </cfRule>
  </conditionalFormatting>
  <conditionalFormatting sqref="U72">
    <cfRule type="expression" dxfId="5291" priority="9762">
      <formula>U73&gt;0</formula>
    </cfRule>
  </conditionalFormatting>
  <conditionalFormatting sqref="U104">
    <cfRule type="expression" dxfId="5290" priority="9761">
      <formula>U105&gt;0</formula>
    </cfRule>
  </conditionalFormatting>
  <conditionalFormatting sqref="U109">
    <cfRule type="expression" dxfId="5289" priority="9760">
      <formula>U110&gt;0</formula>
    </cfRule>
  </conditionalFormatting>
  <conditionalFormatting sqref="U112">
    <cfRule type="expression" dxfId="5288" priority="9759">
      <formula>U113&gt;0</formula>
    </cfRule>
  </conditionalFormatting>
  <conditionalFormatting sqref="U115">
    <cfRule type="expression" dxfId="5287" priority="9758">
      <formula>U116&gt;0</formula>
    </cfRule>
  </conditionalFormatting>
  <conditionalFormatting sqref="U118">
    <cfRule type="expression" dxfId="5286" priority="9757">
      <formula>U119&gt;0</formula>
    </cfRule>
  </conditionalFormatting>
  <conditionalFormatting sqref="U121">
    <cfRule type="expression" dxfId="5285" priority="9756">
      <formula>U122&gt;0</formula>
    </cfRule>
  </conditionalFormatting>
  <conditionalFormatting sqref="U124">
    <cfRule type="expression" dxfId="5284" priority="9755">
      <formula>U125&gt;0</formula>
    </cfRule>
  </conditionalFormatting>
  <conditionalFormatting sqref="U127">
    <cfRule type="expression" dxfId="5283" priority="9754">
      <formula>U128&gt;0</formula>
    </cfRule>
  </conditionalFormatting>
  <conditionalFormatting sqref="U130">
    <cfRule type="expression" dxfId="5282" priority="9753">
      <formula>U131&gt;0</formula>
    </cfRule>
  </conditionalFormatting>
  <conditionalFormatting sqref="U133">
    <cfRule type="expression" dxfId="5281" priority="9752">
      <formula>U134&gt;0</formula>
    </cfRule>
  </conditionalFormatting>
  <conditionalFormatting sqref="U136">
    <cfRule type="expression" dxfId="5280" priority="9751">
      <formula>U137&gt;0</formula>
    </cfRule>
  </conditionalFormatting>
  <conditionalFormatting sqref="U139">
    <cfRule type="expression" dxfId="5279" priority="9750">
      <formula>U140&gt;0</formula>
    </cfRule>
  </conditionalFormatting>
  <conditionalFormatting sqref="U144">
    <cfRule type="expression" dxfId="5278" priority="9749">
      <formula>U145&gt;0</formula>
    </cfRule>
  </conditionalFormatting>
  <conditionalFormatting sqref="U147">
    <cfRule type="expression" dxfId="5277" priority="9748">
      <formula>U148&gt;0</formula>
    </cfRule>
  </conditionalFormatting>
  <conditionalFormatting sqref="U152">
    <cfRule type="expression" dxfId="5276" priority="9747">
      <formula>U153&gt;0</formula>
    </cfRule>
  </conditionalFormatting>
  <conditionalFormatting sqref="U155">
    <cfRule type="expression" dxfId="5275" priority="9746">
      <formula>U156&gt;0</formula>
    </cfRule>
  </conditionalFormatting>
  <conditionalFormatting sqref="U158">
    <cfRule type="expression" dxfId="5274" priority="9745">
      <formula>U159&gt;0</formula>
    </cfRule>
  </conditionalFormatting>
  <conditionalFormatting sqref="U161">
    <cfRule type="expression" dxfId="5273" priority="9744">
      <formula>U162&gt;0</formula>
    </cfRule>
  </conditionalFormatting>
  <conditionalFormatting sqref="U164">
    <cfRule type="expression" dxfId="5272" priority="9743">
      <formula>U165&gt;0</formula>
    </cfRule>
  </conditionalFormatting>
  <conditionalFormatting sqref="U167">
    <cfRule type="expression" dxfId="5271" priority="9742">
      <formula>U168&gt;0</formula>
    </cfRule>
  </conditionalFormatting>
  <conditionalFormatting sqref="U170">
    <cfRule type="expression" dxfId="5270" priority="9741">
      <formula>U171&gt;0</formula>
    </cfRule>
  </conditionalFormatting>
  <conditionalFormatting sqref="U173">
    <cfRule type="expression" dxfId="5269" priority="9740">
      <formula>U174&gt;0</formula>
    </cfRule>
  </conditionalFormatting>
  <conditionalFormatting sqref="U176">
    <cfRule type="expression" dxfId="5268" priority="9739">
      <formula>U177&gt;0</formula>
    </cfRule>
  </conditionalFormatting>
  <conditionalFormatting sqref="U183">
    <cfRule type="expression" dxfId="5267" priority="9738">
      <formula>U184&gt;0</formula>
    </cfRule>
  </conditionalFormatting>
  <conditionalFormatting sqref="U186">
    <cfRule type="expression" dxfId="5266" priority="9737">
      <formula>U187&gt;0</formula>
    </cfRule>
  </conditionalFormatting>
  <conditionalFormatting sqref="U189">
    <cfRule type="expression" dxfId="5265" priority="9736">
      <formula>U190&gt;0</formula>
    </cfRule>
  </conditionalFormatting>
  <conditionalFormatting sqref="U192">
    <cfRule type="expression" dxfId="5264" priority="9735">
      <formula>U193&gt;0</formula>
    </cfRule>
  </conditionalFormatting>
  <conditionalFormatting sqref="U195">
    <cfRule type="expression" dxfId="5263" priority="9734">
      <formula>U196&gt;0</formula>
    </cfRule>
  </conditionalFormatting>
  <conditionalFormatting sqref="U198">
    <cfRule type="expression" dxfId="5262" priority="9733">
      <formula>U199&gt;0</formula>
    </cfRule>
  </conditionalFormatting>
  <conditionalFormatting sqref="U201">
    <cfRule type="expression" dxfId="5261" priority="9732">
      <formula>U202&gt;0</formula>
    </cfRule>
  </conditionalFormatting>
  <conditionalFormatting sqref="U204">
    <cfRule type="expression" dxfId="5260" priority="9731">
      <formula>U205&gt;0</formula>
    </cfRule>
  </conditionalFormatting>
  <conditionalFormatting sqref="U207">
    <cfRule type="expression" dxfId="5259" priority="9730">
      <formula>U208&gt;0</formula>
    </cfRule>
  </conditionalFormatting>
  <conditionalFormatting sqref="U210">
    <cfRule type="expression" dxfId="5258" priority="9729">
      <formula>U211&gt;0</formula>
    </cfRule>
  </conditionalFormatting>
  <conditionalFormatting sqref="U213">
    <cfRule type="expression" dxfId="5257" priority="9728">
      <formula>U214&gt;0</formula>
    </cfRule>
  </conditionalFormatting>
  <conditionalFormatting sqref="U216">
    <cfRule type="expression" dxfId="5256" priority="9727">
      <formula>U217&gt;0</formula>
    </cfRule>
  </conditionalFormatting>
  <conditionalFormatting sqref="U219">
    <cfRule type="expression" dxfId="5255" priority="9726">
      <formula>U220&gt;0</formula>
    </cfRule>
  </conditionalFormatting>
  <conditionalFormatting sqref="U222">
    <cfRule type="expression" dxfId="5254" priority="9725">
      <formula>U223&gt;0</formula>
    </cfRule>
  </conditionalFormatting>
  <conditionalFormatting sqref="U225">
    <cfRule type="expression" dxfId="5253" priority="9724">
      <formula>U226&gt;0</formula>
    </cfRule>
  </conditionalFormatting>
  <conditionalFormatting sqref="U228">
    <cfRule type="expression" dxfId="5252" priority="9723">
      <formula>U229&gt;0</formula>
    </cfRule>
  </conditionalFormatting>
  <conditionalFormatting sqref="U231">
    <cfRule type="expression" dxfId="5251" priority="9722">
      <formula>U232&gt;0</formula>
    </cfRule>
  </conditionalFormatting>
  <conditionalFormatting sqref="U234">
    <cfRule type="expression" dxfId="5250" priority="9721">
      <formula>U235&gt;0</formula>
    </cfRule>
  </conditionalFormatting>
  <conditionalFormatting sqref="U237">
    <cfRule type="expression" dxfId="5249" priority="9720">
      <formula>U238&gt;0</formula>
    </cfRule>
  </conditionalFormatting>
  <conditionalFormatting sqref="U240">
    <cfRule type="expression" dxfId="5248" priority="9719">
      <formula>U241&gt;0</formula>
    </cfRule>
  </conditionalFormatting>
  <conditionalFormatting sqref="U243">
    <cfRule type="expression" dxfId="5247" priority="9718">
      <formula>U244&gt;0</formula>
    </cfRule>
  </conditionalFormatting>
  <conditionalFormatting sqref="U246">
    <cfRule type="expression" dxfId="5246" priority="9717">
      <formula>U247&gt;0</formula>
    </cfRule>
  </conditionalFormatting>
  <conditionalFormatting sqref="U249">
    <cfRule type="expression" dxfId="5245" priority="9716">
      <formula>U250&gt;0</formula>
    </cfRule>
  </conditionalFormatting>
  <conditionalFormatting sqref="U252">
    <cfRule type="expression" dxfId="5244" priority="9715">
      <formula>U253&gt;0</formula>
    </cfRule>
  </conditionalFormatting>
  <conditionalFormatting sqref="U255">
    <cfRule type="expression" dxfId="5243" priority="9714">
      <formula>U256&gt;0</formula>
    </cfRule>
  </conditionalFormatting>
  <conditionalFormatting sqref="U258">
    <cfRule type="expression" dxfId="5242" priority="9713">
      <formula>U259&gt;0</formula>
    </cfRule>
  </conditionalFormatting>
  <conditionalFormatting sqref="U1065">
    <cfRule type="expression" dxfId="5241" priority="9452">
      <formula>U1066&gt;0</formula>
    </cfRule>
  </conditionalFormatting>
  <conditionalFormatting sqref="U1068">
    <cfRule type="expression" dxfId="5240" priority="9451">
      <formula>U1069&gt;0</formula>
    </cfRule>
  </conditionalFormatting>
  <conditionalFormatting sqref="U1071">
    <cfRule type="expression" dxfId="5239" priority="9450">
      <formula>U1072&gt;0</formula>
    </cfRule>
  </conditionalFormatting>
  <conditionalFormatting sqref="U1074">
    <cfRule type="expression" dxfId="5238" priority="9449">
      <formula>U1075&gt;0</formula>
    </cfRule>
  </conditionalFormatting>
  <conditionalFormatting sqref="U1077">
    <cfRule type="expression" dxfId="5237" priority="9448">
      <formula>U1078&gt;0</formula>
    </cfRule>
  </conditionalFormatting>
  <conditionalFormatting sqref="U1080">
    <cfRule type="expression" dxfId="5236" priority="9447">
      <formula>U1081&gt;0</formula>
    </cfRule>
  </conditionalFormatting>
  <conditionalFormatting sqref="U1083">
    <cfRule type="expression" dxfId="5235" priority="9446">
      <formula>U1084&gt;0</formula>
    </cfRule>
  </conditionalFormatting>
  <conditionalFormatting sqref="U1086">
    <cfRule type="expression" dxfId="5234" priority="9445">
      <formula>U1087&gt;0</formula>
    </cfRule>
  </conditionalFormatting>
  <conditionalFormatting sqref="U1089">
    <cfRule type="expression" dxfId="5233" priority="9444">
      <formula>U1090&gt;0</formula>
    </cfRule>
  </conditionalFormatting>
  <conditionalFormatting sqref="U1092">
    <cfRule type="expression" dxfId="5232" priority="9443">
      <formula>U1093&gt;0</formula>
    </cfRule>
  </conditionalFormatting>
  <conditionalFormatting sqref="U1095">
    <cfRule type="expression" dxfId="5231" priority="9442">
      <formula>U1096&gt;0</formula>
    </cfRule>
  </conditionalFormatting>
  <conditionalFormatting sqref="U1098">
    <cfRule type="expression" dxfId="5230" priority="9441">
      <formula>U1099&gt;0</formula>
    </cfRule>
  </conditionalFormatting>
  <conditionalFormatting sqref="U1101">
    <cfRule type="expression" dxfId="5229" priority="9440">
      <formula>U1102&gt;0</formula>
    </cfRule>
  </conditionalFormatting>
  <conditionalFormatting sqref="U1104">
    <cfRule type="expression" dxfId="5228" priority="9439">
      <formula>U1105&gt;0</formula>
    </cfRule>
  </conditionalFormatting>
  <conditionalFormatting sqref="U1107">
    <cfRule type="expression" dxfId="5227" priority="9438">
      <formula>U1108&gt;0</formula>
    </cfRule>
  </conditionalFormatting>
  <conditionalFormatting sqref="U1110">
    <cfRule type="expression" dxfId="5226" priority="9437">
      <formula>U1111&gt;0</formula>
    </cfRule>
  </conditionalFormatting>
  <conditionalFormatting sqref="U1113">
    <cfRule type="expression" dxfId="5225" priority="9436">
      <formula>U1114&gt;0</formula>
    </cfRule>
  </conditionalFormatting>
  <conditionalFormatting sqref="U1116">
    <cfRule type="expression" dxfId="5224" priority="9435">
      <formula>U1117&gt;0</formula>
    </cfRule>
  </conditionalFormatting>
  <conditionalFormatting sqref="U1119">
    <cfRule type="expression" dxfId="5223" priority="9434">
      <formula>U1120&gt;0</formula>
    </cfRule>
  </conditionalFormatting>
  <conditionalFormatting sqref="U1122">
    <cfRule type="expression" dxfId="5222" priority="9433">
      <formula>U1123&gt;0</formula>
    </cfRule>
  </conditionalFormatting>
  <conditionalFormatting sqref="U1127">
    <cfRule type="expression" dxfId="5221" priority="9432">
      <formula>U1128&gt;0</formula>
    </cfRule>
  </conditionalFormatting>
  <conditionalFormatting sqref="U1130">
    <cfRule type="expression" dxfId="5220" priority="9431">
      <formula>U1131&gt;0</formula>
    </cfRule>
  </conditionalFormatting>
  <conditionalFormatting sqref="U1133">
    <cfRule type="expression" dxfId="5219" priority="9430">
      <formula>U1134&gt;0</formula>
    </cfRule>
  </conditionalFormatting>
  <conditionalFormatting sqref="U1136">
    <cfRule type="expression" dxfId="5218" priority="9429">
      <formula>U1137&gt;0</formula>
    </cfRule>
  </conditionalFormatting>
  <conditionalFormatting sqref="U1139">
    <cfRule type="expression" dxfId="5217" priority="9428">
      <formula>U1140&gt;0</formula>
    </cfRule>
  </conditionalFormatting>
  <conditionalFormatting sqref="U1142">
    <cfRule type="expression" dxfId="5216" priority="9427">
      <formula>U1143&gt;0</formula>
    </cfRule>
  </conditionalFormatting>
  <conditionalFormatting sqref="U1145">
    <cfRule type="expression" dxfId="5215" priority="9426">
      <formula>U1146&gt;0</formula>
    </cfRule>
  </conditionalFormatting>
  <conditionalFormatting sqref="U1150">
    <cfRule type="expression" dxfId="5214" priority="9425">
      <formula>U1151&gt;0</formula>
    </cfRule>
  </conditionalFormatting>
  <conditionalFormatting sqref="U1153">
    <cfRule type="expression" dxfId="5213" priority="9424">
      <formula>U1154&gt;0</formula>
    </cfRule>
  </conditionalFormatting>
  <conditionalFormatting sqref="U1158">
    <cfRule type="expression" dxfId="5212" priority="9423">
      <formula>U1159&gt;0</formula>
    </cfRule>
  </conditionalFormatting>
  <conditionalFormatting sqref="U1161">
    <cfRule type="expression" dxfId="5211" priority="9422">
      <formula>U1162&gt;0</formula>
    </cfRule>
  </conditionalFormatting>
  <conditionalFormatting sqref="U1166">
    <cfRule type="expression" dxfId="5210" priority="9421">
      <formula>U1167&gt;0</formula>
    </cfRule>
  </conditionalFormatting>
  <conditionalFormatting sqref="U1184">
    <cfRule type="expression" dxfId="5209" priority="9420">
      <formula>U1185&gt;0</formula>
    </cfRule>
  </conditionalFormatting>
  <conditionalFormatting sqref="U1187">
    <cfRule type="expression" dxfId="5208" priority="9419">
      <formula>U1188&gt;0</formula>
    </cfRule>
  </conditionalFormatting>
  <conditionalFormatting sqref="U1190">
    <cfRule type="expression" dxfId="5207" priority="9418">
      <formula>U1191&gt;0</formula>
    </cfRule>
  </conditionalFormatting>
  <conditionalFormatting sqref="U1193">
    <cfRule type="expression" dxfId="5206" priority="9417">
      <formula>U1194&gt;0</formula>
    </cfRule>
  </conditionalFormatting>
  <conditionalFormatting sqref="U1203">
    <cfRule type="expression" dxfId="5205" priority="9415">
      <formula>U1204&gt;0</formula>
    </cfRule>
  </conditionalFormatting>
  <conditionalFormatting sqref="U1206">
    <cfRule type="expression" dxfId="5204" priority="9414">
      <formula>U1207&gt;0</formula>
    </cfRule>
  </conditionalFormatting>
  <conditionalFormatting sqref="U1209">
    <cfRule type="expression" dxfId="5203" priority="9413">
      <formula>U1210&gt;0</formula>
    </cfRule>
  </conditionalFormatting>
  <conditionalFormatting sqref="W18">
    <cfRule type="expression" dxfId="5202" priority="9410">
      <formula>W19&gt;0</formula>
    </cfRule>
  </conditionalFormatting>
  <conditionalFormatting sqref="W26">
    <cfRule type="expression" dxfId="5201" priority="9409">
      <formula>W27&gt;0</formula>
    </cfRule>
  </conditionalFormatting>
  <conditionalFormatting sqref="W29">
    <cfRule type="expression" dxfId="5200" priority="9408">
      <formula>W30&gt;0</formula>
    </cfRule>
  </conditionalFormatting>
  <conditionalFormatting sqref="W32">
    <cfRule type="expression" dxfId="5199" priority="9407">
      <formula>W33&gt;0</formula>
    </cfRule>
  </conditionalFormatting>
  <conditionalFormatting sqref="W35">
    <cfRule type="expression" dxfId="5198" priority="9406">
      <formula>W36&gt;0</formula>
    </cfRule>
  </conditionalFormatting>
  <conditionalFormatting sqref="W45">
    <cfRule type="expression" dxfId="5197" priority="9405">
      <formula>W46&gt;0</formula>
    </cfRule>
  </conditionalFormatting>
  <conditionalFormatting sqref="W48">
    <cfRule type="expression" dxfId="5196" priority="9404">
      <formula>W49&gt;0</formula>
    </cfRule>
  </conditionalFormatting>
  <conditionalFormatting sqref="W51">
    <cfRule type="expression" dxfId="5195" priority="9403">
      <formula>W52&gt;0</formula>
    </cfRule>
  </conditionalFormatting>
  <conditionalFormatting sqref="W54">
    <cfRule type="expression" dxfId="5194" priority="9402">
      <formula>W55&gt;0</formula>
    </cfRule>
  </conditionalFormatting>
  <conditionalFormatting sqref="W57">
    <cfRule type="expression" dxfId="5193" priority="9401">
      <formula>W58&gt;0</formula>
    </cfRule>
  </conditionalFormatting>
  <conditionalFormatting sqref="W60">
    <cfRule type="expression" dxfId="5192" priority="9400">
      <formula>W61&gt;0</formula>
    </cfRule>
  </conditionalFormatting>
  <conditionalFormatting sqref="W63">
    <cfRule type="expression" dxfId="5191" priority="9399">
      <formula>W64&gt;0</formula>
    </cfRule>
  </conditionalFormatting>
  <conditionalFormatting sqref="W66">
    <cfRule type="expression" dxfId="5190" priority="9398">
      <formula>W67&gt;0</formula>
    </cfRule>
  </conditionalFormatting>
  <conditionalFormatting sqref="W69">
    <cfRule type="expression" dxfId="5189" priority="9397">
      <formula>W70&gt;0</formula>
    </cfRule>
  </conditionalFormatting>
  <conditionalFormatting sqref="W77">
    <cfRule type="expression" dxfId="5188" priority="9396">
      <formula>W78&gt;0</formula>
    </cfRule>
  </conditionalFormatting>
  <conditionalFormatting sqref="W80">
    <cfRule type="expression" dxfId="5187" priority="9395">
      <formula>W81&gt;0</formula>
    </cfRule>
  </conditionalFormatting>
  <conditionalFormatting sqref="W83">
    <cfRule type="expression" dxfId="5186" priority="9394">
      <formula>W84&gt;0</formula>
    </cfRule>
  </conditionalFormatting>
  <conditionalFormatting sqref="W95">
    <cfRule type="expression" dxfId="5185" priority="9393">
      <formula>W96&gt;0</formula>
    </cfRule>
  </conditionalFormatting>
  <conditionalFormatting sqref="W98">
    <cfRule type="expression" dxfId="5184" priority="9392">
      <formula>W99&gt;0</formula>
    </cfRule>
  </conditionalFormatting>
  <conditionalFormatting sqref="W101">
    <cfRule type="expression" dxfId="5183" priority="9391">
      <formula>W102&gt;0</formula>
    </cfRule>
  </conditionalFormatting>
  <conditionalFormatting sqref="W21">
    <cfRule type="expression" dxfId="5182" priority="9390">
      <formula>W22&gt;0</formula>
    </cfRule>
  </conditionalFormatting>
  <conditionalFormatting sqref="W38">
    <cfRule type="expression" dxfId="5181" priority="9389">
      <formula>W39&gt;0</formula>
    </cfRule>
  </conditionalFormatting>
  <conditionalFormatting sqref="W72">
    <cfRule type="expression" dxfId="5180" priority="9388">
      <formula>W73&gt;0</formula>
    </cfRule>
  </conditionalFormatting>
  <conditionalFormatting sqref="W104">
    <cfRule type="expression" dxfId="5179" priority="9387">
      <formula>W105&gt;0</formula>
    </cfRule>
  </conditionalFormatting>
  <conditionalFormatting sqref="W109">
    <cfRule type="expression" dxfId="5178" priority="9386">
      <formula>W110&gt;0</formula>
    </cfRule>
  </conditionalFormatting>
  <conditionalFormatting sqref="W112">
    <cfRule type="expression" dxfId="5177" priority="9385">
      <formula>W113&gt;0</formula>
    </cfRule>
  </conditionalFormatting>
  <conditionalFormatting sqref="W115">
    <cfRule type="expression" dxfId="5176" priority="9384">
      <formula>W116&gt;0</formula>
    </cfRule>
  </conditionalFormatting>
  <conditionalFormatting sqref="W118">
    <cfRule type="expression" dxfId="5175" priority="9383">
      <formula>W119&gt;0</formula>
    </cfRule>
  </conditionalFormatting>
  <conditionalFormatting sqref="W121">
    <cfRule type="expression" dxfId="5174" priority="9382">
      <formula>W122&gt;0</formula>
    </cfRule>
  </conditionalFormatting>
  <conditionalFormatting sqref="W124">
    <cfRule type="expression" dxfId="5173" priority="9381">
      <formula>W125&gt;0</formula>
    </cfRule>
  </conditionalFormatting>
  <conditionalFormatting sqref="W127">
    <cfRule type="expression" dxfId="5172" priority="9380">
      <formula>W128&gt;0</formula>
    </cfRule>
  </conditionalFormatting>
  <conditionalFormatting sqref="W130">
    <cfRule type="expression" dxfId="5171" priority="9379">
      <formula>W131&gt;0</formula>
    </cfRule>
  </conditionalFormatting>
  <conditionalFormatting sqref="W133">
    <cfRule type="expression" dxfId="5170" priority="9378">
      <formula>W134&gt;0</formula>
    </cfRule>
  </conditionalFormatting>
  <conditionalFormatting sqref="W136">
    <cfRule type="expression" dxfId="5169" priority="9377">
      <formula>W137&gt;0</formula>
    </cfRule>
  </conditionalFormatting>
  <conditionalFormatting sqref="W139">
    <cfRule type="expression" dxfId="5168" priority="9376">
      <formula>W140&gt;0</formula>
    </cfRule>
  </conditionalFormatting>
  <conditionalFormatting sqref="W144">
    <cfRule type="expression" dxfId="5167" priority="9375">
      <formula>W145&gt;0</formula>
    </cfRule>
  </conditionalFormatting>
  <conditionalFormatting sqref="W147">
    <cfRule type="expression" dxfId="5166" priority="9374">
      <formula>W148&gt;0</formula>
    </cfRule>
  </conditionalFormatting>
  <conditionalFormatting sqref="W152">
    <cfRule type="expression" dxfId="5165" priority="9373">
      <formula>W153&gt;0</formula>
    </cfRule>
  </conditionalFormatting>
  <conditionalFormatting sqref="W155">
    <cfRule type="expression" dxfId="5164" priority="9372">
      <formula>W156&gt;0</formula>
    </cfRule>
  </conditionalFormatting>
  <conditionalFormatting sqref="W158">
    <cfRule type="expression" dxfId="5163" priority="9371">
      <formula>W159&gt;0</formula>
    </cfRule>
  </conditionalFormatting>
  <conditionalFormatting sqref="W161">
    <cfRule type="expression" dxfId="5162" priority="9370">
      <formula>W162&gt;0</formula>
    </cfRule>
  </conditionalFormatting>
  <conditionalFormatting sqref="W164">
    <cfRule type="expression" dxfId="5161" priority="9369">
      <formula>W165&gt;0</formula>
    </cfRule>
  </conditionalFormatting>
  <conditionalFormatting sqref="W167">
    <cfRule type="expression" dxfId="5160" priority="9368">
      <formula>W168&gt;0</formula>
    </cfRule>
  </conditionalFormatting>
  <conditionalFormatting sqref="W170">
    <cfRule type="expression" dxfId="5159" priority="9367">
      <formula>W171&gt;0</formula>
    </cfRule>
  </conditionalFormatting>
  <conditionalFormatting sqref="W173">
    <cfRule type="expression" dxfId="5158" priority="9366">
      <formula>W174&gt;0</formula>
    </cfRule>
  </conditionalFormatting>
  <conditionalFormatting sqref="W176">
    <cfRule type="expression" dxfId="5157" priority="9365">
      <formula>W177&gt;0</formula>
    </cfRule>
  </conditionalFormatting>
  <conditionalFormatting sqref="W183">
    <cfRule type="expression" dxfId="5156" priority="9364">
      <formula>W184&gt;0</formula>
    </cfRule>
  </conditionalFormatting>
  <conditionalFormatting sqref="W186">
    <cfRule type="expression" dxfId="5155" priority="9363">
      <formula>W187&gt;0</formula>
    </cfRule>
  </conditionalFormatting>
  <conditionalFormatting sqref="W189">
    <cfRule type="expression" dxfId="5154" priority="9362">
      <formula>W190&gt;0</formula>
    </cfRule>
  </conditionalFormatting>
  <conditionalFormatting sqref="W192">
    <cfRule type="expression" dxfId="5153" priority="9361">
      <formula>W193&gt;0</formula>
    </cfRule>
  </conditionalFormatting>
  <conditionalFormatting sqref="W195">
    <cfRule type="expression" dxfId="5152" priority="9360">
      <formula>W196&gt;0</formula>
    </cfRule>
  </conditionalFormatting>
  <conditionalFormatting sqref="W198">
    <cfRule type="expression" dxfId="5151" priority="9359">
      <formula>W199&gt;0</formula>
    </cfRule>
  </conditionalFormatting>
  <conditionalFormatting sqref="W201">
    <cfRule type="expression" dxfId="5150" priority="9358">
      <formula>W202&gt;0</formula>
    </cfRule>
  </conditionalFormatting>
  <conditionalFormatting sqref="W204">
    <cfRule type="expression" dxfId="5149" priority="9357">
      <formula>W205&gt;0</formula>
    </cfRule>
  </conditionalFormatting>
  <conditionalFormatting sqref="W207">
    <cfRule type="expression" dxfId="5148" priority="9356">
      <formula>W208&gt;0</formula>
    </cfRule>
  </conditionalFormatting>
  <conditionalFormatting sqref="W210">
    <cfRule type="expression" dxfId="5147" priority="9355">
      <formula>W211&gt;0</formula>
    </cfRule>
  </conditionalFormatting>
  <conditionalFormatting sqref="W213">
    <cfRule type="expression" dxfId="5146" priority="9354">
      <formula>W214&gt;0</formula>
    </cfRule>
  </conditionalFormatting>
  <conditionalFormatting sqref="W216">
    <cfRule type="expression" dxfId="5145" priority="9353">
      <formula>W217&gt;0</formula>
    </cfRule>
  </conditionalFormatting>
  <conditionalFormatting sqref="W219">
    <cfRule type="expression" dxfId="5144" priority="9352">
      <formula>W220&gt;0</formula>
    </cfRule>
  </conditionalFormatting>
  <conditionalFormatting sqref="W222">
    <cfRule type="expression" dxfId="5143" priority="9351">
      <formula>W223&gt;0</formula>
    </cfRule>
  </conditionalFormatting>
  <conditionalFormatting sqref="W225">
    <cfRule type="expression" dxfId="5142" priority="9350">
      <formula>W226&gt;0</formula>
    </cfRule>
  </conditionalFormatting>
  <conditionalFormatting sqref="W228">
    <cfRule type="expression" dxfId="5141" priority="9349">
      <formula>W229&gt;0</formula>
    </cfRule>
  </conditionalFormatting>
  <conditionalFormatting sqref="W231">
    <cfRule type="expression" dxfId="5140" priority="9348">
      <formula>W232&gt;0</formula>
    </cfRule>
  </conditionalFormatting>
  <conditionalFormatting sqref="W234">
    <cfRule type="expression" dxfId="5139" priority="9347">
      <formula>W235&gt;0</formula>
    </cfRule>
  </conditionalFormatting>
  <conditionalFormatting sqref="W237">
    <cfRule type="expression" dxfId="5138" priority="9346">
      <formula>W238&gt;0</formula>
    </cfRule>
  </conditionalFormatting>
  <conditionalFormatting sqref="W240">
    <cfRule type="expression" dxfId="5137" priority="9345">
      <formula>W241&gt;0</formula>
    </cfRule>
  </conditionalFormatting>
  <conditionalFormatting sqref="W243">
    <cfRule type="expression" dxfId="5136" priority="9344">
      <formula>W244&gt;0</formula>
    </cfRule>
  </conditionalFormatting>
  <conditionalFormatting sqref="W246">
    <cfRule type="expression" dxfId="5135" priority="9343">
      <formula>W247&gt;0</formula>
    </cfRule>
  </conditionalFormatting>
  <conditionalFormatting sqref="W249">
    <cfRule type="expression" dxfId="5134" priority="9342">
      <formula>W250&gt;0</formula>
    </cfRule>
  </conditionalFormatting>
  <conditionalFormatting sqref="W252">
    <cfRule type="expression" dxfId="5133" priority="9341">
      <formula>W253&gt;0</formula>
    </cfRule>
  </conditionalFormatting>
  <conditionalFormatting sqref="W255">
    <cfRule type="expression" dxfId="5132" priority="9340">
      <formula>W256&gt;0</formula>
    </cfRule>
  </conditionalFormatting>
  <conditionalFormatting sqref="W258">
    <cfRule type="expression" dxfId="5131" priority="9339">
      <formula>W259&gt;0</formula>
    </cfRule>
  </conditionalFormatting>
  <conditionalFormatting sqref="W1065">
    <cfRule type="expression" dxfId="5130" priority="9078">
      <formula>W1066&gt;0</formula>
    </cfRule>
  </conditionalFormatting>
  <conditionalFormatting sqref="W1068">
    <cfRule type="expression" dxfId="5129" priority="9077">
      <formula>W1069&gt;0</formula>
    </cfRule>
  </conditionalFormatting>
  <conditionalFormatting sqref="W1071">
    <cfRule type="expression" dxfId="5128" priority="9076">
      <formula>W1072&gt;0</formula>
    </cfRule>
  </conditionalFormatting>
  <conditionalFormatting sqref="W1074">
    <cfRule type="expression" dxfId="5127" priority="9075">
      <formula>W1075&gt;0</formula>
    </cfRule>
  </conditionalFormatting>
  <conditionalFormatting sqref="W1077">
    <cfRule type="expression" dxfId="5126" priority="9074">
      <formula>W1078&gt;0</formula>
    </cfRule>
  </conditionalFormatting>
  <conditionalFormatting sqref="W1080">
    <cfRule type="expression" dxfId="5125" priority="9073">
      <formula>W1081&gt;0</formula>
    </cfRule>
  </conditionalFormatting>
  <conditionalFormatting sqref="W1083">
    <cfRule type="expression" dxfId="5124" priority="9072">
      <formula>W1084&gt;0</formula>
    </cfRule>
  </conditionalFormatting>
  <conditionalFormatting sqref="W1086">
    <cfRule type="expression" dxfId="5123" priority="9071">
      <formula>W1087&gt;0</formula>
    </cfRule>
  </conditionalFormatting>
  <conditionalFormatting sqref="W1089">
    <cfRule type="expression" dxfId="5122" priority="9070">
      <formula>W1090&gt;0</formula>
    </cfRule>
  </conditionalFormatting>
  <conditionalFormatting sqref="W1092">
    <cfRule type="expression" dxfId="5121" priority="9069">
      <formula>W1093&gt;0</formula>
    </cfRule>
  </conditionalFormatting>
  <conditionalFormatting sqref="W1095">
    <cfRule type="expression" dxfId="5120" priority="9068">
      <formula>W1096&gt;0</formula>
    </cfRule>
  </conditionalFormatting>
  <conditionalFormatting sqref="W1098">
    <cfRule type="expression" dxfId="5119" priority="9067">
      <formula>W1099&gt;0</formula>
    </cfRule>
  </conditionalFormatting>
  <conditionalFormatting sqref="W1101">
    <cfRule type="expression" dxfId="5118" priority="9066">
      <formula>W1102&gt;0</formula>
    </cfRule>
  </conditionalFormatting>
  <conditionalFormatting sqref="W1104">
    <cfRule type="expression" dxfId="5117" priority="9065">
      <formula>W1105&gt;0</formula>
    </cfRule>
  </conditionalFormatting>
  <conditionalFormatting sqref="W1107">
    <cfRule type="expression" dxfId="5116" priority="9064">
      <formula>W1108&gt;0</formula>
    </cfRule>
  </conditionalFormatting>
  <conditionalFormatting sqref="W1110">
    <cfRule type="expression" dxfId="5115" priority="9063">
      <formula>W1111&gt;0</formula>
    </cfRule>
  </conditionalFormatting>
  <conditionalFormatting sqref="W1113">
    <cfRule type="expression" dxfId="5114" priority="9062">
      <formula>W1114&gt;0</formula>
    </cfRule>
  </conditionalFormatting>
  <conditionalFormatting sqref="W1116">
    <cfRule type="expression" dxfId="5113" priority="9061">
      <formula>W1117&gt;0</formula>
    </cfRule>
  </conditionalFormatting>
  <conditionalFormatting sqref="W1119">
    <cfRule type="expression" dxfId="5112" priority="9060">
      <formula>W1120&gt;0</formula>
    </cfRule>
  </conditionalFormatting>
  <conditionalFormatting sqref="W1122">
    <cfRule type="expression" dxfId="5111" priority="9059">
      <formula>W1123&gt;0</formula>
    </cfRule>
  </conditionalFormatting>
  <conditionalFormatting sqref="W1127">
    <cfRule type="expression" dxfId="5110" priority="9058">
      <formula>W1128&gt;0</formula>
    </cfRule>
  </conditionalFormatting>
  <conditionalFormatting sqref="W1130">
    <cfRule type="expression" dxfId="5109" priority="9057">
      <formula>W1131&gt;0</formula>
    </cfRule>
  </conditionalFormatting>
  <conditionalFormatting sqref="W1133">
    <cfRule type="expression" dxfId="5108" priority="9056">
      <formula>W1134&gt;0</formula>
    </cfRule>
  </conditionalFormatting>
  <conditionalFormatting sqref="W1136">
    <cfRule type="expression" dxfId="5107" priority="9055">
      <formula>W1137&gt;0</formula>
    </cfRule>
  </conditionalFormatting>
  <conditionalFormatting sqref="W1139">
    <cfRule type="expression" dxfId="5106" priority="9054">
      <formula>W1140&gt;0</formula>
    </cfRule>
  </conditionalFormatting>
  <conditionalFormatting sqref="W1142">
    <cfRule type="expression" dxfId="5105" priority="9053">
      <formula>W1143&gt;0</formula>
    </cfRule>
  </conditionalFormatting>
  <conditionalFormatting sqref="W1145">
    <cfRule type="expression" dxfId="5104" priority="9052">
      <formula>W1146&gt;0</formula>
    </cfRule>
  </conditionalFormatting>
  <conditionalFormatting sqref="W1150">
    <cfRule type="expression" dxfId="5103" priority="9051">
      <formula>W1151&gt;0</formula>
    </cfRule>
  </conditionalFormatting>
  <conditionalFormatting sqref="W1153">
    <cfRule type="expression" dxfId="5102" priority="9050">
      <formula>W1154&gt;0</formula>
    </cfRule>
  </conditionalFormatting>
  <conditionalFormatting sqref="W1158">
    <cfRule type="expression" dxfId="5101" priority="9049">
      <formula>W1159&gt;0</formula>
    </cfRule>
  </conditionalFormatting>
  <conditionalFormatting sqref="W1161">
    <cfRule type="expression" dxfId="5100" priority="9048">
      <formula>W1162&gt;0</formula>
    </cfRule>
  </conditionalFormatting>
  <conditionalFormatting sqref="W1166">
    <cfRule type="expression" dxfId="5099" priority="9047">
      <formula>W1167&gt;0</formula>
    </cfRule>
  </conditionalFormatting>
  <conditionalFormatting sqref="W1184">
    <cfRule type="expression" dxfId="5098" priority="9046">
      <formula>W1185&gt;0</formula>
    </cfRule>
  </conditionalFormatting>
  <conditionalFormatting sqref="W1187">
    <cfRule type="expression" dxfId="5097" priority="9045">
      <formula>W1188&gt;0</formula>
    </cfRule>
  </conditionalFormatting>
  <conditionalFormatting sqref="W1190">
    <cfRule type="expression" dxfId="5096" priority="9044">
      <formula>W1191&gt;0</formula>
    </cfRule>
  </conditionalFormatting>
  <conditionalFormatting sqref="W1193">
    <cfRule type="expression" dxfId="5095" priority="9043">
      <formula>W1194&gt;0</formula>
    </cfRule>
  </conditionalFormatting>
  <conditionalFormatting sqref="W1203">
    <cfRule type="expression" dxfId="5094" priority="9041">
      <formula>W1204&gt;0</formula>
    </cfRule>
  </conditionalFormatting>
  <conditionalFormatting sqref="W1206">
    <cfRule type="expression" dxfId="5093" priority="9040">
      <formula>W1207&gt;0</formula>
    </cfRule>
  </conditionalFormatting>
  <conditionalFormatting sqref="W1209">
    <cfRule type="expression" dxfId="5092" priority="9039">
      <formula>W1210&gt;0</formula>
    </cfRule>
  </conditionalFormatting>
  <conditionalFormatting sqref="Y18">
    <cfRule type="expression" dxfId="5091" priority="9036">
      <formula>Y19&gt;0</formula>
    </cfRule>
  </conditionalFormatting>
  <conditionalFormatting sqref="Y26">
    <cfRule type="expression" dxfId="5090" priority="9035">
      <formula>Y27&gt;0</formula>
    </cfRule>
  </conditionalFormatting>
  <conditionalFormatting sqref="Y29">
    <cfRule type="expression" dxfId="5089" priority="9034">
      <formula>Y30&gt;0</formula>
    </cfRule>
  </conditionalFormatting>
  <conditionalFormatting sqref="Y32">
    <cfRule type="expression" dxfId="5088" priority="9033">
      <formula>Y33&gt;0</formula>
    </cfRule>
  </conditionalFormatting>
  <conditionalFormatting sqref="Y35">
    <cfRule type="expression" dxfId="5087" priority="9032">
      <formula>Y36&gt;0</formula>
    </cfRule>
  </conditionalFormatting>
  <conditionalFormatting sqref="Y45">
    <cfRule type="expression" dxfId="5086" priority="9031">
      <formula>Y46&gt;0</formula>
    </cfRule>
  </conditionalFormatting>
  <conditionalFormatting sqref="Y48">
    <cfRule type="expression" dxfId="5085" priority="9030">
      <formula>Y49&gt;0</formula>
    </cfRule>
  </conditionalFormatting>
  <conditionalFormatting sqref="Y51">
    <cfRule type="expression" dxfId="5084" priority="9029">
      <formula>Y52&gt;0</formula>
    </cfRule>
  </conditionalFormatting>
  <conditionalFormatting sqref="Y54">
    <cfRule type="expression" dxfId="5083" priority="9028">
      <formula>Y55&gt;0</formula>
    </cfRule>
  </conditionalFormatting>
  <conditionalFormatting sqref="Y57">
    <cfRule type="expression" dxfId="5082" priority="9027">
      <formula>Y58&gt;0</formula>
    </cfRule>
  </conditionalFormatting>
  <conditionalFormatting sqref="Y60">
    <cfRule type="expression" dxfId="5081" priority="9026">
      <formula>Y61&gt;0</formula>
    </cfRule>
  </conditionalFormatting>
  <conditionalFormatting sqref="Y63">
    <cfRule type="expression" dxfId="5080" priority="9025">
      <formula>Y64&gt;0</formula>
    </cfRule>
  </conditionalFormatting>
  <conditionalFormatting sqref="Y66">
    <cfRule type="expression" dxfId="5079" priority="9024">
      <formula>Y67&gt;0</formula>
    </cfRule>
  </conditionalFormatting>
  <conditionalFormatting sqref="Y69">
    <cfRule type="expression" dxfId="5078" priority="9023">
      <formula>Y70&gt;0</formula>
    </cfRule>
  </conditionalFormatting>
  <conditionalFormatting sqref="Y77">
    <cfRule type="expression" dxfId="5077" priority="9022">
      <formula>Y78&gt;0</formula>
    </cfRule>
  </conditionalFormatting>
  <conditionalFormatting sqref="Y80">
    <cfRule type="expression" dxfId="5076" priority="9021">
      <formula>Y81&gt;0</formula>
    </cfRule>
  </conditionalFormatting>
  <conditionalFormatting sqref="Y83">
    <cfRule type="expression" dxfId="5075" priority="9020">
      <formula>Y84&gt;0</formula>
    </cfRule>
  </conditionalFormatting>
  <conditionalFormatting sqref="Y95">
    <cfRule type="expression" dxfId="5074" priority="9019">
      <formula>Y96&gt;0</formula>
    </cfRule>
  </conditionalFormatting>
  <conditionalFormatting sqref="Y98">
    <cfRule type="expression" dxfId="5073" priority="9018">
      <formula>Y99&gt;0</formula>
    </cfRule>
  </conditionalFormatting>
  <conditionalFormatting sqref="Y101">
    <cfRule type="expression" dxfId="5072" priority="9017">
      <formula>Y102&gt;0</formula>
    </cfRule>
  </conditionalFormatting>
  <conditionalFormatting sqref="Y21">
    <cfRule type="expression" dxfId="5071" priority="9016">
      <formula>Y22&gt;0</formula>
    </cfRule>
  </conditionalFormatting>
  <conditionalFormatting sqref="Y38">
    <cfRule type="expression" dxfId="5070" priority="9015">
      <formula>Y39&gt;0</formula>
    </cfRule>
  </conditionalFormatting>
  <conditionalFormatting sqref="Y72">
    <cfRule type="expression" dxfId="5069" priority="9014">
      <formula>Y73&gt;0</formula>
    </cfRule>
  </conditionalFormatting>
  <conditionalFormatting sqref="Y104">
    <cfRule type="expression" dxfId="5068" priority="9013">
      <formula>Y105&gt;0</formula>
    </cfRule>
  </conditionalFormatting>
  <conditionalFormatting sqref="Y109">
    <cfRule type="expression" dxfId="5067" priority="9012">
      <formula>Y110&gt;0</formula>
    </cfRule>
  </conditionalFormatting>
  <conditionalFormatting sqref="Y112">
    <cfRule type="expression" dxfId="5066" priority="9011">
      <formula>Y113&gt;0</formula>
    </cfRule>
  </conditionalFormatting>
  <conditionalFormatting sqref="Y115">
    <cfRule type="expression" dxfId="5065" priority="9010">
      <formula>Y116&gt;0</formula>
    </cfRule>
  </conditionalFormatting>
  <conditionalFormatting sqref="Y118">
    <cfRule type="expression" dxfId="5064" priority="9009">
      <formula>Y119&gt;0</formula>
    </cfRule>
  </conditionalFormatting>
  <conditionalFormatting sqref="Y121">
    <cfRule type="expression" dxfId="5063" priority="9008">
      <formula>Y122&gt;0</formula>
    </cfRule>
  </conditionalFormatting>
  <conditionalFormatting sqref="Y124">
    <cfRule type="expression" dxfId="5062" priority="9007">
      <formula>Y125&gt;0</formula>
    </cfRule>
  </conditionalFormatting>
  <conditionalFormatting sqref="Y127">
    <cfRule type="expression" dxfId="5061" priority="9006">
      <formula>Y128&gt;0</formula>
    </cfRule>
  </conditionalFormatting>
  <conditionalFormatting sqref="Y130">
    <cfRule type="expression" dxfId="5060" priority="9005">
      <formula>Y131&gt;0</formula>
    </cfRule>
  </conditionalFormatting>
  <conditionalFormatting sqref="Y133">
    <cfRule type="expression" dxfId="5059" priority="9004">
      <formula>Y134&gt;0</formula>
    </cfRule>
  </conditionalFormatting>
  <conditionalFormatting sqref="Y136">
    <cfRule type="expression" dxfId="5058" priority="9003">
      <formula>Y137&gt;0</formula>
    </cfRule>
  </conditionalFormatting>
  <conditionalFormatting sqref="Y139">
    <cfRule type="expression" dxfId="5057" priority="9002">
      <formula>Y140&gt;0</formula>
    </cfRule>
  </conditionalFormatting>
  <conditionalFormatting sqref="Y144">
    <cfRule type="expression" dxfId="5056" priority="9001">
      <formula>Y145&gt;0</formula>
    </cfRule>
  </conditionalFormatting>
  <conditionalFormatting sqref="Y147">
    <cfRule type="expression" dxfId="5055" priority="9000">
      <formula>Y148&gt;0</formula>
    </cfRule>
  </conditionalFormatting>
  <conditionalFormatting sqref="Y152">
    <cfRule type="expression" dxfId="5054" priority="8999">
      <formula>Y153&gt;0</formula>
    </cfRule>
  </conditionalFormatting>
  <conditionalFormatting sqref="Y155">
    <cfRule type="expression" dxfId="5053" priority="8998">
      <formula>Y156&gt;0</formula>
    </cfRule>
  </conditionalFormatting>
  <conditionalFormatting sqref="Y158">
    <cfRule type="expression" dxfId="5052" priority="8997">
      <formula>Y159&gt;0</formula>
    </cfRule>
  </conditionalFormatting>
  <conditionalFormatting sqref="Y161">
    <cfRule type="expression" dxfId="5051" priority="8996">
      <formula>Y162&gt;0</formula>
    </cfRule>
  </conditionalFormatting>
  <conditionalFormatting sqref="Y164">
    <cfRule type="expression" dxfId="5050" priority="8995">
      <formula>Y165&gt;0</formula>
    </cfRule>
  </conditionalFormatting>
  <conditionalFormatting sqref="Y167">
    <cfRule type="expression" dxfId="5049" priority="8994">
      <formula>Y168&gt;0</formula>
    </cfRule>
  </conditionalFormatting>
  <conditionalFormatting sqref="Y170">
    <cfRule type="expression" dxfId="5048" priority="8993">
      <formula>Y171&gt;0</formula>
    </cfRule>
  </conditionalFormatting>
  <conditionalFormatting sqref="Y173">
    <cfRule type="expression" dxfId="5047" priority="8992">
      <formula>Y174&gt;0</formula>
    </cfRule>
  </conditionalFormatting>
  <conditionalFormatting sqref="Y176">
    <cfRule type="expression" dxfId="5046" priority="8991">
      <formula>Y177&gt;0</formula>
    </cfRule>
  </conditionalFormatting>
  <conditionalFormatting sqref="Y183">
    <cfRule type="expression" dxfId="5045" priority="8990">
      <formula>Y184&gt;0</formula>
    </cfRule>
  </conditionalFormatting>
  <conditionalFormatting sqref="Y186">
    <cfRule type="expression" dxfId="5044" priority="8989">
      <formula>Y187&gt;0</formula>
    </cfRule>
  </conditionalFormatting>
  <conditionalFormatting sqref="Y189">
    <cfRule type="expression" dxfId="5043" priority="8988">
      <formula>Y190&gt;0</formula>
    </cfRule>
  </conditionalFormatting>
  <conditionalFormatting sqref="Y192">
    <cfRule type="expression" dxfId="5042" priority="8987">
      <formula>Y193&gt;0</formula>
    </cfRule>
  </conditionalFormatting>
  <conditionalFormatting sqref="Y195">
    <cfRule type="expression" dxfId="5041" priority="8986">
      <formula>Y196&gt;0</formula>
    </cfRule>
  </conditionalFormatting>
  <conditionalFormatting sqref="Y198">
    <cfRule type="expression" dxfId="5040" priority="8985">
      <formula>Y199&gt;0</formula>
    </cfRule>
  </conditionalFormatting>
  <conditionalFormatting sqref="Y201">
    <cfRule type="expression" dxfId="5039" priority="8984">
      <formula>Y202&gt;0</formula>
    </cfRule>
  </conditionalFormatting>
  <conditionalFormatting sqref="Y204">
    <cfRule type="expression" dxfId="5038" priority="8983">
      <formula>Y205&gt;0</formula>
    </cfRule>
  </conditionalFormatting>
  <conditionalFormatting sqref="Y207">
    <cfRule type="expression" dxfId="5037" priority="8982">
      <formula>Y208&gt;0</formula>
    </cfRule>
  </conditionalFormatting>
  <conditionalFormatting sqref="Y210">
    <cfRule type="expression" dxfId="5036" priority="8981">
      <formula>Y211&gt;0</formula>
    </cfRule>
  </conditionalFormatting>
  <conditionalFormatting sqref="Y213">
    <cfRule type="expression" dxfId="5035" priority="8980">
      <formula>Y214&gt;0</formula>
    </cfRule>
  </conditionalFormatting>
  <conditionalFormatting sqref="Y216">
    <cfRule type="expression" dxfId="5034" priority="8979">
      <formula>Y217&gt;0</formula>
    </cfRule>
  </conditionalFormatting>
  <conditionalFormatting sqref="Y219">
    <cfRule type="expression" dxfId="5033" priority="8978">
      <formula>Y220&gt;0</formula>
    </cfRule>
  </conditionalFormatting>
  <conditionalFormatting sqref="Y222">
    <cfRule type="expression" dxfId="5032" priority="8977">
      <formula>Y223&gt;0</formula>
    </cfRule>
  </conditionalFormatting>
  <conditionalFormatting sqref="Y225">
    <cfRule type="expression" dxfId="5031" priority="8976">
      <formula>Y226&gt;0</formula>
    </cfRule>
  </conditionalFormatting>
  <conditionalFormatting sqref="Y228">
    <cfRule type="expression" dxfId="5030" priority="8975">
      <formula>Y229&gt;0</formula>
    </cfRule>
  </conditionalFormatting>
  <conditionalFormatting sqref="Y231">
    <cfRule type="expression" dxfId="5029" priority="8974">
      <formula>Y232&gt;0</formula>
    </cfRule>
  </conditionalFormatting>
  <conditionalFormatting sqref="Y234">
    <cfRule type="expression" dxfId="5028" priority="8973">
      <formula>Y235&gt;0</formula>
    </cfRule>
  </conditionalFormatting>
  <conditionalFormatting sqref="Y237">
    <cfRule type="expression" dxfId="5027" priority="8972">
      <formula>Y238&gt;0</formula>
    </cfRule>
  </conditionalFormatting>
  <conditionalFormatting sqref="Y240">
    <cfRule type="expression" dxfId="5026" priority="8971">
      <formula>Y241&gt;0</formula>
    </cfRule>
  </conditionalFormatting>
  <conditionalFormatting sqref="Y243">
    <cfRule type="expression" dxfId="5025" priority="8970">
      <formula>Y244&gt;0</formula>
    </cfRule>
  </conditionalFormatting>
  <conditionalFormatting sqref="Y246">
    <cfRule type="expression" dxfId="5024" priority="8969">
      <formula>Y247&gt;0</formula>
    </cfRule>
  </conditionalFormatting>
  <conditionalFormatting sqref="Y249">
    <cfRule type="expression" dxfId="5023" priority="8968">
      <formula>Y250&gt;0</formula>
    </cfRule>
  </conditionalFormatting>
  <conditionalFormatting sqref="Y252">
    <cfRule type="expression" dxfId="5022" priority="8967">
      <formula>Y253&gt;0</formula>
    </cfRule>
  </conditionalFormatting>
  <conditionalFormatting sqref="Y255">
    <cfRule type="expression" dxfId="5021" priority="8966">
      <formula>Y256&gt;0</formula>
    </cfRule>
  </conditionalFormatting>
  <conditionalFormatting sqref="Y258">
    <cfRule type="expression" dxfId="5020" priority="8965">
      <formula>Y259&gt;0</formula>
    </cfRule>
  </conditionalFormatting>
  <conditionalFormatting sqref="Y263">
    <cfRule type="expression" dxfId="5019" priority="8964">
      <formula>Y264&gt;0</formula>
    </cfRule>
  </conditionalFormatting>
  <conditionalFormatting sqref="Y266">
    <cfRule type="expression" dxfId="5018" priority="8963">
      <formula>Y267&gt;0</formula>
    </cfRule>
  </conditionalFormatting>
  <conditionalFormatting sqref="Y269">
    <cfRule type="expression" dxfId="5017" priority="8962">
      <formula>Y270&gt;0</formula>
    </cfRule>
  </conditionalFormatting>
  <conditionalFormatting sqref="Y272">
    <cfRule type="expression" dxfId="5016" priority="8961">
      <formula>Y273&gt;0</formula>
    </cfRule>
  </conditionalFormatting>
  <conditionalFormatting sqref="Y275">
    <cfRule type="expression" dxfId="5015" priority="8960">
      <formula>Y276&gt;0</formula>
    </cfRule>
  </conditionalFormatting>
  <conditionalFormatting sqref="Y278">
    <cfRule type="expression" dxfId="5014" priority="8959">
      <formula>Y279&gt;0</formula>
    </cfRule>
  </conditionalFormatting>
  <conditionalFormatting sqref="Y281">
    <cfRule type="expression" dxfId="5013" priority="8958">
      <formula>Y282&gt;0</formula>
    </cfRule>
  </conditionalFormatting>
  <conditionalFormatting sqref="Y284">
    <cfRule type="expression" dxfId="5012" priority="8957">
      <formula>Y285&gt;0</formula>
    </cfRule>
  </conditionalFormatting>
  <conditionalFormatting sqref="Y287">
    <cfRule type="expression" dxfId="5011" priority="8956">
      <formula>Y288&gt;0</formula>
    </cfRule>
  </conditionalFormatting>
  <conditionalFormatting sqref="Y290">
    <cfRule type="expression" dxfId="5010" priority="8955">
      <formula>Y291&gt;0</formula>
    </cfRule>
  </conditionalFormatting>
  <conditionalFormatting sqref="Y293">
    <cfRule type="expression" dxfId="5009" priority="8954">
      <formula>Y294&gt;0</formula>
    </cfRule>
  </conditionalFormatting>
  <conditionalFormatting sqref="Y296">
    <cfRule type="expression" dxfId="5008" priority="8953">
      <formula>Y297&gt;0</formula>
    </cfRule>
  </conditionalFormatting>
  <conditionalFormatting sqref="Y299">
    <cfRule type="expression" dxfId="5007" priority="8952">
      <formula>Y300&gt;0</formula>
    </cfRule>
  </conditionalFormatting>
  <conditionalFormatting sqref="Y302">
    <cfRule type="expression" dxfId="5006" priority="8951">
      <formula>Y303&gt;0</formula>
    </cfRule>
  </conditionalFormatting>
  <conditionalFormatting sqref="Y305">
    <cfRule type="expression" dxfId="5005" priority="8950">
      <formula>Y306&gt;0</formula>
    </cfRule>
  </conditionalFormatting>
  <conditionalFormatting sqref="Y308">
    <cfRule type="expression" dxfId="5004" priority="8949">
      <formula>Y309&gt;0</formula>
    </cfRule>
  </conditionalFormatting>
  <conditionalFormatting sqref="Y311">
    <cfRule type="expression" dxfId="5003" priority="8948">
      <formula>Y312&gt;0</formula>
    </cfRule>
  </conditionalFormatting>
  <conditionalFormatting sqref="Y314">
    <cfRule type="expression" dxfId="5002" priority="8947">
      <formula>Y315&gt;0</formula>
    </cfRule>
  </conditionalFormatting>
  <conditionalFormatting sqref="Y317">
    <cfRule type="expression" dxfId="5001" priority="8946">
      <formula>Y318&gt;0</formula>
    </cfRule>
  </conditionalFormatting>
  <conditionalFormatting sqref="Y320">
    <cfRule type="expression" dxfId="5000" priority="8945">
      <formula>Y321&gt;0</formula>
    </cfRule>
  </conditionalFormatting>
  <conditionalFormatting sqref="Y323">
    <cfRule type="expression" dxfId="4999" priority="8944">
      <formula>Y324&gt;0</formula>
    </cfRule>
  </conditionalFormatting>
  <conditionalFormatting sqref="Y326">
    <cfRule type="expression" dxfId="4998" priority="8943">
      <formula>Y327&gt;0</formula>
    </cfRule>
  </conditionalFormatting>
  <conditionalFormatting sqref="Y329">
    <cfRule type="expression" dxfId="4997" priority="8942">
      <formula>Y330&gt;0</formula>
    </cfRule>
  </conditionalFormatting>
  <conditionalFormatting sqref="Y332">
    <cfRule type="expression" dxfId="4996" priority="8941">
      <formula>Y333&gt;0</formula>
    </cfRule>
  </conditionalFormatting>
  <conditionalFormatting sqref="Y335">
    <cfRule type="expression" dxfId="4995" priority="8940">
      <formula>Y336&gt;0</formula>
    </cfRule>
  </conditionalFormatting>
  <conditionalFormatting sqref="Y338">
    <cfRule type="expression" dxfId="4994" priority="8939">
      <formula>Y339&gt;0</formula>
    </cfRule>
  </conditionalFormatting>
  <conditionalFormatting sqref="Y343">
    <cfRule type="expression" dxfId="4993" priority="8938">
      <formula>Y344&gt;0</formula>
    </cfRule>
  </conditionalFormatting>
  <conditionalFormatting sqref="Y346">
    <cfRule type="expression" dxfId="4992" priority="8937">
      <formula>Y347&gt;0</formula>
    </cfRule>
  </conditionalFormatting>
  <conditionalFormatting sqref="Y349">
    <cfRule type="expression" dxfId="4991" priority="8936">
      <formula>Y350&gt;0</formula>
    </cfRule>
  </conditionalFormatting>
  <conditionalFormatting sqref="Y352">
    <cfRule type="expression" dxfId="4990" priority="8935">
      <formula>Y353&gt;0</formula>
    </cfRule>
  </conditionalFormatting>
  <conditionalFormatting sqref="Y355">
    <cfRule type="expression" dxfId="4989" priority="8934">
      <formula>Y356&gt;0</formula>
    </cfRule>
  </conditionalFormatting>
  <conditionalFormatting sqref="Y358">
    <cfRule type="expression" dxfId="4988" priority="8933">
      <formula>Y359&gt;0</formula>
    </cfRule>
  </conditionalFormatting>
  <conditionalFormatting sqref="Y361">
    <cfRule type="expression" dxfId="4987" priority="8932">
      <formula>Y362&gt;0</formula>
    </cfRule>
  </conditionalFormatting>
  <conditionalFormatting sqref="Y364">
    <cfRule type="expression" dxfId="4986" priority="8931">
      <formula>Y365&gt;0</formula>
    </cfRule>
  </conditionalFormatting>
  <conditionalFormatting sqref="Y367">
    <cfRule type="expression" dxfId="4985" priority="8930">
      <formula>Y368&gt;0</formula>
    </cfRule>
  </conditionalFormatting>
  <conditionalFormatting sqref="Y370">
    <cfRule type="expression" dxfId="4984" priority="8929">
      <formula>Y371&gt;0</formula>
    </cfRule>
  </conditionalFormatting>
  <conditionalFormatting sqref="Y373">
    <cfRule type="expression" dxfId="4983" priority="8928">
      <formula>Y374&gt;0</formula>
    </cfRule>
  </conditionalFormatting>
  <conditionalFormatting sqref="Y376">
    <cfRule type="expression" dxfId="4982" priority="8927">
      <formula>Y377&gt;0</formula>
    </cfRule>
  </conditionalFormatting>
  <conditionalFormatting sqref="Y379">
    <cfRule type="expression" dxfId="4981" priority="8926">
      <formula>Y380&gt;0</formula>
    </cfRule>
  </conditionalFormatting>
  <conditionalFormatting sqref="Y382">
    <cfRule type="expression" dxfId="4980" priority="8925">
      <formula>Y383&gt;0</formula>
    </cfRule>
  </conditionalFormatting>
  <conditionalFormatting sqref="Y385">
    <cfRule type="expression" dxfId="4979" priority="8924">
      <formula>Y386&gt;0</formula>
    </cfRule>
  </conditionalFormatting>
  <conditionalFormatting sqref="Y388">
    <cfRule type="expression" dxfId="4978" priority="8923">
      <formula>Y389&gt;0</formula>
    </cfRule>
  </conditionalFormatting>
  <conditionalFormatting sqref="Y391">
    <cfRule type="expression" dxfId="4977" priority="8922">
      <formula>Y392&gt;0</formula>
    </cfRule>
  </conditionalFormatting>
  <conditionalFormatting sqref="Y394">
    <cfRule type="expression" dxfId="4976" priority="8921">
      <formula>Y395&gt;0</formula>
    </cfRule>
  </conditionalFormatting>
  <conditionalFormatting sqref="Y397">
    <cfRule type="expression" dxfId="4975" priority="8920">
      <formula>Y398&gt;0</formula>
    </cfRule>
  </conditionalFormatting>
  <conditionalFormatting sqref="Y400">
    <cfRule type="expression" dxfId="4974" priority="8919">
      <formula>Y401&gt;0</formula>
    </cfRule>
  </conditionalFormatting>
  <conditionalFormatting sqref="Y403">
    <cfRule type="expression" dxfId="4973" priority="8918">
      <formula>Y404&gt;0</formula>
    </cfRule>
  </conditionalFormatting>
  <conditionalFormatting sqref="Y406">
    <cfRule type="expression" dxfId="4972" priority="8917">
      <formula>Y407&gt;0</formula>
    </cfRule>
  </conditionalFormatting>
  <conditionalFormatting sqref="Y409">
    <cfRule type="expression" dxfId="4971" priority="8916">
      <formula>Y410&gt;0</formula>
    </cfRule>
  </conditionalFormatting>
  <conditionalFormatting sqref="Y412">
    <cfRule type="expression" dxfId="4970" priority="8915">
      <formula>Y413&gt;0</formula>
    </cfRule>
  </conditionalFormatting>
  <conditionalFormatting sqref="Y415">
    <cfRule type="expression" dxfId="4969" priority="8914">
      <formula>Y416&gt;0</formula>
    </cfRule>
  </conditionalFormatting>
  <conditionalFormatting sqref="Y418">
    <cfRule type="expression" dxfId="4968" priority="8913">
      <formula>Y419&gt;0</formula>
    </cfRule>
  </conditionalFormatting>
  <conditionalFormatting sqref="Y423">
    <cfRule type="expression" dxfId="4967" priority="8912">
      <formula>Y424&gt;0</formula>
    </cfRule>
  </conditionalFormatting>
  <conditionalFormatting sqref="Y426">
    <cfRule type="expression" dxfId="4966" priority="8911">
      <formula>Y427&gt;0</formula>
    </cfRule>
  </conditionalFormatting>
  <conditionalFormatting sqref="Y429">
    <cfRule type="expression" dxfId="4965" priority="8910">
      <formula>Y430&gt;0</formula>
    </cfRule>
  </conditionalFormatting>
  <conditionalFormatting sqref="Y432">
    <cfRule type="expression" dxfId="4964" priority="8909">
      <formula>Y433&gt;0</formula>
    </cfRule>
  </conditionalFormatting>
  <conditionalFormatting sqref="Y435">
    <cfRule type="expression" dxfId="4963" priority="8908">
      <formula>Y436&gt;0</formula>
    </cfRule>
  </conditionalFormatting>
  <conditionalFormatting sqref="Y438">
    <cfRule type="expression" dxfId="4962" priority="8907">
      <formula>Y439&gt;0</formula>
    </cfRule>
  </conditionalFormatting>
  <conditionalFormatting sqref="Y441">
    <cfRule type="expression" dxfId="4961" priority="8906">
      <formula>Y442&gt;0</formula>
    </cfRule>
  </conditionalFormatting>
  <conditionalFormatting sqref="Y444">
    <cfRule type="expression" dxfId="4960" priority="8905">
      <formula>Y445&gt;0</formula>
    </cfRule>
  </conditionalFormatting>
  <conditionalFormatting sqref="Y447">
    <cfRule type="expression" dxfId="4959" priority="8904">
      <formula>Y448&gt;0</formula>
    </cfRule>
  </conditionalFormatting>
  <conditionalFormatting sqref="Y450">
    <cfRule type="expression" dxfId="4958" priority="8903">
      <formula>Y451&gt;0</formula>
    </cfRule>
  </conditionalFormatting>
  <conditionalFormatting sqref="Y453">
    <cfRule type="expression" dxfId="4957" priority="8902">
      <formula>Y454&gt;0</formula>
    </cfRule>
  </conditionalFormatting>
  <conditionalFormatting sqref="Y456">
    <cfRule type="expression" dxfId="4956" priority="8901">
      <formula>Y457&gt;0</formula>
    </cfRule>
  </conditionalFormatting>
  <conditionalFormatting sqref="Y459">
    <cfRule type="expression" dxfId="4955" priority="8900">
      <formula>Y460&gt;0</formula>
    </cfRule>
  </conditionalFormatting>
  <conditionalFormatting sqref="Y462">
    <cfRule type="expression" dxfId="4954" priority="8899">
      <formula>Y463&gt;0</formula>
    </cfRule>
  </conditionalFormatting>
  <conditionalFormatting sqref="Y465">
    <cfRule type="expression" dxfId="4953" priority="8898">
      <formula>Y466&gt;0</formula>
    </cfRule>
  </conditionalFormatting>
  <conditionalFormatting sqref="Y468">
    <cfRule type="expression" dxfId="4952" priority="8897">
      <formula>Y469&gt;0</formula>
    </cfRule>
  </conditionalFormatting>
  <conditionalFormatting sqref="Y471">
    <cfRule type="expression" dxfId="4951" priority="8896">
      <formula>Y472&gt;0</formula>
    </cfRule>
  </conditionalFormatting>
  <conditionalFormatting sqref="Y474">
    <cfRule type="expression" dxfId="4950" priority="8895">
      <formula>Y475&gt;0</formula>
    </cfRule>
  </conditionalFormatting>
  <conditionalFormatting sqref="Y477">
    <cfRule type="expression" dxfId="4949" priority="8894">
      <formula>Y478&gt;0</formula>
    </cfRule>
  </conditionalFormatting>
  <conditionalFormatting sqref="Y480">
    <cfRule type="expression" dxfId="4948" priority="8893">
      <formula>Y481&gt;0</formula>
    </cfRule>
  </conditionalFormatting>
  <conditionalFormatting sqref="Y483">
    <cfRule type="expression" dxfId="4947" priority="8892">
      <formula>Y484&gt;0</formula>
    </cfRule>
  </conditionalFormatting>
  <conditionalFormatting sqref="Y486">
    <cfRule type="expression" dxfId="4946" priority="8891">
      <formula>Y487&gt;0</formula>
    </cfRule>
  </conditionalFormatting>
  <conditionalFormatting sqref="Y489">
    <cfRule type="expression" dxfId="4945" priority="8890">
      <formula>Y490&gt;0</formula>
    </cfRule>
  </conditionalFormatting>
  <conditionalFormatting sqref="Y492">
    <cfRule type="expression" dxfId="4944" priority="8889">
      <formula>Y493&gt;0</formula>
    </cfRule>
  </conditionalFormatting>
  <conditionalFormatting sqref="Y495">
    <cfRule type="expression" dxfId="4943" priority="8888">
      <formula>Y496&gt;0</formula>
    </cfRule>
  </conditionalFormatting>
  <conditionalFormatting sqref="Y498">
    <cfRule type="expression" dxfId="4942" priority="8887">
      <formula>Y499&gt;0</formula>
    </cfRule>
  </conditionalFormatting>
  <conditionalFormatting sqref="Y503">
    <cfRule type="expression" dxfId="4941" priority="8886">
      <formula>Y504&gt;0</formula>
    </cfRule>
  </conditionalFormatting>
  <conditionalFormatting sqref="Y506">
    <cfRule type="expression" dxfId="4940" priority="8885">
      <formula>Y507&gt;0</formula>
    </cfRule>
  </conditionalFormatting>
  <conditionalFormatting sqref="Y509">
    <cfRule type="expression" dxfId="4939" priority="8884">
      <formula>Y510&gt;0</formula>
    </cfRule>
  </conditionalFormatting>
  <conditionalFormatting sqref="Y512">
    <cfRule type="expression" dxfId="4938" priority="8883">
      <formula>Y513&gt;0</formula>
    </cfRule>
  </conditionalFormatting>
  <conditionalFormatting sqref="Y515">
    <cfRule type="expression" dxfId="4937" priority="8882">
      <formula>Y516&gt;0</formula>
    </cfRule>
  </conditionalFormatting>
  <conditionalFormatting sqref="Y518">
    <cfRule type="expression" dxfId="4936" priority="8881">
      <formula>Y519&gt;0</formula>
    </cfRule>
  </conditionalFormatting>
  <conditionalFormatting sqref="Y521">
    <cfRule type="expression" dxfId="4935" priority="8880">
      <formula>Y522&gt;0</formula>
    </cfRule>
  </conditionalFormatting>
  <conditionalFormatting sqref="Y524">
    <cfRule type="expression" dxfId="4934" priority="8879">
      <formula>Y525&gt;0</formula>
    </cfRule>
  </conditionalFormatting>
  <conditionalFormatting sqref="Y527">
    <cfRule type="expression" dxfId="4933" priority="8878">
      <formula>Y528&gt;0</formula>
    </cfRule>
  </conditionalFormatting>
  <conditionalFormatting sqref="Y530">
    <cfRule type="expression" dxfId="4932" priority="8877">
      <formula>Y531&gt;0</formula>
    </cfRule>
  </conditionalFormatting>
  <conditionalFormatting sqref="Y533">
    <cfRule type="expression" dxfId="4931" priority="8876">
      <formula>Y534&gt;0</formula>
    </cfRule>
  </conditionalFormatting>
  <conditionalFormatting sqref="Y536">
    <cfRule type="expression" dxfId="4930" priority="8875">
      <formula>Y537&gt;0</formula>
    </cfRule>
  </conditionalFormatting>
  <conditionalFormatting sqref="Y539">
    <cfRule type="expression" dxfId="4929" priority="8874">
      <formula>Y540&gt;0</formula>
    </cfRule>
  </conditionalFormatting>
  <conditionalFormatting sqref="Y542">
    <cfRule type="expression" dxfId="4928" priority="8873">
      <formula>Y543&gt;0</formula>
    </cfRule>
  </conditionalFormatting>
  <conditionalFormatting sqref="Y545">
    <cfRule type="expression" dxfId="4927" priority="8872">
      <formula>Y546&gt;0</formula>
    </cfRule>
  </conditionalFormatting>
  <conditionalFormatting sqref="Y548">
    <cfRule type="expression" dxfId="4926" priority="8871">
      <formula>Y549&gt;0</formula>
    </cfRule>
  </conditionalFormatting>
  <conditionalFormatting sqref="Y551">
    <cfRule type="expression" dxfId="4925" priority="8870">
      <formula>Y552&gt;0</formula>
    </cfRule>
  </conditionalFormatting>
  <conditionalFormatting sqref="Y554">
    <cfRule type="expression" dxfId="4924" priority="8869">
      <formula>Y555&gt;0</formula>
    </cfRule>
  </conditionalFormatting>
  <conditionalFormatting sqref="Y557">
    <cfRule type="expression" dxfId="4923" priority="8868">
      <formula>Y558&gt;0</formula>
    </cfRule>
  </conditionalFormatting>
  <conditionalFormatting sqref="Y560">
    <cfRule type="expression" dxfId="4922" priority="8867">
      <formula>Y561&gt;0</formula>
    </cfRule>
  </conditionalFormatting>
  <conditionalFormatting sqref="Y563">
    <cfRule type="expression" dxfId="4921" priority="8866">
      <formula>Y564&gt;0</formula>
    </cfRule>
  </conditionalFormatting>
  <conditionalFormatting sqref="Y566">
    <cfRule type="expression" dxfId="4920" priority="8865">
      <formula>Y567&gt;0</formula>
    </cfRule>
  </conditionalFormatting>
  <conditionalFormatting sqref="Y569">
    <cfRule type="expression" dxfId="4919" priority="8864">
      <formula>Y570&gt;0</formula>
    </cfRule>
  </conditionalFormatting>
  <conditionalFormatting sqref="Y572">
    <cfRule type="expression" dxfId="4918" priority="8863">
      <formula>Y573&gt;0</formula>
    </cfRule>
  </conditionalFormatting>
  <conditionalFormatting sqref="Y575">
    <cfRule type="expression" dxfId="4917" priority="8862">
      <formula>Y576&gt;0</formula>
    </cfRule>
  </conditionalFormatting>
  <conditionalFormatting sqref="Y578">
    <cfRule type="expression" dxfId="4916" priority="8861">
      <formula>Y579&gt;0</formula>
    </cfRule>
  </conditionalFormatting>
  <conditionalFormatting sqref="Y583">
    <cfRule type="expression" dxfId="4915" priority="8860">
      <formula>Y584&gt;0</formula>
    </cfRule>
  </conditionalFormatting>
  <conditionalFormatting sqref="Y586">
    <cfRule type="expression" dxfId="4914" priority="8859">
      <formula>Y587&gt;0</formula>
    </cfRule>
  </conditionalFormatting>
  <conditionalFormatting sqref="Y589">
    <cfRule type="expression" dxfId="4913" priority="8858">
      <formula>Y590&gt;0</formula>
    </cfRule>
  </conditionalFormatting>
  <conditionalFormatting sqref="Y592">
    <cfRule type="expression" dxfId="4912" priority="8857">
      <formula>Y593&gt;0</formula>
    </cfRule>
  </conditionalFormatting>
  <conditionalFormatting sqref="Y595">
    <cfRule type="expression" dxfId="4911" priority="8856">
      <formula>Y596&gt;0</formula>
    </cfRule>
  </conditionalFormatting>
  <conditionalFormatting sqref="Y598">
    <cfRule type="expression" dxfId="4910" priority="8855">
      <formula>Y599&gt;0</formula>
    </cfRule>
  </conditionalFormatting>
  <conditionalFormatting sqref="Y601">
    <cfRule type="expression" dxfId="4909" priority="8854">
      <formula>Y602&gt;0</formula>
    </cfRule>
  </conditionalFormatting>
  <conditionalFormatting sqref="Y604">
    <cfRule type="expression" dxfId="4908" priority="8853">
      <formula>Y605&gt;0</formula>
    </cfRule>
  </conditionalFormatting>
  <conditionalFormatting sqref="Y607">
    <cfRule type="expression" dxfId="4907" priority="8852">
      <formula>Y608&gt;0</formula>
    </cfRule>
  </conditionalFormatting>
  <conditionalFormatting sqref="Y610">
    <cfRule type="expression" dxfId="4906" priority="8851">
      <formula>Y611&gt;0</formula>
    </cfRule>
  </conditionalFormatting>
  <conditionalFormatting sqref="Y613">
    <cfRule type="expression" dxfId="4905" priority="8850">
      <formula>Y614&gt;0</formula>
    </cfRule>
  </conditionalFormatting>
  <conditionalFormatting sqref="Y616">
    <cfRule type="expression" dxfId="4904" priority="8849">
      <formula>Y617&gt;0</formula>
    </cfRule>
  </conditionalFormatting>
  <conditionalFormatting sqref="Y619">
    <cfRule type="expression" dxfId="4903" priority="8848">
      <formula>Y620&gt;0</formula>
    </cfRule>
  </conditionalFormatting>
  <conditionalFormatting sqref="Y622">
    <cfRule type="expression" dxfId="4902" priority="8847">
      <formula>Y623&gt;0</formula>
    </cfRule>
  </conditionalFormatting>
  <conditionalFormatting sqref="Y625">
    <cfRule type="expression" dxfId="4901" priority="8846">
      <formula>Y626&gt;0</formula>
    </cfRule>
  </conditionalFormatting>
  <conditionalFormatting sqref="Y628">
    <cfRule type="expression" dxfId="4900" priority="8845">
      <formula>Y629&gt;0</formula>
    </cfRule>
  </conditionalFormatting>
  <conditionalFormatting sqref="Y631">
    <cfRule type="expression" dxfId="4899" priority="8844">
      <formula>Y632&gt;0</formula>
    </cfRule>
  </conditionalFormatting>
  <conditionalFormatting sqref="Y634">
    <cfRule type="expression" dxfId="4898" priority="8843">
      <formula>Y635&gt;0</formula>
    </cfRule>
  </conditionalFormatting>
  <conditionalFormatting sqref="Y637">
    <cfRule type="expression" dxfId="4897" priority="8842">
      <formula>Y638&gt;0</formula>
    </cfRule>
  </conditionalFormatting>
  <conditionalFormatting sqref="Y640">
    <cfRule type="expression" dxfId="4896" priority="8841">
      <formula>Y641&gt;0</formula>
    </cfRule>
  </conditionalFormatting>
  <conditionalFormatting sqref="Y643">
    <cfRule type="expression" dxfId="4895" priority="8840">
      <formula>Y644&gt;0</formula>
    </cfRule>
  </conditionalFormatting>
  <conditionalFormatting sqref="Y646">
    <cfRule type="expression" dxfId="4894" priority="8839">
      <formula>Y647&gt;0</formula>
    </cfRule>
  </conditionalFormatting>
  <conditionalFormatting sqref="Y649">
    <cfRule type="expression" dxfId="4893" priority="8838">
      <formula>Y650&gt;0</formula>
    </cfRule>
  </conditionalFormatting>
  <conditionalFormatting sqref="Y652">
    <cfRule type="expression" dxfId="4892" priority="8837">
      <formula>Y653&gt;0</formula>
    </cfRule>
  </conditionalFormatting>
  <conditionalFormatting sqref="Y655">
    <cfRule type="expression" dxfId="4891" priority="8836">
      <formula>Y656&gt;0</formula>
    </cfRule>
  </conditionalFormatting>
  <conditionalFormatting sqref="Y658">
    <cfRule type="expression" dxfId="4890" priority="8835">
      <formula>Y659&gt;0</formula>
    </cfRule>
  </conditionalFormatting>
  <conditionalFormatting sqref="Y663">
    <cfRule type="expression" dxfId="4889" priority="8834">
      <formula>Y664&gt;0</formula>
    </cfRule>
  </conditionalFormatting>
  <conditionalFormatting sqref="Y666">
    <cfRule type="expression" dxfId="4888" priority="8833">
      <formula>Y667&gt;0</formula>
    </cfRule>
  </conditionalFormatting>
  <conditionalFormatting sqref="Y669">
    <cfRule type="expression" dxfId="4887" priority="8832">
      <formula>Y670&gt;0</formula>
    </cfRule>
  </conditionalFormatting>
  <conditionalFormatting sqref="Y672">
    <cfRule type="expression" dxfId="4886" priority="8831">
      <formula>Y673&gt;0</formula>
    </cfRule>
  </conditionalFormatting>
  <conditionalFormatting sqref="Y675">
    <cfRule type="expression" dxfId="4885" priority="8830">
      <formula>Y676&gt;0</formula>
    </cfRule>
  </conditionalFormatting>
  <conditionalFormatting sqref="Y678">
    <cfRule type="expression" dxfId="4884" priority="8829">
      <formula>Y679&gt;0</formula>
    </cfRule>
  </conditionalFormatting>
  <conditionalFormatting sqref="Y681">
    <cfRule type="expression" dxfId="4883" priority="8828">
      <formula>Y682&gt;0</formula>
    </cfRule>
  </conditionalFormatting>
  <conditionalFormatting sqref="Y684">
    <cfRule type="expression" dxfId="4882" priority="8827">
      <formula>Y685&gt;0</formula>
    </cfRule>
  </conditionalFormatting>
  <conditionalFormatting sqref="Y687">
    <cfRule type="expression" dxfId="4881" priority="8826">
      <formula>Y688&gt;0</formula>
    </cfRule>
  </conditionalFormatting>
  <conditionalFormatting sqref="Y690">
    <cfRule type="expression" dxfId="4880" priority="8825">
      <formula>Y691&gt;0</formula>
    </cfRule>
  </conditionalFormatting>
  <conditionalFormatting sqref="Y693">
    <cfRule type="expression" dxfId="4879" priority="8824">
      <formula>Y694&gt;0</formula>
    </cfRule>
  </conditionalFormatting>
  <conditionalFormatting sqref="Y696">
    <cfRule type="expression" dxfId="4878" priority="8823">
      <formula>Y697&gt;0</formula>
    </cfRule>
  </conditionalFormatting>
  <conditionalFormatting sqref="Y699">
    <cfRule type="expression" dxfId="4877" priority="8822">
      <formula>Y700&gt;0</formula>
    </cfRule>
  </conditionalFormatting>
  <conditionalFormatting sqref="Y702">
    <cfRule type="expression" dxfId="4876" priority="8821">
      <formula>Y703&gt;0</formula>
    </cfRule>
  </conditionalFormatting>
  <conditionalFormatting sqref="Y705">
    <cfRule type="expression" dxfId="4875" priority="8820">
      <formula>Y706&gt;0</formula>
    </cfRule>
  </conditionalFormatting>
  <conditionalFormatting sqref="Y708">
    <cfRule type="expression" dxfId="4874" priority="8819">
      <formula>Y709&gt;0</formula>
    </cfRule>
  </conditionalFormatting>
  <conditionalFormatting sqref="Y711">
    <cfRule type="expression" dxfId="4873" priority="8818">
      <formula>Y712&gt;0</formula>
    </cfRule>
  </conditionalFormatting>
  <conditionalFormatting sqref="Y714">
    <cfRule type="expression" dxfId="4872" priority="8817">
      <formula>Y715&gt;0</formula>
    </cfRule>
  </conditionalFormatting>
  <conditionalFormatting sqref="Y717">
    <cfRule type="expression" dxfId="4871" priority="8816">
      <formula>Y718&gt;0</formula>
    </cfRule>
  </conditionalFormatting>
  <conditionalFormatting sqref="Y720">
    <cfRule type="expression" dxfId="4870" priority="8815">
      <formula>Y721&gt;0</formula>
    </cfRule>
  </conditionalFormatting>
  <conditionalFormatting sqref="Y723">
    <cfRule type="expression" dxfId="4869" priority="8814">
      <formula>Y724&gt;0</formula>
    </cfRule>
  </conditionalFormatting>
  <conditionalFormatting sqref="Y726">
    <cfRule type="expression" dxfId="4868" priority="8813">
      <formula>Y727&gt;0</formula>
    </cfRule>
  </conditionalFormatting>
  <conditionalFormatting sqref="Y729">
    <cfRule type="expression" dxfId="4867" priority="8812">
      <formula>Y730&gt;0</formula>
    </cfRule>
  </conditionalFormatting>
  <conditionalFormatting sqref="Y732">
    <cfRule type="expression" dxfId="4866" priority="8811">
      <formula>Y733&gt;0</formula>
    </cfRule>
  </conditionalFormatting>
  <conditionalFormatting sqref="Y735">
    <cfRule type="expression" dxfId="4865" priority="8810">
      <formula>Y736&gt;0</formula>
    </cfRule>
  </conditionalFormatting>
  <conditionalFormatting sqref="Y738">
    <cfRule type="expression" dxfId="4864" priority="8809">
      <formula>Y739&gt;0</formula>
    </cfRule>
  </conditionalFormatting>
  <conditionalFormatting sqref="Y743">
    <cfRule type="expression" dxfId="4863" priority="8808">
      <formula>Y744&gt;0</formula>
    </cfRule>
  </conditionalFormatting>
  <conditionalFormatting sqref="Y746">
    <cfRule type="expression" dxfId="4862" priority="8807">
      <formula>Y747&gt;0</formula>
    </cfRule>
  </conditionalFormatting>
  <conditionalFormatting sqref="Y749">
    <cfRule type="expression" dxfId="4861" priority="8806">
      <formula>Y750&gt;0</formula>
    </cfRule>
  </conditionalFormatting>
  <conditionalFormatting sqref="Y752">
    <cfRule type="expression" dxfId="4860" priority="8805">
      <formula>Y753&gt;0</formula>
    </cfRule>
  </conditionalFormatting>
  <conditionalFormatting sqref="Y755">
    <cfRule type="expression" dxfId="4859" priority="8804">
      <formula>Y756&gt;0</formula>
    </cfRule>
  </conditionalFormatting>
  <conditionalFormatting sqref="Y758">
    <cfRule type="expression" dxfId="4858" priority="8803">
      <formula>Y759&gt;0</formula>
    </cfRule>
  </conditionalFormatting>
  <conditionalFormatting sqref="Y761">
    <cfRule type="expression" dxfId="4857" priority="8802">
      <formula>Y762&gt;0</formula>
    </cfRule>
  </conditionalFormatting>
  <conditionalFormatting sqref="Y764">
    <cfRule type="expression" dxfId="4856" priority="8801">
      <formula>Y765&gt;0</formula>
    </cfRule>
  </conditionalFormatting>
  <conditionalFormatting sqref="Y767">
    <cfRule type="expression" dxfId="4855" priority="8800">
      <formula>Y768&gt;0</formula>
    </cfRule>
  </conditionalFormatting>
  <conditionalFormatting sqref="Y770">
    <cfRule type="expression" dxfId="4854" priority="8799">
      <formula>Y771&gt;0</formula>
    </cfRule>
  </conditionalFormatting>
  <conditionalFormatting sqref="Y773">
    <cfRule type="expression" dxfId="4853" priority="8798">
      <formula>Y774&gt;0</formula>
    </cfRule>
  </conditionalFormatting>
  <conditionalFormatting sqref="Y776">
    <cfRule type="expression" dxfId="4852" priority="8797">
      <formula>Y777&gt;0</formula>
    </cfRule>
  </conditionalFormatting>
  <conditionalFormatting sqref="Y779">
    <cfRule type="expression" dxfId="4851" priority="8796">
      <formula>Y780&gt;0</formula>
    </cfRule>
  </conditionalFormatting>
  <conditionalFormatting sqref="Y782">
    <cfRule type="expression" dxfId="4850" priority="8795">
      <formula>Y783&gt;0</formula>
    </cfRule>
  </conditionalFormatting>
  <conditionalFormatting sqref="Y785">
    <cfRule type="expression" dxfId="4849" priority="8794">
      <formula>Y786&gt;0</formula>
    </cfRule>
  </conditionalFormatting>
  <conditionalFormatting sqref="Y788">
    <cfRule type="expression" dxfId="4848" priority="8793">
      <formula>Y789&gt;0</formula>
    </cfRule>
  </conditionalFormatting>
  <conditionalFormatting sqref="Y791">
    <cfRule type="expression" dxfId="4847" priority="8792">
      <formula>Y792&gt;0</formula>
    </cfRule>
  </conditionalFormatting>
  <conditionalFormatting sqref="Y794">
    <cfRule type="expression" dxfId="4846" priority="8791">
      <formula>Y795&gt;0</formula>
    </cfRule>
  </conditionalFormatting>
  <conditionalFormatting sqref="Y797">
    <cfRule type="expression" dxfId="4845" priority="8790">
      <formula>Y798&gt;0</formula>
    </cfRule>
  </conditionalFormatting>
  <conditionalFormatting sqref="Y800">
    <cfRule type="expression" dxfId="4844" priority="8789">
      <formula>Y801&gt;0</formula>
    </cfRule>
  </conditionalFormatting>
  <conditionalFormatting sqref="Y803">
    <cfRule type="expression" dxfId="4843" priority="8788">
      <formula>Y804&gt;0</formula>
    </cfRule>
  </conditionalFormatting>
  <conditionalFormatting sqref="Y806">
    <cfRule type="expression" dxfId="4842" priority="8787">
      <formula>Y807&gt;0</formula>
    </cfRule>
  </conditionalFormatting>
  <conditionalFormatting sqref="Y809">
    <cfRule type="expression" dxfId="4841" priority="8786">
      <formula>Y810&gt;0</formula>
    </cfRule>
  </conditionalFormatting>
  <conditionalFormatting sqref="Y812">
    <cfRule type="expression" dxfId="4840" priority="8785">
      <formula>Y813&gt;0</formula>
    </cfRule>
  </conditionalFormatting>
  <conditionalFormatting sqref="Y815">
    <cfRule type="expression" dxfId="4839" priority="8784">
      <formula>Y816&gt;0</formula>
    </cfRule>
  </conditionalFormatting>
  <conditionalFormatting sqref="Y818">
    <cfRule type="expression" dxfId="4838" priority="8783">
      <formula>Y819&gt;0</formula>
    </cfRule>
  </conditionalFormatting>
  <conditionalFormatting sqref="Y823">
    <cfRule type="expression" dxfId="4837" priority="8782">
      <formula>Y824&gt;0</formula>
    </cfRule>
  </conditionalFormatting>
  <conditionalFormatting sqref="Y826">
    <cfRule type="expression" dxfId="4836" priority="8781">
      <formula>Y827&gt;0</formula>
    </cfRule>
  </conditionalFormatting>
  <conditionalFormatting sqref="Y829">
    <cfRule type="expression" dxfId="4835" priority="8780">
      <formula>Y830&gt;0</formula>
    </cfRule>
  </conditionalFormatting>
  <conditionalFormatting sqref="Y832">
    <cfRule type="expression" dxfId="4834" priority="8779">
      <formula>Y833&gt;0</formula>
    </cfRule>
  </conditionalFormatting>
  <conditionalFormatting sqref="Y835">
    <cfRule type="expression" dxfId="4833" priority="8778">
      <formula>Y836&gt;0</formula>
    </cfRule>
  </conditionalFormatting>
  <conditionalFormatting sqref="Y838">
    <cfRule type="expression" dxfId="4832" priority="8777">
      <formula>Y839&gt;0</formula>
    </cfRule>
  </conditionalFormatting>
  <conditionalFormatting sqref="Y841">
    <cfRule type="expression" dxfId="4831" priority="8776">
      <formula>Y842&gt;0</formula>
    </cfRule>
  </conditionalFormatting>
  <conditionalFormatting sqref="Y844">
    <cfRule type="expression" dxfId="4830" priority="8775">
      <formula>Y845&gt;0</formula>
    </cfRule>
  </conditionalFormatting>
  <conditionalFormatting sqref="Y847">
    <cfRule type="expression" dxfId="4829" priority="8774">
      <formula>Y848&gt;0</formula>
    </cfRule>
  </conditionalFormatting>
  <conditionalFormatting sqref="Y850">
    <cfRule type="expression" dxfId="4828" priority="8773">
      <formula>Y851&gt;0</formula>
    </cfRule>
  </conditionalFormatting>
  <conditionalFormatting sqref="Y853">
    <cfRule type="expression" dxfId="4827" priority="8772">
      <formula>Y854&gt;0</formula>
    </cfRule>
  </conditionalFormatting>
  <conditionalFormatting sqref="Y856">
    <cfRule type="expression" dxfId="4826" priority="8771">
      <formula>Y857&gt;0</formula>
    </cfRule>
  </conditionalFormatting>
  <conditionalFormatting sqref="Y859">
    <cfRule type="expression" dxfId="4825" priority="8770">
      <formula>Y860&gt;0</formula>
    </cfRule>
  </conditionalFormatting>
  <conditionalFormatting sqref="Y862">
    <cfRule type="expression" dxfId="4824" priority="8769">
      <formula>Y863&gt;0</formula>
    </cfRule>
  </conditionalFormatting>
  <conditionalFormatting sqref="Y865">
    <cfRule type="expression" dxfId="4823" priority="8768">
      <formula>Y866&gt;0</formula>
    </cfRule>
  </conditionalFormatting>
  <conditionalFormatting sqref="Y868">
    <cfRule type="expression" dxfId="4822" priority="8767">
      <formula>Y869&gt;0</formula>
    </cfRule>
  </conditionalFormatting>
  <conditionalFormatting sqref="Y871">
    <cfRule type="expression" dxfId="4821" priority="8766">
      <formula>Y872&gt;0</formula>
    </cfRule>
  </conditionalFormatting>
  <conditionalFormatting sqref="Y874">
    <cfRule type="expression" dxfId="4820" priority="8765">
      <formula>Y875&gt;0</formula>
    </cfRule>
  </conditionalFormatting>
  <conditionalFormatting sqref="Y877">
    <cfRule type="expression" dxfId="4819" priority="8764">
      <formula>Y878&gt;0</formula>
    </cfRule>
  </conditionalFormatting>
  <conditionalFormatting sqref="Y880">
    <cfRule type="expression" dxfId="4818" priority="8763">
      <formula>Y881&gt;0</formula>
    </cfRule>
  </conditionalFormatting>
  <conditionalFormatting sqref="Y883">
    <cfRule type="expression" dxfId="4817" priority="8762">
      <formula>Y884&gt;0</formula>
    </cfRule>
  </conditionalFormatting>
  <conditionalFormatting sqref="Y886">
    <cfRule type="expression" dxfId="4816" priority="8761">
      <formula>Y887&gt;0</formula>
    </cfRule>
  </conditionalFormatting>
  <conditionalFormatting sqref="Y889">
    <cfRule type="expression" dxfId="4815" priority="8760">
      <formula>Y890&gt;0</formula>
    </cfRule>
  </conditionalFormatting>
  <conditionalFormatting sqref="Y892">
    <cfRule type="expression" dxfId="4814" priority="8759">
      <formula>Y893&gt;0</formula>
    </cfRule>
  </conditionalFormatting>
  <conditionalFormatting sqref="Y895">
    <cfRule type="expression" dxfId="4813" priority="8758">
      <formula>Y896&gt;0</formula>
    </cfRule>
  </conditionalFormatting>
  <conditionalFormatting sqref="Y898">
    <cfRule type="expression" dxfId="4812" priority="8757">
      <formula>Y899&gt;0</formula>
    </cfRule>
  </conditionalFormatting>
  <conditionalFormatting sqref="Y903">
    <cfRule type="expression" dxfId="4811" priority="8756">
      <formula>Y904&gt;0</formula>
    </cfRule>
  </conditionalFormatting>
  <conditionalFormatting sqref="Y906">
    <cfRule type="expression" dxfId="4810" priority="8755">
      <formula>Y907&gt;0</formula>
    </cfRule>
  </conditionalFormatting>
  <conditionalFormatting sqref="Y909">
    <cfRule type="expression" dxfId="4809" priority="8754">
      <formula>Y910&gt;0</formula>
    </cfRule>
  </conditionalFormatting>
  <conditionalFormatting sqref="Y912">
    <cfRule type="expression" dxfId="4808" priority="8753">
      <formula>Y913&gt;0</formula>
    </cfRule>
  </conditionalFormatting>
  <conditionalFormatting sqref="Y915">
    <cfRule type="expression" dxfId="4807" priority="8752">
      <formula>Y916&gt;0</formula>
    </cfRule>
  </conditionalFormatting>
  <conditionalFormatting sqref="Y918">
    <cfRule type="expression" dxfId="4806" priority="8751">
      <formula>Y919&gt;0</formula>
    </cfRule>
  </conditionalFormatting>
  <conditionalFormatting sqref="Y921">
    <cfRule type="expression" dxfId="4805" priority="8750">
      <formula>Y922&gt;0</formula>
    </cfRule>
  </conditionalFormatting>
  <conditionalFormatting sqref="Y924">
    <cfRule type="expression" dxfId="4804" priority="8749">
      <formula>Y925&gt;0</formula>
    </cfRule>
  </conditionalFormatting>
  <conditionalFormatting sqref="Y927">
    <cfRule type="expression" dxfId="4803" priority="8748">
      <formula>Y928&gt;0</formula>
    </cfRule>
  </conditionalFormatting>
  <conditionalFormatting sqref="Y930">
    <cfRule type="expression" dxfId="4802" priority="8747">
      <formula>Y931&gt;0</formula>
    </cfRule>
  </conditionalFormatting>
  <conditionalFormatting sqref="Y933">
    <cfRule type="expression" dxfId="4801" priority="8746">
      <formula>Y934&gt;0</formula>
    </cfRule>
  </conditionalFormatting>
  <conditionalFormatting sqref="Y936">
    <cfRule type="expression" dxfId="4800" priority="8745">
      <formula>Y937&gt;0</formula>
    </cfRule>
  </conditionalFormatting>
  <conditionalFormatting sqref="Y939">
    <cfRule type="expression" dxfId="4799" priority="8744">
      <formula>Y940&gt;0</formula>
    </cfRule>
  </conditionalFormatting>
  <conditionalFormatting sqref="Y942">
    <cfRule type="expression" dxfId="4798" priority="8743">
      <formula>Y943&gt;0</formula>
    </cfRule>
  </conditionalFormatting>
  <conditionalFormatting sqref="Y945">
    <cfRule type="expression" dxfId="4797" priority="8742">
      <formula>Y946&gt;0</formula>
    </cfRule>
  </conditionalFormatting>
  <conditionalFormatting sqref="Y948">
    <cfRule type="expression" dxfId="4796" priority="8741">
      <formula>Y949&gt;0</formula>
    </cfRule>
  </conditionalFormatting>
  <conditionalFormatting sqref="Y951">
    <cfRule type="expression" dxfId="4795" priority="8740">
      <formula>Y952&gt;0</formula>
    </cfRule>
  </conditionalFormatting>
  <conditionalFormatting sqref="Y954">
    <cfRule type="expression" dxfId="4794" priority="8739">
      <formula>Y955&gt;0</formula>
    </cfRule>
  </conditionalFormatting>
  <conditionalFormatting sqref="Y957">
    <cfRule type="expression" dxfId="4793" priority="8738">
      <formula>Y958&gt;0</formula>
    </cfRule>
  </conditionalFormatting>
  <conditionalFormatting sqref="Y960">
    <cfRule type="expression" dxfId="4792" priority="8737">
      <formula>Y961&gt;0</formula>
    </cfRule>
  </conditionalFormatting>
  <conditionalFormatting sqref="Y963">
    <cfRule type="expression" dxfId="4791" priority="8736">
      <formula>Y964&gt;0</formula>
    </cfRule>
  </conditionalFormatting>
  <conditionalFormatting sqref="Y966">
    <cfRule type="expression" dxfId="4790" priority="8735">
      <formula>Y967&gt;0</formula>
    </cfRule>
  </conditionalFormatting>
  <conditionalFormatting sqref="Y969">
    <cfRule type="expression" dxfId="4789" priority="8734">
      <formula>Y970&gt;0</formula>
    </cfRule>
  </conditionalFormatting>
  <conditionalFormatting sqref="Y972">
    <cfRule type="expression" dxfId="4788" priority="8733">
      <formula>Y973&gt;0</formula>
    </cfRule>
  </conditionalFormatting>
  <conditionalFormatting sqref="Y975">
    <cfRule type="expression" dxfId="4787" priority="8732">
      <formula>Y976&gt;0</formula>
    </cfRule>
  </conditionalFormatting>
  <conditionalFormatting sqref="Y978">
    <cfRule type="expression" dxfId="4786" priority="8731">
      <formula>Y979&gt;0</formula>
    </cfRule>
  </conditionalFormatting>
  <conditionalFormatting sqref="Y983">
    <cfRule type="expression" dxfId="4785" priority="8730">
      <formula>Y984&gt;0</formula>
    </cfRule>
  </conditionalFormatting>
  <conditionalFormatting sqref="Y986">
    <cfRule type="expression" dxfId="4784" priority="8729">
      <formula>Y987&gt;0</formula>
    </cfRule>
  </conditionalFormatting>
  <conditionalFormatting sqref="Y989">
    <cfRule type="expression" dxfId="4783" priority="8728">
      <formula>Y990&gt;0</formula>
    </cfRule>
  </conditionalFormatting>
  <conditionalFormatting sqref="Y992">
    <cfRule type="expression" dxfId="4782" priority="8727">
      <formula>Y993&gt;0</formula>
    </cfRule>
  </conditionalFormatting>
  <conditionalFormatting sqref="Y995">
    <cfRule type="expression" dxfId="4781" priority="8726">
      <formula>Y996&gt;0</formula>
    </cfRule>
  </conditionalFormatting>
  <conditionalFormatting sqref="Y998">
    <cfRule type="expression" dxfId="4780" priority="8725">
      <formula>Y999&gt;0</formula>
    </cfRule>
  </conditionalFormatting>
  <conditionalFormatting sqref="Y1001">
    <cfRule type="expression" dxfId="4779" priority="8724">
      <formula>Y1002&gt;0</formula>
    </cfRule>
  </conditionalFormatting>
  <conditionalFormatting sqref="Y1004">
    <cfRule type="expression" dxfId="4778" priority="8723">
      <formula>Y1005&gt;0</formula>
    </cfRule>
  </conditionalFormatting>
  <conditionalFormatting sqref="Y1007">
    <cfRule type="expression" dxfId="4777" priority="8722">
      <formula>Y1008&gt;0</formula>
    </cfRule>
  </conditionalFormatting>
  <conditionalFormatting sqref="Y1010">
    <cfRule type="expression" dxfId="4776" priority="8721">
      <formula>Y1011&gt;0</formula>
    </cfRule>
  </conditionalFormatting>
  <conditionalFormatting sqref="Y1013">
    <cfRule type="expression" dxfId="4775" priority="8720">
      <formula>Y1014&gt;0</formula>
    </cfRule>
  </conditionalFormatting>
  <conditionalFormatting sqref="Y1016">
    <cfRule type="expression" dxfId="4774" priority="8719">
      <formula>Y1017&gt;0</formula>
    </cfRule>
  </conditionalFormatting>
  <conditionalFormatting sqref="Y1019">
    <cfRule type="expression" dxfId="4773" priority="8718">
      <formula>Y1020&gt;0</formula>
    </cfRule>
  </conditionalFormatting>
  <conditionalFormatting sqref="Y1022">
    <cfRule type="expression" dxfId="4772" priority="8717">
      <formula>Y1023&gt;0</formula>
    </cfRule>
  </conditionalFormatting>
  <conditionalFormatting sqref="Y1025">
    <cfRule type="expression" dxfId="4771" priority="8716">
      <formula>Y1026&gt;0</formula>
    </cfRule>
  </conditionalFormatting>
  <conditionalFormatting sqref="Y1028">
    <cfRule type="expression" dxfId="4770" priority="8715">
      <formula>Y1029&gt;0</formula>
    </cfRule>
  </conditionalFormatting>
  <conditionalFormatting sqref="Y1031">
    <cfRule type="expression" dxfId="4769" priority="8714">
      <formula>Y1032&gt;0</formula>
    </cfRule>
  </conditionalFormatting>
  <conditionalFormatting sqref="Y1034">
    <cfRule type="expression" dxfId="4768" priority="8713">
      <formula>Y1035&gt;0</formula>
    </cfRule>
  </conditionalFormatting>
  <conditionalFormatting sqref="Y1037">
    <cfRule type="expression" dxfId="4767" priority="8712">
      <formula>Y1038&gt;0</formula>
    </cfRule>
  </conditionalFormatting>
  <conditionalFormatting sqref="Y1040">
    <cfRule type="expression" dxfId="4766" priority="8711">
      <formula>Y1041&gt;0</formula>
    </cfRule>
  </conditionalFormatting>
  <conditionalFormatting sqref="Y1043">
    <cfRule type="expression" dxfId="4765" priority="8710">
      <formula>Y1044&gt;0</formula>
    </cfRule>
  </conditionalFormatting>
  <conditionalFormatting sqref="Y1046">
    <cfRule type="expression" dxfId="4764" priority="8709">
      <formula>Y1047&gt;0</formula>
    </cfRule>
  </conditionalFormatting>
  <conditionalFormatting sqref="Y1049">
    <cfRule type="expression" dxfId="4763" priority="8708">
      <formula>Y1050&gt;0</formula>
    </cfRule>
  </conditionalFormatting>
  <conditionalFormatting sqref="Y1052">
    <cfRule type="expression" dxfId="4762" priority="8707">
      <formula>Y1053&gt;0</formula>
    </cfRule>
  </conditionalFormatting>
  <conditionalFormatting sqref="Y1055">
    <cfRule type="expression" dxfId="4761" priority="8706">
      <formula>Y1056&gt;0</formula>
    </cfRule>
  </conditionalFormatting>
  <conditionalFormatting sqref="Y1058">
    <cfRule type="expression" dxfId="4760" priority="8705">
      <formula>Y1059&gt;0</formula>
    </cfRule>
  </conditionalFormatting>
  <conditionalFormatting sqref="Y1065">
    <cfRule type="expression" dxfId="4759" priority="8704">
      <formula>Y1066&gt;0</formula>
    </cfRule>
  </conditionalFormatting>
  <conditionalFormatting sqref="Y1068">
    <cfRule type="expression" dxfId="4758" priority="8703">
      <formula>Y1069&gt;0</formula>
    </cfRule>
  </conditionalFormatting>
  <conditionalFormatting sqref="Y1071">
    <cfRule type="expression" dxfId="4757" priority="8702">
      <formula>Y1072&gt;0</formula>
    </cfRule>
  </conditionalFormatting>
  <conditionalFormatting sqref="Y1074">
    <cfRule type="expression" dxfId="4756" priority="8701">
      <formula>Y1075&gt;0</formula>
    </cfRule>
  </conditionalFormatting>
  <conditionalFormatting sqref="Y1077">
    <cfRule type="expression" dxfId="4755" priority="8700">
      <formula>Y1078&gt;0</formula>
    </cfRule>
  </conditionalFormatting>
  <conditionalFormatting sqref="Y1080">
    <cfRule type="expression" dxfId="4754" priority="8699">
      <formula>Y1081&gt;0</formula>
    </cfRule>
  </conditionalFormatting>
  <conditionalFormatting sqref="Y1083">
    <cfRule type="expression" dxfId="4753" priority="8698">
      <formula>Y1084&gt;0</formula>
    </cfRule>
  </conditionalFormatting>
  <conditionalFormatting sqref="Y1086">
    <cfRule type="expression" dxfId="4752" priority="8697">
      <formula>Y1087&gt;0</formula>
    </cfRule>
  </conditionalFormatting>
  <conditionalFormatting sqref="Y1089">
    <cfRule type="expression" dxfId="4751" priority="8696">
      <formula>Y1090&gt;0</formula>
    </cfRule>
  </conditionalFormatting>
  <conditionalFormatting sqref="Y1092">
    <cfRule type="expression" dxfId="4750" priority="8695">
      <formula>Y1093&gt;0</formula>
    </cfRule>
  </conditionalFormatting>
  <conditionalFormatting sqref="Y1095">
    <cfRule type="expression" dxfId="4749" priority="8694">
      <formula>Y1096&gt;0</formula>
    </cfRule>
  </conditionalFormatting>
  <conditionalFormatting sqref="Y1098">
    <cfRule type="expression" dxfId="4748" priority="8693">
      <formula>Y1099&gt;0</formula>
    </cfRule>
  </conditionalFormatting>
  <conditionalFormatting sqref="Y1101">
    <cfRule type="expression" dxfId="4747" priority="8692">
      <formula>Y1102&gt;0</formula>
    </cfRule>
  </conditionalFormatting>
  <conditionalFormatting sqref="Y1104">
    <cfRule type="expression" dxfId="4746" priority="8691">
      <formula>Y1105&gt;0</formula>
    </cfRule>
  </conditionalFormatting>
  <conditionalFormatting sqref="Y1107">
    <cfRule type="expression" dxfId="4745" priority="8690">
      <formula>Y1108&gt;0</formula>
    </cfRule>
  </conditionalFormatting>
  <conditionalFormatting sqref="Y1110">
    <cfRule type="expression" dxfId="4744" priority="8689">
      <formula>Y1111&gt;0</formula>
    </cfRule>
  </conditionalFormatting>
  <conditionalFormatting sqref="Y1113">
    <cfRule type="expression" dxfId="4743" priority="8688">
      <formula>Y1114&gt;0</formula>
    </cfRule>
  </conditionalFormatting>
  <conditionalFormatting sqref="Y1116">
    <cfRule type="expression" dxfId="4742" priority="8687">
      <formula>Y1117&gt;0</formula>
    </cfRule>
  </conditionalFormatting>
  <conditionalFormatting sqref="Y1119">
    <cfRule type="expression" dxfId="4741" priority="8686">
      <formula>Y1120&gt;0</formula>
    </cfRule>
  </conditionalFormatting>
  <conditionalFormatting sqref="Y1122">
    <cfRule type="expression" dxfId="4740" priority="8685">
      <formula>Y1123&gt;0</formula>
    </cfRule>
  </conditionalFormatting>
  <conditionalFormatting sqref="Y1127">
    <cfRule type="expression" dxfId="4739" priority="8684">
      <formula>Y1128&gt;0</formula>
    </cfRule>
  </conditionalFormatting>
  <conditionalFormatting sqref="Y1130">
    <cfRule type="expression" dxfId="4738" priority="8683">
      <formula>Y1131&gt;0</formula>
    </cfRule>
  </conditionalFormatting>
  <conditionalFormatting sqref="Y1133">
    <cfRule type="expression" dxfId="4737" priority="8682">
      <formula>Y1134&gt;0</formula>
    </cfRule>
  </conditionalFormatting>
  <conditionalFormatting sqref="Y1136">
    <cfRule type="expression" dxfId="4736" priority="8681">
      <formula>Y1137&gt;0</formula>
    </cfRule>
  </conditionalFormatting>
  <conditionalFormatting sqref="Y1139">
    <cfRule type="expression" dxfId="4735" priority="8680">
      <formula>Y1140&gt;0</formula>
    </cfRule>
  </conditionalFormatting>
  <conditionalFormatting sqref="Y1142">
    <cfRule type="expression" dxfId="4734" priority="8679">
      <formula>Y1143&gt;0</formula>
    </cfRule>
  </conditionalFormatting>
  <conditionalFormatting sqref="Y1145">
    <cfRule type="expression" dxfId="4733" priority="8678">
      <formula>Y1146&gt;0</formula>
    </cfRule>
  </conditionalFormatting>
  <conditionalFormatting sqref="Y1150">
    <cfRule type="expression" dxfId="4732" priority="8677">
      <formula>Y1151&gt;0</formula>
    </cfRule>
  </conditionalFormatting>
  <conditionalFormatting sqref="Y1153">
    <cfRule type="expression" dxfId="4731" priority="8676">
      <formula>Y1154&gt;0</formula>
    </cfRule>
  </conditionalFormatting>
  <conditionalFormatting sqref="Y1158">
    <cfRule type="expression" dxfId="4730" priority="8675">
      <formula>Y1159&gt;0</formula>
    </cfRule>
  </conditionalFormatting>
  <conditionalFormatting sqref="Y1161">
    <cfRule type="expression" dxfId="4729" priority="8674">
      <formula>Y1162&gt;0</formula>
    </cfRule>
  </conditionalFormatting>
  <conditionalFormatting sqref="Y1166">
    <cfRule type="expression" dxfId="4728" priority="8673">
      <formula>Y1167&gt;0</formula>
    </cfRule>
  </conditionalFormatting>
  <conditionalFormatting sqref="Y1184">
    <cfRule type="expression" dxfId="4727" priority="8672">
      <formula>Y1185&gt;0</formula>
    </cfRule>
  </conditionalFormatting>
  <conditionalFormatting sqref="Y1187">
    <cfRule type="expression" dxfId="4726" priority="8671">
      <formula>Y1188&gt;0</formula>
    </cfRule>
  </conditionalFormatting>
  <conditionalFormatting sqref="Y1190">
    <cfRule type="expression" dxfId="4725" priority="8670">
      <formula>Y1191&gt;0</formula>
    </cfRule>
  </conditionalFormatting>
  <conditionalFormatting sqref="Y1193">
    <cfRule type="expression" dxfId="4724" priority="8669">
      <formula>Y1194&gt;0</formula>
    </cfRule>
  </conditionalFormatting>
  <conditionalFormatting sqref="Y1196">
    <cfRule type="expression" dxfId="4723" priority="8668">
      <formula>Y1197&gt;0</formula>
    </cfRule>
  </conditionalFormatting>
  <conditionalFormatting sqref="Y1203">
    <cfRule type="expression" dxfId="4722" priority="8667">
      <formula>Y1204&gt;0</formula>
    </cfRule>
  </conditionalFormatting>
  <conditionalFormatting sqref="Y1206">
    <cfRule type="expression" dxfId="4721" priority="8666">
      <formula>Y1207&gt;0</formula>
    </cfRule>
  </conditionalFormatting>
  <conditionalFormatting sqref="Y1209">
    <cfRule type="expression" dxfId="4720" priority="8665">
      <formula>Y1210&gt;0</formula>
    </cfRule>
  </conditionalFormatting>
  <conditionalFormatting sqref="AA12">
    <cfRule type="expression" dxfId="4719" priority="8664">
      <formula>AA13&gt;0</formula>
    </cfRule>
  </conditionalFormatting>
  <conditionalFormatting sqref="AA15">
    <cfRule type="expression" dxfId="4718" priority="8663">
      <formula>AA16&gt;0</formula>
    </cfRule>
  </conditionalFormatting>
  <conditionalFormatting sqref="AA18">
    <cfRule type="expression" dxfId="4717" priority="8662">
      <formula>AA19&gt;0</formula>
    </cfRule>
  </conditionalFormatting>
  <conditionalFormatting sqref="AA26">
    <cfRule type="expression" dxfId="4716" priority="8661">
      <formula>AA27&gt;0</formula>
    </cfRule>
  </conditionalFormatting>
  <conditionalFormatting sqref="AA29">
    <cfRule type="expression" dxfId="4715" priority="8660">
      <formula>AA30&gt;0</formula>
    </cfRule>
  </conditionalFormatting>
  <conditionalFormatting sqref="AA32">
    <cfRule type="expression" dxfId="4714" priority="8659">
      <formula>AA33&gt;0</formula>
    </cfRule>
  </conditionalFormatting>
  <conditionalFormatting sqref="AA35">
    <cfRule type="expression" dxfId="4713" priority="8658">
      <formula>AA36&gt;0</formula>
    </cfRule>
  </conditionalFormatting>
  <conditionalFormatting sqref="AA45">
    <cfRule type="expression" dxfId="4712" priority="8657">
      <formula>AA46&gt;0</formula>
    </cfRule>
  </conditionalFormatting>
  <conditionalFormatting sqref="AA48">
    <cfRule type="expression" dxfId="4711" priority="8656">
      <formula>AA49&gt;0</formula>
    </cfRule>
  </conditionalFormatting>
  <conditionalFormatting sqref="AA51">
    <cfRule type="expression" dxfId="4710" priority="8655">
      <formula>AA52&gt;0</formula>
    </cfRule>
  </conditionalFormatting>
  <conditionalFormatting sqref="AA54">
    <cfRule type="expression" dxfId="4709" priority="8654">
      <formula>AA55&gt;0</formula>
    </cfRule>
  </conditionalFormatting>
  <conditionalFormatting sqref="AA57">
    <cfRule type="expression" dxfId="4708" priority="8653">
      <formula>AA58&gt;0</formula>
    </cfRule>
  </conditionalFormatting>
  <conditionalFormatting sqref="AA60">
    <cfRule type="expression" dxfId="4707" priority="8652">
      <formula>AA61&gt;0</formula>
    </cfRule>
  </conditionalFormatting>
  <conditionalFormatting sqref="AA63">
    <cfRule type="expression" dxfId="4706" priority="8651">
      <formula>AA64&gt;0</formula>
    </cfRule>
  </conditionalFormatting>
  <conditionalFormatting sqref="AA66">
    <cfRule type="expression" dxfId="4705" priority="8650">
      <formula>AA67&gt;0</formula>
    </cfRule>
  </conditionalFormatting>
  <conditionalFormatting sqref="AA69">
    <cfRule type="expression" dxfId="4704" priority="8649">
      <formula>AA70&gt;0</formula>
    </cfRule>
  </conditionalFormatting>
  <conditionalFormatting sqref="AA77">
    <cfRule type="expression" dxfId="4703" priority="8648">
      <formula>AA78&gt;0</formula>
    </cfRule>
  </conditionalFormatting>
  <conditionalFormatting sqref="AA80">
    <cfRule type="expression" dxfId="4702" priority="8647">
      <formula>AA81&gt;0</formula>
    </cfRule>
  </conditionalFormatting>
  <conditionalFormatting sqref="AA83">
    <cfRule type="expression" dxfId="4701" priority="8645">
      <formula>AA84&gt;0</formula>
    </cfRule>
  </conditionalFormatting>
  <conditionalFormatting sqref="AA95">
    <cfRule type="expression" dxfId="4700" priority="8644">
      <formula>AA96&gt;0</formula>
    </cfRule>
  </conditionalFormatting>
  <conditionalFormatting sqref="AA98">
    <cfRule type="expression" dxfId="4699" priority="8643">
      <formula>AA99&gt;0</formula>
    </cfRule>
  </conditionalFormatting>
  <conditionalFormatting sqref="AA101">
    <cfRule type="expression" dxfId="4698" priority="8642">
      <formula>AA102&gt;0</formula>
    </cfRule>
  </conditionalFormatting>
  <conditionalFormatting sqref="AA21">
    <cfRule type="expression" dxfId="4697" priority="8641">
      <formula>AA22&gt;0</formula>
    </cfRule>
  </conditionalFormatting>
  <conditionalFormatting sqref="AA38">
    <cfRule type="expression" dxfId="4696" priority="8640">
      <formula>AA39&gt;0</formula>
    </cfRule>
  </conditionalFormatting>
  <conditionalFormatting sqref="AA72">
    <cfRule type="expression" dxfId="4695" priority="8639">
      <formula>AA73&gt;0</formula>
    </cfRule>
  </conditionalFormatting>
  <conditionalFormatting sqref="AA104">
    <cfRule type="expression" dxfId="4694" priority="8638">
      <formula>AA105&gt;0</formula>
    </cfRule>
  </conditionalFormatting>
  <conditionalFormatting sqref="AA109">
    <cfRule type="expression" dxfId="4693" priority="8637">
      <formula>AA110&gt;0</formula>
    </cfRule>
  </conditionalFormatting>
  <conditionalFormatting sqref="AA112">
    <cfRule type="expression" dxfId="4692" priority="8636">
      <formula>AA113&gt;0</formula>
    </cfRule>
  </conditionalFormatting>
  <conditionalFormatting sqref="AA115">
    <cfRule type="expression" dxfId="4691" priority="8635">
      <formula>AA116&gt;0</formula>
    </cfRule>
  </conditionalFormatting>
  <conditionalFormatting sqref="AA118">
    <cfRule type="expression" dxfId="4690" priority="8634">
      <formula>AA119&gt;0</formula>
    </cfRule>
  </conditionalFormatting>
  <conditionalFormatting sqref="AA121">
    <cfRule type="expression" dxfId="4689" priority="8633">
      <formula>AA122&gt;0</formula>
    </cfRule>
  </conditionalFormatting>
  <conditionalFormatting sqref="AA124">
    <cfRule type="expression" dxfId="4688" priority="8632">
      <formula>AA125&gt;0</formula>
    </cfRule>
  </conditionalFormatting>
  <conditionalFormatting sqref="AA127">
    <cfRule type="expression" dxfId="4687" priority="8631">
      <formula>AA128&gt;0</formula>
    </cfRule>
  </conditionalFormatting>
  <conditionalFormatting sqref="AA130">
    <cfRule type="expression" dxfId="4686" priority="8630">
      <formula>AA131&gt;0</formula>
    </cfRule>
  </conditionalFormatting>
  <conditionalFormatting sqref="AA133">
    <cfRule type="expression" dxfId="4685" priority="8629">
      <formula>AA134&gt;0</formula>
    </cfRule>
  </conditionalFormatting>
  <conditionalFormatting sqref="AA136">
    <cfRule type="expression" dxfId="4684" priority="8628">
      <formula>AA137&gt;0</formula>
    </cfRule>
  </conditionalFormatting>
  <conditionalFormatting sqref="AA139">
    <cfRule type="expression" dxfId="4683" priority="8627">
      <formula>AA140&gt;0</formula>
    </cfRule>
  </conditionalFormatting>
  <conditionalFormatting sqref="AA144">
    <cfRule type="expression" dxfId="4682" priority="8626">
      <formula>AA145&gt;0</formula>
    </cfRule>
  </conditionalFormatting>
  <conditionalFormatting sqref="AA147">
    <cfRule type="expression" dxfId="4681" priority="8625">
      <formula>AA148&gt;0</formula>
    </cfRule>
  </conditionalFormatting>
  <conditionalFormatting sqref="AA152">
    <cfRule type="expression" dxfId="4680" priority="8624">
      <formula>AA153&gt;0</formula>
    </cfRule>
  </conditionalFormatting>
  <conditionalFormatting sqref="AA155">
    <cfRule type="expression" dxfId="4679" priority="8623">
      <formula>AA156&gt;0</formula>
    </cfRule>
  </conditionalFormatting>
  <conditionalFormatting sqref="AA158">
    <cfRule type="expression" dxfId="4678" priority="8622">
      <formula>AA159&gt;0</formula>
    </cfRule>
  </conditionalFormatting>
  <conditionalFormatting sqref="AA161">
    <cfRule type="expression" dxfId="4677" priority="8621">
      <formula>AA162&gt;0</formula>
    </cfRule>
  </conditionalFormatting>
  <conditionalFormatting sqref="AA164">
    <cfRule type="expression" dxfId="4676" priority="8620">
      <formula>AA165&gt;0</formula>
    </cfRule>
  </conditionalFormatting>
  <conditionalFormatting sqref="AA167">
    <cfRule type="expression" dxfId="4675" priority="8619">
      <formula>AA168&gt;0</formula>
    </cfRule>
  </conditionalFormatting>
  <conditionalFormatting sqref="AA170">
    <cfRule type="expression" dxfId="4674" priority="8618">
      <formula>AA171&gt;0</formula>
    </cfRule>
  </conditionalFormatting>
  <conditionalFormatting sqref="AA173">
    <cfRule type="expression" dxfId="4673" priority="8617">
      <formula>AA174&gt;0</formula>
    </cfRule>
  </conditionalFormatting>
  <conditionalFormatting sqref="AA176">
    <cfRule type="expression" dxfId="4672" priority="8616">
      <formula>AA177&gt;0</formula>
    </cfRule>
  </conditionalFormatting>
  <conditionalFormatting sqref="AA183">
    <cfRule type="expression" dxfId="4671" priority="8615">
      <formula>AA184&gt;0</formula>
    </cfRule>
  </conditionalFormatting>
  <conditionalFormatting sqref="AA186">
    <cfRule type="expression" dxfId="4670" priority="8614">
      <formula>AA187&gt;0</formula>
    </cfRule>
  </conditionalFormatting>
  <conditionalFormatting sqref="AA189">
    <cfRule type="expression" dxfId="4669" priority="8613">
      <formula>AA190&gt;0</formula>
    </cfRule>
  </conditionalFormatting>
  <conditionalFormatting sqref="AA192">
    <cfRule type="expression" dxfId="4668" priority="8612">
      <formula>AA193&gt;0</formula>
    </cfRule>
  </conditionalFormatting>
  <conditionalFormatting sqref="AA195">
    <cfRule type="expression" dxfId="4667" priority="8611">
      <formula>AA196&gt;0</formula>
    </cfRule>
  </conditionalFormatting>
  <conditionalFormatting sqref="AA198">
    <cfRule type="expression" dxfId="4666" priority="8610">
      <formula>AA199&gt;0</formula>
    </cfRule>
  </conditionalFormatting>
  <conditionalFormatting sqref="AA201">
    <cfRule type="expression" dxfId="4665" priority="8609">
      <formula>AA202&gt;0</formula>
    </cfRule>
  </conditionalFormatting>
  <conditionalFormatting sqref="AA204">
    <cfRule type="expression" dxfId="4664" priority="8608">
      <formula>AA205&gt;0</formula>
    </cfRule>
  </conditionalFormatting>
  <conditionalFormatting sqref="AA207">
    <cfRule type="expression" dxfId="4663" priority="8607">
      <formula>AA208&gt;0</formula>
    </cfRule>
  </conditionalFormatting>
  <conditionalFormatting sqref="AA210">
    <cfRule type="expression" dxfId="4662" priority="8606">
      <formula>AA211&gt;0</formula>
    </cfRule>
  </conditionalFormatting>
  <conditionalFormatting sqref="AA213">
    <cfRule type="expression" dxfId="4661" priority="8605">
      <formula>AA214&gt;0</formula>
    </cfRule>
  </conditionalFormatting>
  <conditionalFormatting sqref="AA216">
    <cfRule type="expression" dxfId="4660" priority="8604">
      <formula>AA217&gt;0</formula>
    </cfRule>
  </conditionalFormatting>
  <conditionalFormatting sqref="AA219">
    <cfRule type="expression" dxfId="4659" priority="8603">
      <formula>AA220&gt;0</formula>
    </cfRule>
  </conditionalFormatting>
  <conditionalFormatting sqref="AA222">
    <cfRule type="expression" dxfId="4658" priority="8602">
      <formula>AA223&gt;0</formula>
    </cfRule>
  </conditionalFormatting>
  <conditionalFormatting sqref="AA225">
    <cfRule type="expression" dxfId="4657" priority="8601">
      <formula>AA226&gt;0</formula>
    </cfRule>
  </conditionalFormatting>
  <conditionalFormatting sqref="AA228">
    <cfRule type="expression" dxfId="4656" priority="8600">
      <formula>AA229&gt;0</formula>
    </cfRule>
  </conditionalFormatting>
  <conditionalFormatting sqref="AA231">
    <cfRule type="expression" dxfId="4655" priority="8599">
      <formula>AA232&gt;0</formula>
    </cfRule>
  </conditionalFormatting>
  <conditionalFormatting sqref="AA234">
    <cfRule type="expression" dxfId="4654" priority="8598">
      <formula>AA235&gt;0</formula>
    </cfRule>
  </conditionalFormatting>
  <conditionalFormatting sqref="AA237">
    <cfRule type="expression" dxfId="4653" priority="8597">
      <formula>AA238&gt;0</formula>
    </cfRule>
  </conditionalFormatting>
  <conditionalFormatting sqref="AA240">
    <cfRule type="expression" dxfId="4652" priority="8596">
      <formula>AA241&gt;0</formula>
    </cfRule>
  </conditionalFormatting>
  <conditionalFormatting sqref="AA243">
    <cfRule type="expression" dxfId="4651" priority="8595">
      <formula>AA244&gt;0</formula>
    </cfRule>
  </conditionalFormatting>
  <conditionalFormatting sqref="AA246">
    <cfRule type="expression" dxfId="4650" priority="8594">
      <formula>AA247&gt;0</formula>
    </cfRule>
  </conditionalFormatting>
  <conditionalFormatting sqref="AA249">
    <cfRule type="expression" dxfId="4649" priority="8593">
      <formula>AA250&gt;0</formula>
    </cfRule>
  </conditionalFormatting>
  <conditionalFormatting sqref="AA252">
    <cfRule type="expression" dxfId="4648" priority="8592">
      <formula>AA253&gt;0</formula>
    </cfRule>
  </conditionalFormatting>
  <conditionalFormatting sqref="AA255">
    <cfRule type="expression" dxfId="4647" priority="8591">
      <formula>AA256&gt;0</formula>
    </cfRule>
  </conditionalFormatting>
  <conditionalFormatting sqref="AA258">
    <cfRule type="expression" dxfId="4646" priority="8590">
      <formula>AA259&gt;0</formula>
    </cfRule>
  </conditionalFormatting>
  <conditionalFormatting sqref="AA263">
    <cfRule type="expression" dxfId="4645" priority="8589">
      <formula>AA264&gt;0</formula>
    </cfRule>
  </conditionalFormatting>
  <conditionalFormatting sqref="AA266">
    <cfRule type="expression" dxfId="4644" priority="8588">
      <formula>AA267&gt;0</formula>
    </cfRule>
  </conditionalFormatting>
  <conditionalFormatting sqref="AA269">
    <cfRule type="expression" dxfId="4643" priority="8587">
      <formula>AA270&gt;0</formula>
    </cfRule>
  </conditionalFormatting>
  <conditionalFormatting sqref="AA272">
    <cfRule type="expression" dxfId="4642" priority="8586">
      <formula>AA273&gt;0</formula>
    </cfRule>
  </conditionalFormatting>
  <conditionalFormatting sqref="AA275">
    <cfRule type="expression" dxfId="4641" priority="8585">
      <formula>AA276&gt;0</formula>
    </cfRule>
  </conditionalFormatting>
  <conditionalFormatting sqref="AA278">
    <cfRule type="expression" dxfId="4640" priority="8584">
      <formula>AA279&gt;0</formula>
    </cfRule>
  </conditionalFormatting>
  <conditionalFormatting sqref="AA281">
    <cfRule type="expression" dxfId="4639" priority="8583">
      <formula>AA282&gt;0</formula>
    </cfRule>
  </conditionalFormatting>
  <conditionalFormatting sqref="AA284">
    <cfRule type="expression" dxfId="4638" priority="8582">
      <formula>AA285&gt;0</formula>
    </cfRule>
  </conditionalFormatting>
  <conditionalFormatting sqref="AA287">
    <cfRule type="expression" dxfId="4637" priority="8581">
      <formula>AA288&gt;0</formula>
    </cfRule>
  </conditionalFormatting>
  <conditionalFormatting sqref="AA290">
    <cfRule type="expression" dxfId="4636" priority="8580">
      <formula>AA291&gt;0</formula>
    </cfRule>
  </conditionalFormatting>
  <conditionalFormatting sqref="AA293">
    <cfRule type="expression" dxfId="4635" priority="8579">
      <formula>AA294&gt;0</formula>
    </cfRule>
  </conditionalFormatting>
  <conditionalFormatting sqref="AA296">
    <cfRule type="expression" dxfId="4634" priority="8578">
      <formula>AA297&gt;0</formula>
    </cfRule>
  </conditionalFormatting>
  <conditionalFormatting sqref="AA299">
    <cfRule type="expression" dxfId="4633" priority="8577">
      <formula>AA300&gt;0</formula>
    </cfRule>
  </conditionalFormatting>
  <conditionalFormatting sqref="AA302">
    <cfRule type="expression" dxfId="4632" priority="8576">
      <formula>AA303&gt;0</formula>
    </cfRule>
  </conditionalFormatting>
  <conditionalFormatting sqref="AA305">
    <cfRule type="expression" dxfId="4631" priority="8575">
      <formula>AA306&gt;0</formula>
    </cfRule>
  </conditionalFormatting>
  <conditionalFormatting sqref="AA308">
    <cfRule type="expression" dxfId="4630" priority="8574">
      <formula>AA309&gt;0</formula>
    </cfRule>
  </conditionalFormatting>
  <conditionalFormatting sqref="AA311">
    <cfRule type="expression" dxfId="4629" priority="8573">
      <formula>AA312&gt;0</formula>
    </cfRule>
  </conditionalFormatting>
  <conditionalFormatting sqref="AA314">
    <cfRule type="expression" dxfId="4628" priority="8572">
      <formula>AA315&gt;0</formula>
    </cfRule>
  </conditionalFormatting>
  <conditionalFormatting sqref="AA317">
    <cfRule type="expression" dxfId="4627" priority="8571">
      <formula>AA318&gt;0</formula>
    </cfRule>
  </conditionalFormatting>
  <conditionalFormatting sqref="AA320">
    <cfRule type="expression" dxfId="4626" priority="8570">
      <formula>AA321&gt;0</formula>
    </cfRule>
  </conditionalFormatting>
  <conditionalFormatting sqref="AA323">
    <cfRule type="expression" dxfId="4625" priority="8569">
      <formula>AA324&gt;0</formula>
    </cfRule>
  </conditionalFormatting>
  <conditionalFormatting sqref="AA326">
    <cfRule type="expression" dxfId="4624" priority="8568">
      <formula>AA327&gt;0</formula>
    </cfRule>
  </conditionalFormatting>
  <conditionalFormatting sqref="AA329">
    <cfRule type="expression" dxfId="4623" priority="8567">
      <formula>AA330&gt;0</formula>
    </cfRule>
  </conditionalFormatting>
  <conditionalFormatting sqref="AA332">
    <cfRule type="expression" dxfId="4622" priority="8566">
      <formula>AA333&gt;0</formula>
    </cfRule>
  </conditionalFormatting>
  <conditionalFormatting sqref="AA335">
    <cfRule type="expression" dxfId="4621" priority="8565">
      <formula>AA336&gt;0</formula>
    </cfRule>
  </conditionalFormatting>
  <conditionalFormatting sqref="AA338">
    <cfRule type="expression" dxfId="4620" priority="8564">
      <formula>AA339&gt;0</formula>
    </cfRule>
  </conditionalFormatting>
  <conditionalFormatting sqref="AA343">
    <cfRule type="expression" dxfId="4619" priority="8563">
      <formula>AA344&gt;0</formula>
    </cfRule>
  </conditionalFormatting>
  <conditionalFormatting sqref="AA346">
    <cfRule type="expression" dxfId="4618" priority="8562">
      <formula>AA347&gt;0</formula>
    </cfRule>
  </conditionalFormatting>
  <conditionalFormatting sqref="AA349">
    <cfRule type="expression" dxfId="4617" priority="8561">
      <formula>AA350&gt;0</formula>
    </cfRule>
  </conditionalFormatting>
  <conditionalFormatting sqref="AA352">
    <cfRule type="expression" dxfId="4616" priority="8560">
      <formula>AA353&gt;0</formula>
    </cfRule>
  </conditionalFormatting>
  <conditionalFormatting sqref="AA355">
    <cfRule type="expression" dxfId="4615" priority="8559">
      <formula>AA356&gt;0</formula>
    </cfRule>
  </conditionalFormatting>
  <conditionalFormatting sqref="AA358">
    <cfRule type="expression" dxfId="4614" priority="8558">
      <formula>AA359&gt;0</formula>
    </cfRule>
  </conditionalFormatting>
  <conditionalFormatting sqref="AA361">
    <cfRule type="expression" dxfId="4613" priority="8557">
      <formula>AA362&gt;0</formula>
    </cfRule>
  </conditionalFormatting>
  <conditionalFormatting sqref="AA364">
    <cfRule type="expression" dxfId="4612" priority="8556">
      <formula>AA365&gt;0</formula>
    </cfRule>
  </conditionalFormatting>
  <conditionalFormatting sqref="AA367">
    <cfRule type="expression" dxfId="4611" priority="8555">
      <formula>AA368&gt;0</formula>
    </cfRule>
  </conditionalFormatting>
  <conditionalFormatting sqref="AA370">
    <cfRule type="expression" dxfId="4610" priority="8554">
      <formula>AA371&gt;0</formula>
    </cfRule>
  </conditionalFormatting>
  <conditionalFormatting sqref="AA373">
    <cfRule type="expression" dxfId="4609" priority="8553">
      <formula>AA374&gt;0</formula>
    </cfRule>
  </conditionalFormatting>
  <conditionalFormatting sqref="AA376">
    <cfRule type="expression" dxfId="4608" priority="8552">
      <formula>AA377&gt;0</formula>
    </cfRule>
  </conditionalFormatting>
  <conditionalFormatting sqref="AA379">
    <cfRule type="expression" dxfId="4607" priority="8551">
      <formula>AA380&gt;0</formula>
    </cfRule>
  </conditionalFormatting>
  <conditionalFormatting sqref="AA382">
    <cfRule type="expression" dxfId="4606" priority="8550">
      <formula>AA383&gt;0</formula>
    </cfRule>
  </conditionalFormatting>
  <conditionalFormatting sqref="AA385">
    <cfRule type="expression" dxfId="4605" priority="8549">
      <formula>AA386&gt;0</formula>
    </cfRule>
  </conditionalFormatting>
  <conditionalFormatting sqref="AA388">
    <cfRule type="expression" dxfId="4604" priority="8548">
      <formula>AA389&gt;0</formula>
    </cfRule>
  </conditionalFormatting>
  <conditionalFormatting sqref="AA391">
    <cfRule type="expression" dxfId="4603" priority="8547">
      <formula>AA392&gt;0</formula>
    </cfRule>
  </conditionalFormatting>
  <conditionalFormatting sqref="AA394">
    <cfRule type="expression" dxfId="4602" priority="8546">
      <formula>AA395&gt;0</formula>
    </cfRule>
  </conditionalFormatting>
  <conditionalFormatting sqref="AA397">
    <cfRule type="expression" dxfId="4601" priority="8545">
      <formula>AA398&gt;0</formula>
    </cfRule>
  </conditionalFormatting>
  <conditionalFormatting sqref="AA400">
    <cfRule type="expression" dxfId="4600" priority="8544">
      <formula>AA401&gt;0</formula>
    </cfRule>
  </conditionalFormatting>
  <conditionalFormatting sqref="AA403">
    <cfRule type="expression" dxfId="4599" priority="8543">
      <formula>AA404&gt;0</formula>
    </cfRule>
  </conditionalFormatting>
  <conditionalFormatting sqref="AA406">
    <cfRule type="expression" dxfId="4598" priority="8542">
      <formula>AA407&gt;0</formula>
    </cfRule>
  </conditionalFormatting>
  <conditionalFormatting sqref="AA409">
    <cfRule type="expression" dxfId="4597" priority="8541">
      <formula>AA410&gt;0</formula>
    </cfRule>
  </conditionalFormatting>
  <conditionalFormatting sqref="AA412">
    <cfRule type="expression" dxfId="4596" priority="8540">
      <formula>AA413&gt;0</formula>
    </cfRule>
  </conditionalFormatting>
  <conditionalFormatting sqref="AA415">
    <cfRule type="expression" dxfId="4595" priority="8539">
      <formula>AA416&gt;0</formula>
    </cfRule>
  </conditionalFormatting>
  <conditionalFormatting sqref="AA418">
    <cfRule type="expression" dxfId="4594" priority="8538">
      <formula>AA419&gt;0</formula>
    </cfRule>
  </conditionalFormatting>
  <conditionalFormatting sqref="AA423">
    <cfRule type="expression" dxfId="4593" priority="8537">
      <formula>AA424&gt;0</formula>
    </cfRule>
  </conditionalFormatting>
  <conditionalFormatting sqref="AA426">
    <cfRule type="expression" dxfId="4592" priority="8536">
      <formula>AA427&gt;0</formula>
    </cfRule>
  </conditionalFormatting>
  <conditionalFormatting sqref="AA429">
    <cfRule type="expression" dxfId="4591" priority="8535">
      <formula>AA430&gt;0</formula>
    </cfRule>
  </conditionalFormatting>
  <conditionalFormatting sqref="AA432">
    <cfRule type="expression" dxfId="4590" priority="8534">
      <formula>AA433&gt;0</formula>
    </cfRule>
  </conditionalFormatting>
  <conditionalFormatting sqref="AA435">
    <cfRule type="expression" dxfId="4589" priority="8533">
      <formula>AA436&gt;0</formula>
    </cfRule>
  </conditionalFormatting>
  <conditionalFormatting sqref="AA438">
    <cfRule type="expression" dxfId="4588" priority="8532">
      <formula>AA439&gt;0</formula>
    </cfRule>
  </conditionalFormatting>
  <conditionalFormatting sqref="AA441">
    <cfRule type="expression" dxfId="4587" priority="8531">
      <formula>AA442&gt;0</formula>
    </cfRule>
  </conditionalFormatting>
  <conditionalFormatting sqref="AA444">
    <cfRule type="expression" dxfId="4586" priority="8530">
      <formula>AA445&gt;0</formula>
    </cfRule>
  </conditionalFormatting>
  <conditionalFormatting sqref="AA447">
    <cfRule type="expression" dxfId="4585" priority="8529">
      <formula>AA448&gt;0</formula>
    </cfRule>
  </conditionalFormatting>
  <conditionalFormatting sqref="AA450">
    <cfRule type="expression" dxfId="4584" priority="8528">
      <formula>AA451&gt;0</formula>
    </cfRule>
  </conditionalFormatting>
  <conditionalFormatting sqref="AA453">
    <cfRule type="expression" dxfId="4583" priority="8527">
      <formula>AA454&gt;0</formula>
    </cfRule>
  </conditionalFormatting>
  <conditionalFormatting sqref="AA456">
    <cfRule type="expression" dxfId="4582" priority="8526">
      <formula>AA457&gt;0</formula>
    </cfRule>
  </conditionalFormatting>
  <conditionalFormatting sqref="AA459">
    <cfRule type="expression" dxfId="4581" priority="8525">
      <formula>AA460&gt;0</formula>
    </cfRule>
  </conditionalFormatting>
  <conditionalFormatting sqref="AA462">
    <cfRule type="expression" dxfId="4580" priority="8524">
      <formula>AA463&gt;0</formula>
    </cfRule>
  </conditionalFormatting>
  <conditionalFormatting sqref="AA465">
    <cfRule type="expression" dxfId="4579" priority="8523">
      <formula>AA466&gt;0</formula>
    </cfRule>
  </conditionalFormatting>
  <conditionalFormatting sqref="AA468">
    <cfRule type="expression" dxfId="4578" priority="8522">
      <formula>AA469&gt;0</formula>
    </cfRule>
  </conditionalFormatting>
  <conditionalFormatting sqref="AA471">
    <cfRule type="expression" dxfId="4577" priority="8521">
      <formula>AA472&gt;0</formula>
    </cfRule>
  </conditionalFormatting>
  <conditionalFormatting sqref="AA474">
    <cfRule type="expression" dxfId="4576" priority="8520">
      <formula>AA475&gt;0</formula>
    </cfRule>
  </conditionalFormatting>
  <conditionalFormatting sqref="AA477">
    <cfRule type="expression" dxfId="4575" priority="8519">
      <formula>AA478&gt;0</formula>
    </cfRule>
  </conditionalFormatting>
  <conditionalFormatting sqref="AA480">
    <cfRule type="expression" dxfId="4574" priority="8518">
      <formula>AA481&gt;0</formula>
    </cfRule>
  </conditionalFormatting>
  <conditionalFormatting sqref="AA483">
    <cfRule type="expression" dxfId="4573" priority="8517">
      <formula>AA484&gt;0</formula>
    </cfRule>
  </conditionalFormatting>
  <conditionalFormatting sqref="AA486">
    <cfRule type="expression" dxfId="4572" priority="8516">
      <formula>AA487&gt;0</formula>
    </cfRule>
  </conditionalFormatting>
  <conditionalFormatting sqref="AA489">
    <cfRule type="expression" dxfId="4571" priority="8515">
      <formula>AA490&gt;0</formula>
    </cfRule>
  </conditionalFormatting>
  <conditionalFormatting sqref="AA492">
    <cfRule type="expression" dxfId="4570" priority="8514">
      <formula>AA493&gt;0</formula>
    </cfRule>
  </conditionalFormatting>
  <conditionalFormatting sqref="AA495">
    <cfRule type="expression" dxfId="4569" priority="8513">
      <formula>AA496&gt;0</formula>
    </cfRule>
  </conditionalFormatting>
  <conditionalFormatting sqref="AA498">
    <cfRule type="expression" dxfId="4568" priority="8512">
      <formula>AA499&gt;0</formula>
    </cfRule>
  </conditionalFormatting>
  <conditionalFormatting sqref="AA503">
    <cfRule type="expression" dxfId="4567" priority="8511">
      <formula>AA504&gt;0</formula>
    </cfRule>
  </conditionalFormatting>
  <conditionalFormatting sqref="AA506">
    <cfRule type="expression" dxfId="4566" priority="8510">
      <formula>AA507&gt;0</formula>
    </cfRule>
  </conditionalFormatting>
  <conditionalFormatting sqref="AA509">
    <cfRule type="expression" dxfId="4565" priority="8509">
      <formula>AA510&gt;0</formula>
    </cfRule>
  </conditionalFormatting>
  <conditionalFormatting sqref="AA512">
    <cfRule type="expression" dxfId="4564" priority="8508">
      <formula>AA513&gt;0</formula>
    </cfRule>
  </conditionalFormatting>
  <conditionalFormatting sqref="AA515">
    <cfRule type="expression" dxfId="4563" priority="8507">
      <formula>AA516&gt;0</formula>
    </cfRule>
  </conditionalFormatting>
  <conditionalFormatting sqref="AA518">
    <cfRule type="expression" dxfId="4562" priority="8506">
      <formula>AA519&gt;0</formula>
    </cfRule>
  </conditionalFormatting>
  <conditionalFormatting sqref="AA521">
    <cfRule type="expression" dxfId="4561" priority="8505">
      <formula>AA522&gt;0</formula>
    </cfRule>
  </conditionalFormatting>
  <conditionalFormatting sqref="AA524">
    <cfRule type="expression" dxfId="4560" priority="8504">
      <formula>AA525&gt;0</formula>
    </cfRule>
  </conditionalFormatting>
  <conditionalFormatting sqref="AA527">
    <cfRule type="expression" dxfId="4559" priority="8503">
      <formula>AA528&gt;0</formula>
    </cfRule>
  </conditionalFormatting>
  <conditionalFormatting sqref="AA530">
    <cfRule type="expression" dxfId="4558" priority="8502">
      <formula>AA531&gt;0</formula>
    </cfRule>
  </conditionalFormatting>
  <conditionalFormatting sqref="AA533">
    <cfRule type="expression" dxfId="4557" priority="8501">
      <formula>AA534&gt;0</formula>
    </cfRule>
  </conditionalFormatting>
  <conditionalFormatting sqref="AA536">
    <cfRule type="expression" dxfId="4556" priority="8500">
      <formula>AA537&gt;0</formula>
    </cfRule>
  </conditionalFormatting>
  <conditionalFormatting sqref="AA539">
    <cfRule type="expression" dxfId="4555" priority="8499">
      <formula>AA540&gt;0</formula>
    </cfRule>
  </conditionalFormatting>
  <conditionalFormatting sqref="AA542">
    <cfRule type="expression" dxfId="4554" priority="8498">
      <formula>AA543&gt;0</formula>
    </cfRule>
  </conditionalFormatting>
  <conditionalFormatting sqref="AA545">
    <cfRule type="expression" dxfId="4553" priority="8497">
      <formula>AA546&gt;0</formula>
    </cfRule>
  </conditionalFormatting>
  <conditionalFormatting sqref="AA548">
    <cfRule type="expression" dxfId="4552" priority="8496">
      <formula>AA549&gt;0</formula>
    </cfRule>
  </conditionalFormatting>
  <conditionalFormatting sqref="AA551">
    <cfRule type="expression" dxfId="4551" priority="8495">
      <formula>AA552&gt;0</formula>
    </cfRule>
  </conditionalFormatting>
  <conditionalFormatting sqref="AA554">
    <cfRule type="expression" dxfId="4550" priority="8494">
      <formula>AA555&gt;0</formula>
    </cfRule>
  </conditionalFormatting>
  <conditionalFormatting sqref="AA557">
    <cfRule type="expression" dxfId="4549" priority="8493">
      <formula>AA558&gt;0</formula>
    </cfRule>
  </conditionalFormatting>
  <conditionalFormatting sqref="AA560">
    <cfRule type="expression" dxfId="4548" priority="8492">
      <formula>AA561&gt;0</formula>
    </cfRule>
  </conditionalFormatting>
  <conditionalFormatting sqref="AA563">
    <cfRule type="expression" dxfId="4547" priority="8491">
      <formula>AA564&gt;0</formula>
    </cfRule>
  </conditionalFormatting>
  <conditionalFormatting sqref="AA566">
    <cfRule type="expression" dxfId="4546" priority="8490">
      <formula>AA567&gt;0</formula>
    </cfRule>
  </conditionalFormatting>
  <conditionalFormatting sqref="AA569">
    <cfRule type="expression" dxfId="4545" priority="8489">
      <formula>AA570&gt;0</formula>
    </cfRule>
  </conditionalFormatting>
  <conditionalFormatting sqref="AA572">
    <cfRule type="expression" dxfId="4544" priority="8488">
      <formula>AA573&gt;0</formula>
    </cfRule>
  </conditionalFormatting>
  <conditionalFormatting sqref="AA575">
    <cfRule type="expression" dxfId="4543" priority="8487">
      <formula>AA576&gt;0</formula>
    </cfRule>
  </conditionalFormatting>
  <conditionalFormatting sqref="AA578">
    <cfRule type="expression" dxfId="4542" priority="8486">
      <formula>AA579&gt;0</formula>
    </cfRule>
  </conditionalFormatting>
  <conditionalFormatting sqref="AA583">
    <cfRule type="expression" dxfId="4541" priority="8485">
      <formula>AA584&gt;0</formula>
    </cfRule>
  </conditionalFormatting>
  <conditionalFormatting sqref="AA586">
    <cfRule type="expression" dxfId="4540" priority="8484">
      <formula>AA587&gt;0</formula>
    </cfRule>
  </conditionalFormatting>
  <conditionalFormatting sqref="AA589">
    <cfRule type="expression" dxfId="4539" priority="8483">
      <formula>AA590&gt;0</formula>
    </cfRule>
  </conditionalFormatting>
  <conditionalFormatting sqref="AA592">
    <cfRule type="expression" dxfId="4538" priority="8482">
      <formula>AA593&gt;0</formula>
    </cfRule>
  </conditionalFormatting>
  <conditionalFormatting sqref="AA595">
    <cfRule type="expression" dxfId="4537" priority="8481">
      <formula>AA596&gt;0</formula>
    </cfRule>
  </conditionalFormatting>
  <conditionalFormatting sqref="AA598">
    <cfRule type="expression" dxfId="4536" priority="8480">
      <formula>AA599&gt;0</formula>
    </cfRule>
  </conditionalFormatting>
  <conditionalFormatting sqref="AA601">
    <cfRule type="expression" dxfId="4535" priority="8479">
      <formula>AA602&gt;0</formula>
    </cfRule>
  </conditionalFormatting>
  <conditionalFormatting sqref="AA604">
    <cfRule type="expression" dxfId="4534" priority="8478">
      <formula>AA605&gt;0</formula>
    </cfRule>
  </conditionalFormatting>
  <conditionalFormatting sqref="AA607">
    <cfRule type="expression" dxfId="4533" priority="8477">
      <formula>AA608&gt;0</formula>
    </cfRule>
  </conditionalFormatting>
  <conditionalFormatting sqref="AA610">
    <cfRule type="expression" dxfId="4532" priority="8476">
      <formula>AA611&gt;0</formula>
    </cfRule>
  </conditionalFormatting>
  <conditionalFormatting sqref="AA613">
    <cfRule type="expression" dxfId="4531" priority="8475">
      <formula>AA614&gt;0</formula>
    </cfRule>
  </conditionalFormatting>
  <conditionalFormatting sqref="AA616">
    <cfRule type="expression" dxfId="4530" priority="8474">
      <formula>AA617&gt;0</formula>
    </cfRule>
  </conditionalFormatting>
  <conditionalFormatting sqref="AA619">
    <cfRule type="expression" dxfId="4529" priority="8473">
      <formula>AA620&gt;0</formula>
    </cfRule>
  </conditionalFormatting>
  <conditionalFormatting sqref="AA622">
    <cfRule type="expression" dxfId="4528" priority="8472">
      <formula>AA623&gt;0</formula>
    </cfRule>
  </conditionalFormatting>
  <conditionalFormatting sqref="AA625">
    <cfRule type="expression" dxfId="4527" priority="8471">
      <formula>AA626&gt;0</formula>
    </cfRule>
  </conditionalFormatting>
  <conditionalFormatting sqref="AA628">
    <cfRule type="expression" dxfId="4526" priority="8470">
      <formula>AA629&gt;0</formula>
    </cfRule>
  </conditionalFormatting>
  <conditionalFormatting sqref="AA631">
    <cfRule type="expression" dxfId="4525" priority="8469">
      <formula>AA632&gt;0</formula>
    </cfRule>
  </conditionalFormatting>
  <conditionalFormatting sqref="AA634">
    <cfRule type="expression" dxfId="4524" priority="8468">
      <formula>AA635&gt;0</formula>
    </cfRule>
  </conditionalFormatting>
  <conditionalFormatting sqref="AA637">
    <cfRule type="expression" dxfId="4523" priority="8467">
      <formula>AA638&gt;0</formula>
    </cfRule>
  </conditionalFormatting>
  <conditionalFormatting sqref="AA640">
    <cfRule type="expression" dxfId="4522" priority="8466">
      <formula>AA641&gt;0</formula>
    </cfRule>
  </conditionalFormatting>
  <conditionalFormatting sqref="AA643">
    <cfRule type="expression" dxfId="4521" priority="8465">
      <formula>AA644&gt;0</formula>
    </cfRule>
  </conditionalFormatting>
  <conditionalFormatting sqref="AA646">
    <cfRule type="expression" dxfId="4520" priority="8464">
      <formula>AA647&gt;0</formula>
    </cfRule>
  </conditionalFormatting>
  <conditionalFormatting sqref="AA649">
    <cfRule type="expression" dxfId="4519" priority="8463">
      <formula>AA650&gt;0</formula>
    </cfRule>
  </conditionalFormatting>
  <conditionalFormatting sqref="AA652">
    <cfRule type="expression" dxfId="4518" priority="8462">
      <formula>AA653&gt;0</formula>
    </cfRule>
  </conditionalFormatting>
  <conditionalFormatting sqref="AA655">
    <cfRule type="expression" dxfId="4517" priority="8461">
      <formula>AA656&gt;0</formula>
    </cfRule>
  </conditionalFormatting>
  <conditionalFormatting sqref="AA658">
    <cfRule type="expression" dxfId="4516" priority="8460">
      <formula>AA659&gt;0</formula>
    </cfRule>
  </conditionalFormatting>
  <conditionalFormatting sqref="AA663">
    <cfRule type="expression" dxfId="4515" priority="8459">
      <formula>AA664&gt;0</formula>
    </cfRule>
  </conditionalFormatting>
  <conditionalFormatting sqref="AA666">
    <cfRule type="expression" dxfId="4514" priority="8458">
      <formula>AA667&gt;0</formula>
    </cfRule>
  </conditionalFormatting>
  <conditionalFormatting sqref="AA669">
    <cfRule type="expression" dxfId="4513" priority="8457">
      <formula>AA670&gt;0</formula>
    </cfRule>
  </conditionalFormatting>
  <conditionalFormatting sqref="AA672">
    <cfRule type="expression" dxfId="4512" priority="8456">
      <formula>AA673&gt;0</formula>
    </cfRule>
  </conditionalFormatting>
  <conditionalFormatting sqref="AA675">
    <cfRule type="expression" dxfId="4511" priority="8455">
      <formula>AA676&gt;0</formula>
    </cfRule>
  </conditionalFormatting>
  <conditionalFormatting sqref="AA678">
    <cfRule type="expression" dxfId="4510" priority="8454">
      <formula>AA679&gt;0</formula>
    </cfRule>
  </conditionalFormatting>
  <conditionalFormatting sqref="AA681">
    <cfRule type="expression" dxfId="4509" priority="8453">
      <formula>AA682&gt;0</formula>
    </cfRule>
  </conditionalFormatting>
  <conditionalFormatting sqref="AA684">
    <cfRule type="expression" dxfId="4508" priority="8452">
      <formula>AA685&gt;0</formula>
    </cfRule>
  </conditionalFormatting>
  <conditionalFormatting sqref="AA687">
    <cfRule type="expression" dxfId="4507" priority="8451">
      <formula>AA688&gt;0</formula>
    </cfRule>
  </conditionalFormatting>
  <conditionalFormatting sqref="AA690">
    <cfRule type="expression" dxfId="4506" priority="8450">
      <formula>AA691&gt;0</formula>
    </cfRule>
  </conditionalFormatting>
  <conditionalFormatting sqref="AA693">
    <cfRule type="expression" dxfId="4505" priority="8449">
      <formula>AA694&gt;0</formula>
    </cfRule>
  </conditionalFormatting>
  <conditionalFormatting sqref="AA696">
    <cfRule type="expression" dxfId="4504" priority="8448">
      <formula>AA697&gt;0</formula>
    </cfRule>
  </conditionalFormatting>
  <conditionalFormatting sqref="AA699">
    <cfRule type="expression" dxfId="4503" priority="8447">
      <formula>AA700&gt;0</formula>
    </cfRule>
  </conditionalFormatting>
  <conditionalFormatting sqref="AA702">
    <cfRule type="expression" dxfId="4502" priority="8446">
      <formula>AA703&gt;0</formula>
    </cfRule>
  </conditionalFormatting>
  <conditionalFormatting sqref="AA705">
    <cfRule type="expression" dxfId="4501" priority="8445">
      <formula>AA706&gt;0</formula>
    </cfRule>
  </conditionalFormatting>
  <conditionalFormatting sqref="AA708">
    <cfRule type="expression" dxfId="4500" priority="8444">
      <formula>AA709&gt;0</formula>
    </cfRule>
  </conditionalFormatting>
  <conditionalFormatting sqref="AA711">
    <cfRule type="expression" dxfId="4499" priority="8443">
      <formula>AA712&gt;0</formula>
    </cfRule>
  </conditionalFormatting>
  <conditionalFormatting sqref="AA714">
    <cfRule type="expression" dxfId="4498" priority="8442">
      <formula>AA715&gt;0</formula>
    </cfRule>
  </conditionalFormatting>
  <conditionalFormatting sqref="AA717">
    <cfRule type="expression" dxfId="4497" priority="8441">
      <formula>AA718&gt;0</formula>
    </cfRule>
  </conditionalFormatting>
  <conditionalFormatting sqref="AA720">
    <cfRule type="expression" dxfId="4496" priority="8440">
      <formula>AA721&gt;0</formula>
    </cfRule>
  </conditionalFormatting>
  <conditionalFormatting sqref="AA723">
    <cfRule type="expression" dxfId="4495" priority="8439">
      <formula>AA724&gt;0</formula>
    </cfRule>
  </conditionalFormatting>
  <conditionalFormatting sqref="AA726">
    <cfRule type="expression" dxfId="4494" priority="8438">
      <formula>AA727&gt;0</formula>
    </cfRule>
  </conditionalFormatting>
  <conditionalFormatting sqref="AA729">
    <cfRule type="expression" dxfId="4493" priority="8437">
      <formula>AA730&gt;0</formula>
    </cfRule>
  </conditionalFormatting>
  <conditionalFormatting sqref="AA732">
    <cfRule type="expression" dxfId="4492" priority="8436">
      <formula>AA733&gt;0</formula>
    </cfRule>
  </conditionalFormatting>
  <conditionalFormatting sqref="AA735">
    <cfRule type="expression" dxfId="4491" priority="8435">
      <formula>AA736&gt;0</formula>
    </cfRule>
  </conditionalFormatting>
  <conditionalFormatting sqref="AA738">
    <cfRule type="expression" dxfId="4490" priority="8434">
      <formula>AA739&gt;0</formula>
    </cfRule>
  </conditionalFormatting>
  <conditionalFormatting sqref="AA743">
    <cfRule type="expression" dxfId="4489" priority="8433">
      <formula>AA744&gt;0</formula>
    </cfRule>
  </conditionalFormatting>
  <conditionalFormatting sqref="AA746">
    <cfRule type="expression" dxfId="4488" priority="8432">
      <formula>AA747&gt;0</formula>
    </cfRule>
  </conditionalFormatting>
  <conditionalFormatting sqref="AA749">
    <cfRule type="expression" dxfId="4487" priority="8431">
      <formula>AA750&gt;0</formula>
    </cfRule>
  </conditionalFormatting>
  <conditionalFormatting sqref="AA752">
    <cfRule type="expression" dxfId="4486" priority="8430">
      <formula>AA753&gt;0</formula>
    </cfRule>
  </conditionalFormatting>
  <conditionalFormatting sqref="AA755">
    <cfRule type="expression" dxfId="4485" priority="8429">
      <formula>AA756&gt;0</formula>
    </cfRule>
  </conditionalFormatting>
  <conditionalFormatting sqref="AA758">
    <cfRule type="expression" dxfId="4484" priority="8428">
      <formula>AA759&gt;0</formula>
    </cfRule>
  </conditionalFormatting>
  <conditionalFormatting sqref="AA761">
    <cfRule type="expression" dxfId="4483" priority="8427">
      <formula>AA762&gt;0</formula>
    </cfRule>
  </conditionalFormatting>
  <conditionalFormatting sqref="AA764">
    <cfRule type="expression" dxfId="4482" priority="8426">
      <formula>AA765&gt;0</formula>
    </cfRule>
  </conditionalFormatting>
  <conditionalFormatting sqref="AA767">
    <cfRule type="expression" dxfId="4481" priority="8425">
      <formula>AA768&gt;0</formula>
    </cfRule>
  </conditionalFormatting>
  <conditionalFormatting sqref="AA770">
    <cfRule type="expression" dxfId="4480" priority="8424">
      <formula>AA771&gt;0</formula>
    </cfRule>
  </conditionalFormatting>
  <conditionalFormatting sqref="AA773">
    <cfRule type="expression" dxfId="4479" priority="8423">
      <formula>AA774&gt;0</formula>
    </cfRule>
  </conditionalFormatting>
  <conditionalFormatting sqref="AA776">
    <cfRule type="expression" dxfId="4478" priority="8422">
      <formula>AA777&gt;0</formula>
    </cfRule>
  </conditionalFormatting>
  <conditionalFormatting sqref="AA779">
    <cfRule type="expression" dxfId="4477" priority="8421">
      <formula>AA780&gt;0</formula>
    </cfRule>
  </conditionalFormatting>
  <conditionalFormatting sqref="AA782">
    <cfRule type="expression" dxfId="4476" priority="8420">
      <formula>AA783&gt;0</formula>
    </cfRule>
  </conditionalFormatting>
  <conditionalFormatting sqref="AA785">
    <cfRule type="expression" dxfId="4475" priority="8419">
      <formula>AA786&gt;0</formula>
    </cfRule>
  </conditionalFormatting>
  <conditionalFormatting sqref="AA788">
    <cfRule type="expression" dxfId="4474" priority="8418">
      <formula>AA789&gt;0</formula>
    </cfRule>
  </conditionalFormatting>
  <conditionalFormatting sqref="AA791">
    <cfRule type="expression" dxfId="4473" priority="8417">
      <formula>AA792&gt;0</formula>
    </cfRule>
  </conditionalFormatting>
  <conditionalFormatting sqref="AA794">
    <cfRule type="expression" dxfId="4472" priority="8416">
      <formula>AA795&gt;0</formula>
    </cfRule>
  </conditionalFormatting>
  <conditionalFormatting sqref="AA797">
    <cfRule type="expression" dxfId="4471" priority="8415">
      <formula>AA798&gt;0</formula>
    </cfRule>
  </conditionalFormatting>
  <conditionalFormatting sqref="AA800">
    <cfRule type="expression" dxfId="4470" priority="8414">
      <formula>AA801&gt;0</formula>
    </cfRule>
  </conditionalFormatting>
  <conditionalFormatting sqref="AA803">
    <cfRule type="expression" dxfId="4469" priority="8413">
      <formula>AA804&gt;0</formula>
    </cfRule>
  </conditionalFormatting>
  <conditionalFormatting sqref="AA806">
    <cfRule type="expression" dxfId="4468" priority="8412">
      <formula>AA807&gt;0</formula>
    </cfRule>
  </conditionalFormatting>
  <conditionalFormatting sqref="AA809">
    <cfRule type="expression" dxfId="4467" priority="8411">
      <formula>AA810&gt;0</formula>
    </cfRule>
  </conditionalFormatting>
  <conditionalFormatting sqref="AA812">
    <cfRule type="expression" dxfId="4466" priority="8410">
      <formula>AA813&gt;0</formula>
    </cfRule>
  </conditionalFormatting>
  <conditionalFormatting sqref="AA815">
    <cfRule type="expression" dxfId="4465" priority="8409">
      <formula>AA816&gt;0</formula>
    </cfRule>
  </conditionalFormatting>
  <conditionalFormatting sqref="AA818">
    <cfRule type="expression" dxfId="4464" priority="8408">
      <formula>AA819&gt;0</formula>
    </cfRule>
  </conditionalFormatting>
  <conditionalFormatting sqref="AA823">
    <cfRule type="expression" dxfId="4463" priority="8407">
      <formula>AA824&gt;0</formula>
    </cfRule>
  </conditionalFormatting>
  <conditionalFormatting sqref="AA826">
    <cfRule type="expression" dxfId="4462" priority="8406">
      <formula>AA827&gt;0</formula>
    </cfRule>
  </conditionalFormatting>
  <conditionalFormatting sqref="AA829">
    <cfRule type="expression" dxfId="4461" priority="8405">
      <formula>AA830&gt;0</formula>
    </cfRule>
  </conditionalFormatting>
  <conditionalFormatting sqref="AA832">
    <cfRule type="expression" dxfId="4460" priority="8404">
      <formula>AA833&gt;0</formula>
    </cfRule>
  </conditionalFormatting>
  <conditionalFormatting sqref="AA835">
    <cfRule type="expression" dxfId="4459" priority="8403">
      <formula>AA836&gt;0</formula>
    </cfRule>
  </conditionalFormatting>
  <conditionalFormatting sqref="AA838">
    <cfRule type="expression" dxfId="4458" priority="8402">
      <formula>AA839&gt;0</formula>
    </cfRule>
  </conditionalFormatting>
  <conditionalFormatting sqref="AA841">
    <cfRule type="expression" dxfId="4457" priority="8401">
      <formula>AA842&gt;0</formula>
    </cfRule>
  </conditionalFormatting>
  <conditionalFormatting sqref="AA844">
    <cfRule type="expression" dxfId="4456" priority="8400">
      <formula>AA845&gt;0</formula>
    </cfRule>
  </conditionalFormatting>
  <conditionalFormatting sqref="AA847">
    <cfRule type="expression" dxfId="4455" priority="8399">
      <formula>AA848&gt;0</formula>
    </cfRule>
  </conditionalFormatting>
  <conditionalFormatting sqref="AA850">
    <cfRule type="expression" dxfId="4454" priority="8398">
      <formula>AA851&gt;0</formula>
    </cfRule>
  </conditionalFormatting>
  <conditionalFormatting sqref="AA853">
    <cfRule type="expression" dxfId="4453" priority="8397">
      <formula>AA854&gt;0</formula>
    </cfRule>
  </conditionalFormatting>
  <conditionalFormatting sqref="AA856">
    <cfRule type="expression" dxfId="4452" priority="8396">
      <formula>AA857&gt;0</formula>
    </cfRule>
  </conditionalFormatting>
  <conditionalFormatting sqref="AA859">
    <cfRule type="expression" dxfId="4451" priority="8395">
      <formula>AA860&gt;0</formula>
    </cfRule>
  </conditionalFormatting>
  <conditionalFormatting sqref="AA862">
    <cfRule type="expression" dxfId="4450" priority="8394">
      <formula>AA863&gt;0</formula>
    </cfRule>
  </conditionalFormatting>
  <conditionalFormatting sqref="AA865">
    <cfRule type="expression" dxfId="4449" priority="8393">
      <formula>AA866&gt;0</formula>
    </cfRule>
  </conditionalFormatting>
  <conditionalFormatting sqref="AA868">
    <cfRule type="expression" dxfId="4448" priority="8392">
      <formula>AA869&gt;0</formula>
    </cfRule>
  </conditionalFormatting>
  <conditionalFormatting sqref="AA871">
    <cfRule type="expression" dxfId="4447" priority="8391">
      <formula>AA872&gt;0</formula>
    </cfRule>
  </conditionalFormatting>
  <conditionalFormatting sqref="AA874">
    <cfRule type="expression" dxfId="4446" priority="8390">
      <formula>AA875&gt;0</formula>
    </cfRule>
  </conditionalFormatting>
  <conditionalFormatting sqref="AA877">
    <cfRule type="expression" dxfId="4445" priority="8389">
      <formula>AA878&gt;0</formula>
    </cfRule>
  </conditionalFormatting>
  <conditionalFormatting sqref="AA880">
    <cfRule type="expression" dxfId="4444" priority="8388">
      <formula>AA881&gt;0</formula>
    </cfRule>
  </conditionalFormatting>
  <conditionalFormatting sqref="AA883">
    <cfRule type="expression" dxfId="4443" priority="8387">
      <formula>AA884&gt;0</formula>
    </cfRule>
  </conditionalFormatting>
  <conditionalFormatting sqref="AA886">
    <cfRule type="expression" dxfId="4442" priority="8386">
      <formula>AA887&gt;0</formula>
    </cfRule>
  </conditionalFormatting>
  <conditionalFormatting sqref="AA889">
    <cfRule type="expression" dxfId="4441" priority="8385">
      <formula>AA890&gt;0</formula>
    </cfRule>
  </conditionalFormatting>
  <conditionalFormatting sqref="AA892">
    <cfRule type="expression" dxfId="4440" priority="8384">
      <formula>AA893&gt;0</formula>
    </cfRule>
  </conditionalFormatting>
  <conditionalFormatting sqref="AA895">
    <cfRule type="expression" dxfId="4439" priority="8383">
      <formula>AA896&gt;0</formula>
    </cfRule>
  </conditionalFormatting>
  <conditionalFormatting sqref="AA898">
    <cfRule type="expression" dxfId="4438" priority="8382">
      <formula>AA899&gt;0</formula>
    </cfRule>
  </conditionalFormatting>
  <conditionalFormatting sqref="AA903">
    <cfRule type="expression" dxfId="4437" priority="8381">
      <formula>AA904&gt;0</formula>
    </cfRule>
  </conditionalFormatting>
  <conditionalFormatting sqref="AA906">
    <cfRule type="expression" dxfId="4436" priority="8380">
      <formula>AA907&gt;0</formula>
    </cfRule>
  </conditionalFormatting>
  <conditionalFormatting sqref="AA909">
    <cfRule type="expression" dxfId="4435" priority="8379">
      <formula>AA910&gt;0</formula>
    </cfRule>
  </conditionalFormatting>
  <conditionalFormatting sqref="AA912">
    <cfRule type="expression" dxfId="4434" priority="8378">
      <formula>AA913&gt;0</formula>
    </cfRule>
  </conditionalFormatting>
  <conditionalFormatting sqref="AA915">
    <cfRule type="expression" dxfId="4433" priority="8377">
      <formula>AA916&gt;0</formula>
    </cfRule>
  </conditionalFormatting>
  <conditionalFormatting sqref="AA918">
    <cfRule type="expression" dxfId="4432" priority="8376">
      <formula>AA919&gt;0</formula>
    </cfRule>
  </conditionalFormatting>
  <conditionalFormatting sqref="AA921">
    <cfRule type="expression" dxfId="4431" priority="8375">
      <formula>AA922&gt;0</formula>
    </cfRule>
  </conditionalFormatting>
  <conditionalFormatting sqref="AA924">
    <cfRule type="expression" dxfId="4430" priority="8374">
      <formula>AA925&gt;0</formula>
    </cfRule>
  </conditionalFormatting>
  <conditionalFormatting sqref="AA927">
    <cfRule type="expression" dxfId="4429" priority="8373">
      <formula>AA928&gt;0</formula>
    </cfRule>
  </conditionalFormatting>
  <conditionalFormatting sqref="AA930">
    <cfRule type="expression" dxfId="4428" priority="8372">
      <formula>AA931&gt;0</formula>
    </cfRule>
  </conditionalFormatting>
  <conditionalFormatting sqref="AA933">
    <cfRule type="expression" dxfId="4427" priority="8371">
      <formula>AA934&gt;0</formula>
    </cfRule>
  </conditionalFormatting>
  <conditionalFormatting sqref="AA936">
    <cfRule type="expression" dxfId="4426" priority="8370">
      <formula>AA937&gt;0</formula>
    </cfRule>
  </conditionalFormatting>
  <conditionalFormatting sqref="AA939">
    <cfRule type="expression" dxfId="4425" priority="8369">
      <formula>AA940&gt;0</formula>
    </cfRule>
  </conditionalFormatting>
  <conditionalFormatting sqref="AA942">
    <cfRule type="expression" dxfId="4424" priority="8368">
      <formula>AA943&gt;0</formula>
    </cfRule>
  </conditionalFormatting>
  <conditionalFormatting sqref="AA945">
    <cfRule type="expression" dxfId="4423" priority="8367">
      <formula>AA946&gt;0</formula>
    </cfRule>
  </conditionalFormatting>
  <conditionalFormatting sqref="AA948">
    <cfRule type="expression" dxfId="4422" priority="8366">
      <formula>AA949&gt;0</formula>
    </cfRule>
  </conditionalFormatting>
  <conditionalFormatting sqref="AA951">
    <cfRule type="expression" dxfId="4421" priority="8365">
      <formula>AA952&gt;0</formula>
    </cfRule>
  </conditionalFormatting>
  <conditionalFormatting sqref="AA954">
    <cfRule type="expression" dxfId="4420" priority="8364">
      <formula>AA955&gt;0</formula>
    </cfRule>
  </conditionalFormatting>
  <conditionalFormatting sqref="AA957">
    <cfRule type="expression" dxfId="4419" priority="8363">
      <formula>AA958&gt;0</formula>
    </cfRule>
  </conditionalFormatting>
  <conditionalFormatting sqref="AA960">
    <cfRule type="expression" dxfId="4418" priority="8362">
      <formula>AA961&gt;0</formula>
    </cfRule>
  </conditionalFormatting>
  <conditionalFormatting sqref="AA963">
    <cfRule type="expression" dxfId="4417" priority="8361">
      <formula>AA964&gt;0</formula>
    </cfRule>
  </conditionalFormatting>
  <conditionalFormatting sqref="AA966">
    <cfRule type="expression" dxfId="4416" priority="8360">
      <formula>AA967&gt;0</formula>
    </cfRule>
  </conditionalFormatting>
  <conditionalFormatting sqref="AA969">
    <cfRule type="expression" dxfId="4415" priority="8359">
      <formula>AA970&gt;0</formula>
    </cfRule>
  </conditionalFormatting>
  <conditionalFormatting sqref="AA972">
    <cfRule type="expression" dxfId="4414" priority="8358">
      <formula>AA973&gt;0</formula>
    </cfRule>
  </conditionalFormatting>
  <conditionalFormatting sqref="AA975">
    <cfRule type="expression" dxfId="4413" priority="8357">
      <formula>AA976&gt;0</formula>
    </cfRule>
  </conditionalFormatting>
  <conditionalFormatting sqref="AA978">
    <cfRule type="expression" dxfId="4412" priority="8356">
      <formula>AA979&gt;0</formula>
    </cfRule>
  </conditionalFormatting>
  <conditionalFormatting sqref="AA983">
    <cfRule type="expression" dxfId="4411" priority="8355">
      <formula>AA984&gt;0</formula>
    </cfRule>
  </conditionalFormatting>
  <conditionalFormatting sqref="AA986">
    <cfRule type="expression" dxfId="4410" priority="8354">
      <formula>AA987&gt;0</formula>
    </cfRule>
  </conditionalFormatting>
  <conditionalFormatting sqref="AA989">
    <cfRule type="expression" dxfId="4409" priority="8353">
      <formula>AA990&gt;0</formula>
    </cfRule>
  </conditionalFormatting>
  <conditionalFormatting sqref="AA992">
    <cfRule type="expression" dxfId="4408" priority="8352">
      <formula>AA993&gt;0</formula>
    </cfRule>
  </conditionalFormatting>
  <conditionalFormatting sqref="AA995">
    <cfRule type="expression" dxfId="4407" priority="8351">
      <formula>AA996&gt;0</formula>
    </cfRule>
  </conditionalFormatting>
  <conditionalFormatting sqref="AA998">
    <cfRule type="expression" dxfId="4406" priority="8350">
      <formula>AA999&gt;0</formula>
    </cfRule>
  </conditionalFormatting>
  <conditionalFormatting sqref="AA1001">
    <cfRule type="expression" dxfId="4405" priority="8349">
      <formula>AA1002&gt;0</formula>
    </cfRule>
  </conditionalFormatting>
  <conditionalFormatting sqref="AA1004">
    <cfRule type="expression" dxfId="4404" priority="8348">
      <formula>AA1005&gt;0</formula>
    </cfRule>
  </conditionalFormatting>
  <conditionalFormatting sqref="AA1007">
    <cfRule type="expression" dxfId="4403" priority="8347">
      <formula>AA1008&gt;0</formula>
    </cfRule>
  </conditionalFormatting>
  <conditionalFormatting sqref="AA1010">
    <cfRule type="expression" dxfId="4402" priority="8346">
      <formula>AA1011&gt;0</formula>
    </cfRule>
  </conditionalFormatting>
  <conditionalFormatting sqref="AA1013">
    <cfRule type="expression" dxfId="4401" priority="8345">
      <formula>AA1014&gt;0</formula>
    </cfRule>
  </conditionalFormatting>
  <conditionalFormatting sqref="AA1016">
    <cfRule type="expression" dxfId="4400" priority="8344">
      <formula>AA1017&gt;0</formula>
    </cfRule>
  </conditionalFormatting>
  <conditionalFormatting sqref="AA1019">
    <cfRule type="expression" dxfId="4399" priority="8343">
      <formula>AA1020&gt;0</formula>
    </cfRule>
  </conditionalFormatting>
  <conditionalFormatting sqref="AA1022">
    <cfRule type="expression" dxfId="4398" priority="8342">
      <formula>AA1023&gt;0</formula>
    </cfRule>
  </conditionalFormatting>
  <conditionalFormatting sqref="AA1025">
    <cfRule type="expression" dxfId="4397" priority="8341">
      <formula>AA1026&gt;0</formula>
    </cfRule>
  </conditionalFormatting>
  <conditionalFormatting sqref="AA1028">
    <cfRule type="expression" dxfId="4396" priority="8340">
      <formula>AA1029&gt;0</formula>
    </cfRule>
  </conditionalFormatting>
  <conditionalFormatting sqref="AA1031">
    <cfRule type="expression" dxfId="4395" priority="8339">
      <formula>AA1032&gt;0</formula>
    </cfRule>
  </conditionalFormatting>
  <conditionalFormatting sqref="AA1034">
    <cfRule type="expression" dxfId="4394" priority="8338">
      <formula>AA1035&gt;0</formula>
    </cfRule>
  </conditionalFormatting>
  <conditionalFormatting sqref="AA1037">
    <cfRule type="expression" dxfId="4393" priority="8337">
      <formula>AA1038&gt;0</formula>
    </cfRule>
  </conditionalFormatting>
  <conditionalFormatting sqref="AA1040">
    <cfRule type="expression" dxfId="4392" priority="8336">
      <formula>AA1041&gt;0</formula>
    </cfRule>
  </conditionalFormatting>
  <conditionalFormatting sqref="AA1043">
    <cfRule type="expression" dxfId="4391" priority="8335">
      <formula>AA1044&gt;0</formula>
    </cfRule>
  </conditionalFormatting>
  <conditionalFormatting sqref="AA1046">
    <cfRule type="expression" dxfId="4390" priority="8334">
      <formula>AA1047&gt;0</formula>
    </cfRule>
  </conditionalFormatting>
  <conditionalFormatting sqref="AA1049">
    <cfRule type="expression" dxfId="4389" priority="8333">
      <formula>AA1050&gt;0</formula>
    </cfRule>
  </conditionalFormatting>
  <conditionalFormatting sqref="AA1052">
    <cfRule type="expression" dxfId="4388" priority="8332">
      <formula>AA1053&gt;0</formula>
    </cfRule>
  </conditionalFormatting>
  <conditionalFormatting sqref="AA1055">
    <cfRule type="expression" dxfId="4387" priority="8331">
      <formula>AA1056&gt;0</formula>
    </cfRule>
  </conditionalFormatting>
  <conditionalFormatting sqref="AA1058">
    <cfRule type="expression" dxfId="4386" priority="8330">
      <formula>AA1059&gt;0</formula>
    </cfRule>
  </conditionalFormatting>
  <conditionalFormatting sqref="AA1065">
    <cfRule type="expression" dxfId="4385" priority="8329">
      <formula>AA1066&gt;0</formula>
    </cfRule>
  </conditionalFormatting>
  <conditionalFormatting sqref="AA1068">
    <cfRule type="expression" dxfId="4384" priority="8328">
      <formula>AA1069&gt;0</formula>
    </cfRule>
  </conditionalFormatting>
  <conditionalFormatting sqref="AA1071">
    <cfRule type="expression" dxfId="4383" priority="8327">
      <formula>AA1072&gt;0</formula>
    </cfRule>
  </conditionalFormatting>
  <conditionalFormatting sqref="AA1074">
    <cfRule type="expression" dxfId="4382" priority="8326">
      <formula>AA1075&gt;0</formula>
    </cfRule>
  </conditionalFormatting>
  <conditionalFormatting sqref="AA1077">
    <cfRule type="expression" dxfId="4381" priority="8325">
      <formula>AA1078&gt;0</formula>
    </cfRule>
  </conditionalFormatting>
  <conditionalFormatting sqref="AA1080">
    <cfRule type="expression" dxfId="4380" priority="8324">
      <formula>AA1081&gt;0</formula>
    </cfRule>
  </conditionalFormatting>
  <conditionalFormatting sqref="AA1083">
    <cfRule type="expression" dxfId="4379" priority="8323">
      <formula>AA1084&gt;0</formula>
    </cfRule>
  </conditionalFormatting>
  <conditionalFormatting sqref="AA1086">
    <cfRule type="expression" dxfId="4378" priority="8322">
      <formula>AA1087&gt;0</formula>
    </cfRule>
  </conditionalFormatting>
  <conditionalFormatting sqref="AA1089">
    <cfRule type="expression" dxfId="4377" priority="8321">
      <formula>AA1090&gt;0</formula>
    </cfRule>
  </conditionalFormatting>
  <conditionalFormatting sqref="AA1092">
    <cfRule type="expression" dxfId="4376" priority="8320">
      <formula>AA1093&gt;0</formula>
    </cfRule>
  </conditionalFormatting>
  <conditionalFormatting sqref="AA1095">
    <cfRule type="expression" dxfId="4375" priority="8319">
      <formula>AA1096&gt;0</formula>
    </cfRule>
  </conditionalFormatting>
  <conditionalFormatting sqref="AA1098">
    <cfRule type="expression" dxfId="4374" priority="8318">
      <formula>AA1099&gt;0</formula>
    </cfRule>
  </conditionalFormatting>
  <conditionalFormatting sqref="AA1101">
    <cfRule type="expression" dxfId="4373" priority="8317">
      <formula>AA1102&gt;0</formula>
    </cfRule>
  </conditionalFormatting>
  <conditionalFormatting sqref="AA1104">
    <cfRule type="expression" dxfId="4372" priority="8316">
      <formula>AA1105&gt;0</formula>
    </cfRule>
  </conditionalFormatting>
  <conditionalFormatting sqref="AA1107">
    <cfRule type="expression" dxfId="4371" priority="8315">
      <formula>AA1108&gt;0</formula>
    </cfRule>
  </conditionalFormatting>
  <conditionalFormatting sqref="AA1110">
    <cfRule type="expression" dxfId="4370" priority="8314">
      <formula>AA1111&gt;0</formula>
    </cfRule>
  </conditionalFormatting>
  <conditionalFormatting sqref="AA1113">
    <cfRule type="expression" dxfId="4369" priority="8313">
      <formula>AA1114&gt;0</formula>
    </cfRule>
  </conditionalFormatting>
  <conditionalFormatting sqref="AA1116">
    <cfRule type="expression" dxfId="4368" priority="8312">
      <formula>AA1117&gt;0</formula>
    </cfRule>
  </conditionalFormatting>
  <conditionalFormatting sqref="AA1119">
    <cfRule type="expression" dxfId="4367" priority="8311">
      <formula>AA1120&gt;0</formula>
    </cfRule>
  </conditionalFormatting>
  <conditionalFormatting sqref="AA1122">
    <cfRule type="expression" dxfId="4366" priority="8310">
      <formula>AA1123&gt;0</formula>
    </cfRule>
  </conditionalFormatting>
  <conditionalFormatting sqref="AA1127">
    <cfRule type="expression" dxfId="4365" priority="8309">
      <formula>AA1128&gt;0</formula>
    </cfRule>
  </conditionalFormatting>
  <conditionalFormatting sqref="AA1130">
    <cfRule type="expression" dxfId="4364" priority="8308">
      <formula>AA1131&gt;0</formula>
    </cfRule>
  </conditionalFormatting>
  <conditionalFormatting sqref="AA1133">
    <cfRule type="expression" dxfId="4363" priority="8307">
      <formula>AA1134&gt;0</formula>
    </cfRule>
  </conditionalFormatting>
  <conditionalFormatting sqref="AA1136">
    <cfRule type="expression" dxfId="4362" priority="8306">
      <formula>AA1137&gt;0</formula>
    </cfRule>
  </conditionalFormatting>
  <conditionalFormatting sqref="AA1139">
    <cfRule type="expression" dxfId="4361" priority="8305">
      <formula>AA1140&gt;0</formula>
    </cfRule>
  </conditionalFormatting>
  <conditionalFormatting sqref="AA1142">
    <cfRule type="expression" dxfId="4360" priority="8304">
      <formula>AA1143&gt;0</formula>
    </cfRule>
  </conditionalFormatting>
  <conditionalFormatting sqref="AA1145">
    <cfRule type="expression" dxfId="4359" priority="8303">
      <formula>AA1146&gt;0</formula>
    </cfRule>
  </conditionalFormatting>
  <conditionalFormatting sqref="AA1150">
    <cfRule type="expression" dxfId="4358" priority="8302">
      <formula>AA1151&gt;0</formula>
    </cfRule>
  </conditionalFormatting>
  <conditionalFormatting sqref="AA1153">
    <cfRule type="expression" dxfId="4357" priority="8301">
      <formula>AA1154&gt;0</formula>
    </cfRule>
  </conditionalFormatting>
  <conditionalFormatting sqref="AA1158">
    <cfRule type="expression" dxfId="4356" priority="8300">
      <formula>AA1159&gt;0</formula>
    </cfRule>
  </conditionalFormatting>
  <conditionalFormatting sqref="AA1161">
    <cfRule type="expression" dxfId="4355" priority="8299">
      <formula>AA1162&gt;0</formula>
    </cfRule>
  </conditionalFormatting>
  <conditionalFormatting sqref="AA1166">
    <cfRule type="expression" dxfId="4354" priority="8298">
      <formula>AA1167&gt;0</formula>
    </cfRule>
  </conditionalFormatting>
  <conditionalFormatting sqref="AA1184">
    <cfRule type="expression" dxfId="4353" priority="8297">
      <formula>AA1185&gt;0</formula>
    </cfRule>
  </conditionalFormatting>
  <conditionalFormatting sqref="AA1187">
    <cfRule type="expression" dxfId="4352" priority="8296">
      <formula>AA1188&gt;0</formula>
    </cfRule>
  </conditionalFormatting>
  <conditionalFormatting sqref="AA1190">
    <cfRule type="expression" dxfId="4351" priority="8295">
      <formula>AA1191&gt;0</formula>
    </cfRule>
  </conditionalFormatting>
  <conditionalFormatting sqref="AA1193">
    <cfRule type="expression" dxfId="4350" priority="8294">
      <formula>AA1194&gt;0</formula>
    </cfRule>
  </conditionalFormatting>
  <conditionalFormatting sqref="AA1196">
    <cfRule type="expression" dxfId="4349" priority="8293">
      <formula>AA1197&gt;0</formula>
    </cfRule>
  </conditionalFormatting>
  <conditionalFormatting sqref="AA1203">
    <cfRule type="expression" dxfId="4348" priority="8292">
      <formula>AA1204&gt;0</formula>
    </cfRule>
  </conditionalFormatting>
  <conditionalFormatting sqref="AA1206">
    <cfRule type="expression" dxfId="4347" priority="8291">
      <formula>AA1207&gt;0</formula>
    </cfRule>
  </conditionalFormatting>
  <conditionalFormatting sqref="AA1209">
    <cfRule type="expression" dxfId="4346" priority="8290">
      <formula>AA1210&gt;0</formula>
    </cfRule>
  </conditionalFormatting>
  <conditionalFormatting sqref="S18">
    <cfRule type="expression" dxfId="4345" priority="7507">
      <formula>S19&gt;0</formula>
    </cfRule>
  </conditionalFormatting>
  <conditionalFormatting sqref="S26">
    <cfRule type="expression" dxfId="4344" priority="7506">
      <formula>S27&gt;0</formula>
    </cfRule>
  </conditionalFormatting>
  <conditionalFormatting sqref="S29">
    <cfRule type="expression" dxfId="4343" priority="7505">
      <formula>S30&gt;0</formula>
    </cfRule>
  </conditionalFormatting>
  <conditionalFormatting sqref="S32">
    <cfRule type="expression" dxfId="4342" priority="7504">
      <formula>S33&gt;0</formula>
    </cfRule>
  </conditionalFormatting>
  <conditionalFormatting sqref="S35">
    <cfRule type="expression" dxfId="4341" priority="7503">
      <formula>S36&gt;0</formula>
    </cfRule>
  </conditionalFormatting>
  <conditionalFormatting sqref="S45">
    <cfRule type="expression" dxfId="4340" priority="7502">
      <formula>S46&gt;0</formula>
    </cfRule>
  </conditionalFormatting>
  <conditionalFormatting sqref="S48">
    <cfRule type="expression" dxfId="4339" priority="7501">
      <formula>S49&gt;0</formula>
    </cfRule>
  </conditionalFormatting>
  <conditionalFormatting sqref="S51">
    <cfRule type="expression" dxfId="4338" priority="7500">
      <formula>S52&gt;0</formula>
    </cfRule>
  </conditionalFormatting>
  <conditionalFormatting sqref="S54">
    <cfRule type="expression" dxfId="4337" priority="7499">
      <formula>S55&gt;0</formula>
    </cfRule>
  </conditionalFormatting>
  <conditionalFormatting sqref="S57">
    <cfRule type="expression" dxfId="4336" priority="7498">
      <formula>S58&gt;0</formula>
    </cfRule>
  </conditionalFormatting>
  <conditionalFormatting sqref="S60">
    <cfRule type="expression" dxfId="4335" priority="7497">
      <formula>S61&gt;0</formula>
    </cfRule>
  </conditionalFormatting>
  <conditionalFormatting sqref="S63">
    <cfRule type="expression" dxfId="4334" priority="7496">
      <formula>S64&gt;0</formula>
    </cfRule>
  </conditionalFormatting>
  <conditionalFormatting sqref="S66">
    <cfRule type="expression" dxfId="4333" priority="7495">
      <formula>S67&gt;0</formula>
    </cfRule>
  </conditionalFormatting>
  <conditionalFormatting sqref="S69">
    <cfRule type="expression" dxfId="4332" priority="7494">
      <formula>S70&gt;0</formula>
    </cfRule>
  </conditionalFormatting>
  <conditionalFormatting sqref="S77">
    <cfRule type="expression" dxfId="4331" priority="7493">
      <formula>S78&gt;0</formula>
    </cfRule>
  </conditionalFormatting>
  <conditionalFormatting sqref="S80">
    <cfRule type="expression" dxfId="4330" priority="7492">
      <formula>S81&gt;0</formula>
    </cfRule>
  </conditionalFormatting>
  <conditionalFormatting sqref="S83">
    <cfRule type="expression" dxfId="4329" priority="7491">
      <formula>S84&gt;0</formula>
    </cfRule>
  </conditionalFormatting>
  <conditionalFormatting sqref="S95">
    <cfRule type="expression" dxfId="4328" priority="7490">
      <formula>S96&gt;0</formula>
    </cfRule>
  </conditionalFormatting>
  <conditionalFormatting sqref="S98">
    <cfRule type="expression" dxfId="4327" priority="7489">
      <formula>S99&gt;0</formula>
    </cfRule>
  </conditionalFormatting>
  <conditionalFormatting sqref="S101">
    <cfRule type="expression" dxfId="4326" priority="7488">
      <formula>S102&gt;0</formula>
    </cfRule>
  </conditionalFormatting>
  <conditionalFormatting sqref="S21">
    <cfRule type="expression" dxfId="4325" priority="7487">
      <formula>S22&gt;0</formula>
    </cfRule>
  </conditionalFormatting>
  <conditionalFormatting sqref="S38">
    <cfRule type="expression" dxfId="4324" priority="7486">
      <formula>S39&gt;0</formula>
    </cfRule>
  </conditionalFormatting>
  <conditionalFormatting sqref="S72">
    <cfRule type="expression" dxfId="4323" priority="7485">
      <formula>S73&gt;0</formula>
    </cfRule>
  </conditionalFormatting>
  <conditionalFormatting sqref="S104">
    <cfRule type="expression" dxfId="4322" priority="7484">
      <formula>S105&gt;0</formula>
    </cfRule>
  </conditionalFormatting>
  <conditionalFormatting sqref="S109">
    <cfRule type="expression" dxfId="4321" priority="7483">
      <formula>S110&gt;0</formula>
    </cfRule>
  </conditionalFormatting>
  <conditionalFormatting sqref="S112">
    <cfRule type="expression" dxfId="4320" priority="7482">
      <formula>S113&gt;0</formula>
    </cfRule>
  </conditionalFormatting>
  <conditionalFormatting sqref="S115">
    <cfRule type="expression" dxfId="4319" priority="7481">
      <formula>S116&gt;0</formula>
    </cfRule>
  </conditionalFormatting>
  <conditionalFormatting sqref="S118">
    <cfRule type="expression" dxfId="4318" priority="7480">
      <formula>S119&gt;0</formula>
    </cfRule>
  </conditionalFormatting>
  <conditionalFormatting sqref="S121">
    <cfRule type="expression" dxfId="4317" priority="7479">
      <formula>S122&gt;0</formula>
    </cfRule>
  </conditionalFormatting>
  <conditionalFormatting sqref="S124">
    <cfRule type="expression" dxfId="4316" priority="7478">
      <formula>S125&gt;0</formula>
    </cfRule>
  </conditionalFormatting>
  <conditionalFormatting sqref="S127">
    <cfRule type="expression" dxfId="4315" priority="7477">
      <formula>S128&gt;0</formula>
    </cfRule>
  </conditionalFormatting>
  <conditionalFormatting sqref="S130">
    <cfRule type="expression" dxfId="4314" priority="7476">
      <formula>S131&gt;0</formula>
    </cfRule>
  </conditionalFormatting>
  <conditionalFormatting sqref="S133">
    <cfRule type="expression" dxfId="4313" priority="7475">
      <formula>S134&gt;0</formula>
    </cfRule>
  </conditionalFormatting>
  <conditionalFormatting sqref="S136">
    <cfRule type="expression" dxfId="4312" priority="7474">
      <formula>S137&gt;0</formula>
    </cfRule>
  </conditionalFormatting>
  <conditionalFormatting sqref="S139">
    <cfRule type="expression" dxfId="4311" priority="7473">
      <formula>S140&gt;0</formula>
    </cfRule>
  </conditionalFormatting>
  <conditionalFormatting sqref="S144">
    <cfRule type="expression" dxfId="4310" priority="7472">
      <formula>S145&gt;0</formula>
    </cfRule>
  </conditionalFormatting>
  <conditionalFormatting sqref="S147">
    <cfRule type="expression" dxfId="4309" priority="7471">
      <formula>S148&gt;0</formula>
    </cfRule>
  </conditionalFormatting>
  <conditionalFormatting sqref="S152">
    <cfRule type="expression" dxfId="4308" priority="7470">
      <formula>S153&gt;0</formula>
    </cfRule>
  </conditionalFormatting>
  <conditionalFormatting sqref="S155">
    <cfRule type="expression" dxfId="4307" priority="7469">
      <formula>S156&gt;0</formula>
    </cfRule>
  </conditionalFormatting>
  <conditionalFormatting sqref="S158">
    <cfRule type="expression" dxfId="4306" priority="7468">
      <formula>S159&gt;0</formula>
    </cfRule>
  </conditionalFormatting>
  <conditionalFormatting sqref="S161">
    <cfRule type="expression" dxfId="4305" priority="7467">
      <formula>S162&gt;0</formula>
    </cfRule>
  </conditionalFormatting>
  <conditionalFormatting sqref="S164">
    <cfRule type="expression" dxfId="4304" priority="7466">
      <formula>S165&gt;0</formula>
    </cfRule>
  </conditionalFormatting>
  <conditionalFormatting sqref="S167">
    <cfRule type="expression" dxfId="4303" priority="7465">
      <formula>S168&gt;0</formula>
    </cfRule>
  </conditionalFormatting>
  <conditionalFormatting sqref="S170">
    <cfRule type="expression" dxfId="4302" priority="7464">
      <formula>S171&gt;0</formula>
    </cfRule>
  </conditionalFormatting>
  <conditionalFormatting sqref="S173">
    <cfRule type="expression" dxfId="4301" priority="7463">
      <formula>S174&gt;0</formula>
    </cfRule>
  </conditionalFormatting>
  <conditionalFormatting sqref="S176">
    <cfRule type="expression" dxfId="4300" priority="7462">
      <formula>S177&gt;0</formula>
    </cfRule>
  </conditionalFormatting>
  <conditionalFormatting sqref="S183">
    <cfRule type="expression" dxfId="4299" priority="7461">
      <formula>S184&gt;0</formula>
    </cfRule>
  </conditionalFormatting>
  <conditionalFormatting sqref="S186">
    <cfRule type="expression" dxfId="4298" priority="7460">
      <formula>S187&gt;0</formula>
    </cfRule>
  </conditionalFormatting>
  <conditionalFormatting sqref="S189">
    <cfRule type="expression" dxfId="4297" priority="7459">
      <formula>S190&gt;0</formula>
    </cfRule>
  </conditionalFormatting>
  <conditionalFormatting sqref="S192">
    <cfRule type="expression" dxfId="4296" priority="7458">
      <formula>S193&gt;0</formula>
    </cfRule>
  </conditionalFormatting>
  <conditionalFormatting sqref="S195">
    <cfRule type="expression" dxfId="4295" priority="7457">
      <formula>S196&gt;0</formula>
    </cfRule>
  </conditionalFormatting>
  <conditionalFormatting sqref="S198">
    <cfRule type="expression" dxfId="4294" priority="7456">
      <formula>S199&gt;0</formula>
    </cfRule>
  </conditionalFormatting>
  <conditionalFormatting sqref="S201">
    <cfRule type="expression" dxfId="4293" priority="7455">
      <formula>S202&gt;0</formula>
    </cfRule>
  </conditionalFormatting>
  <conditionalFormatting sqref="S204">
    <cfRule type="expression" dxfId="4292" priority="7454">
      <formula>S205&gt;0</formula>
    </cfRule>
  </conditionalFormatting>
  <conditionalFormatting sqref="S207">
    <cfRule type="expression" dxfId="4291" priority="7453">
      <formula>S208&gt;0</formula>
    </cfRule>
  </conditionalFormatting>
  <conditionalFormatting sqref="S210">
    <cfRule type="expression" dxfId="4290" priority="7452">
      <formula>S211&gt;0</formula>
    </cfRule>
  </conditionalFormatting>
  <conditionalFormatting sqref="S213">
    <cfRule type="expression" dxfId="4289" priority="7451">
      <formula>S214&gt;0</formula>
    </cfRule>
  </conditionalFormatting>
  <conditionalFormatting sqref="S216">
    <cfRule type="expression" dxfId="4288" priority="7450">
      <formula>S217&gt;0</formula>
    </cfRule>
  </conditionalFormatting>
  <conditionalFormatting sqref="S219">
    <cfRule type="expression" dxfId="4287" priority="7449">
      <formula>S220&gt;0</formula>
    </cfRule>
  </conditionalFormatting>
  <conditionalFormatting sqref="S222">
    <cfRule type="expression" dxfId="4286" priority="7448">
      <formula>S223&gt;0</formula>
    </cfRule>
  </conditionalFormatting>
  <conditionalFormatting sqref="S225">
    <cfRule type="expression" dxfId="4285" priority="7447">
      <formula>S226&gt;0</formula>
    </cfRule>
  </conditionalFormatting>
  <conditionalFormatting sqref="S228">
    <cfRule type="expression" dxfId="4284" priority="7446">
      <formula>S229&gt;0</formula>
    </cfRule>
  </conditionalFormatting>
  <conditionalFormatting sqref="S231">
    <cfRule type="expression" dxfId="4283" priority="7445">
      <formula>S232&gt;0</formula>
    </cfRule>
  </conditionalFormatting>
  <conditionalFormatting sqref="S234">
    <cfRule type="expression" dxfId="4282" priority="7444">
      <formula>S235&gt;0</formula>
    </cfRule>
  </conditionalFormatting>
  <conditionalFormatting sqref="S237">
    <cfRule type="expression" dxfId="4281" priority="7443">
      <formula>S238&gt;0</formula>
    </cfRule>
  </conditionalFormatting>
  <conditionalFormatting sqref="S240">
    <cfRule type="expression" dxfId="4280" priority="7442">
      <formula>S241&gt;0</formula>
    </cfRule>
  </conditionalFormatting>
  <conditionalFormatting sqref="S243">
    <cfRule type="expression" dxfId="4279" priority="7441">
      <formula>S244&gt;0</formula>
    </cfRule>
  </conditionalFormatting>
  <conditionalFormatting sqref="S246">
    <cfRule type="expression" dxfId="4278" priority="7440">
      <formula>S247&gt;0</formula>
    </cfRule>
  </conditionalFormatting>
  <conditionalFormatting sqref="S249">
    <cfRule type="expression" dxfId="4277" priority="7439">
      <formula>S250&gt;0</formula>
    </cfRule>
  </conditionalFormatting>
  <conditionalFormatting sqref="S252">
    <cfRule type="expression" dxfId="4276" priority="7438">
      <formula>S253&gt;0</formula>
    </cfRule>
  </conditionalFormatting>
  <conditionalFormatting sqref="S255">
    <cfRule type="expression" dxfId="4275" priority="7437">
      <formula>S256&gt;0</formula>
    </cfRule>
  </conditionalFormatting>
  <conditionalFormatting sqref="S258">
    <cfRule type="expression" dxfId="4274" priority="7436">
      <formula>S259&gt;0</formula>
    </cfRule>
  </conditionalFormatting>
  <conditionalFormatting sqref="S1065">
    <cfRule type="expression" dxfId="4273" priority="7175">
      <formula>S1066&gt;0</formula>
    </cfRule>
  </conditionalFormatting>
  <conditionalFormatting sqref="S1068">
    <cfRule type="expression" dxfId="4272" priority="7174">
      <formula>S1069&gt;0</formula>
    </cfRule>
  </conditionalFormatting>
  <conditionalFormatting sqref="S1071">
    <cfRule type="expression" dxfId="4271" priority="7173">
      <formula>S1072&gt;0</formula>
    </cfRule>
  </conditionalFormatting>
  <conditionalFormatting sqref="S1074">
    <cfRule type="expression" dxfId="4270" priority="7172">
      <formula>S1075&gt;0</formula>
    </cfRule>
  </conditionalFormatting>
  <conditionalFormatting sqref="S1077">
    <cfRule type="expression" dxfId="4269" priority="7171">
      <formula>S1078&gt;0</formula>
    </cfRule>
  </conditionalFormatting>
  <conditionalFormatting sqref="S1080">
    <cfRule type="expression" dxfId="4268" priority="7170">
      <formula>S1081&gt;0</formula>
    </cfRule>
  </conditionalFormatting>
  <conditionalFormatting sqref="S1083">
    <cfRule type="expression" dxfId="4267" priority="7169">
      <formula>S1084&gt;0</formula>
    </cfRule>
  </conditionalFormatting>
  <conditionalFormatting sqref="S1086">
    <cfRule type="expression" dxfId="4266" priority="7168">
      <formula>S1087&gt;0</formula>
    </cfRule>
  </conditionalFormatting>
  <conditionalFormatting sqref="S1089">
    <cfRule type="expression" dxfId="4265" priority="7167">
      <formula>S1090&gt;0</formula>
    </cfRule>
  </conditionalFormatting>
  <conditionalFormatting sqref="S1092">
    <cfRule type="expression" dxfId="4264" priority="7166">
      <formula>S1093&gt;0</formula>
    </cfRule>
  </conditionalFormatting>
  <conditionalFormatting sqref="S1095">
    <cfRule type="expression" dxfId="4263" priority="7165">
      <formula>S1096&gt;0</formula>
    </cfRule>
  </conditionalFormatting>
  <conditionalFormatting sqref="S1098">
    <cfRule type="expression" dxfId="4262" priority="7164">
      <formula>S1099&gt;0</formula>
    </cfRule>
  </conditionalFormatting>
  <conditionalFormatting sqref="S1101">
    <cfRule type="expression" dxfId="4261" priority="7163">
      <formula>S1102&gt;0</formula>
    </cfRule>
  </conditionalFormatting>
  <conditionalFormatting sqref="S1104">
    <cfRule type="expression" dxfId="4260" priority="7162">
      <formula>S1105&gt;0</formula>
    </cfRule>
  </conditionalFormatting>
  <conditionalFormatting sqref="S1107">
    <cfRule type="expression" dxfId="4259" priority="7161">
      <formula>S1108&gt;0</formula>
    </cfRule>
  </conditionalFormatting>
  <conditionalFormatting sqref="S1110">
    <cfRule type="expression" dxfId="4258" priority="7160">
      <formula>S1111&gt;0</formula>
    </cfRule>
  </conditionalFormatting>
  <conditionalFormatting sqref="S1113">
    <cfRule type="expression" dxfId="4257" priority="7159">
      <formula>S1114&gt;0</formula>
    </cfRule>
  </conditionalFormatting>
  <conditionalFormatting sqref="S1116">
    <cfRule type="expression" dxfId="4256" priority="7158">
      <formula>S1117&gt;0</formula>
    </cfRule>
  </conditionalFormatting>
  <conditionalFormatting sqref="S1119">
    <cfRule type="expression" dxfId="4255" priority="7157">
      <formula>S1120&gt;0</formula>
    </cfRule>
  </conditionalFormatting>
  <conditionalFormatting sqref="S1122">
    <cfRule type="expression" dxfId="4254" priority="7156">
      <formula>S1123&gt;0</formula>
    </cfRule>
  </conditionalFormatting>
  <conditionalFormatting sqref="S1127">
    <cfRule type="expression" dxfId="4253" priority="7155">
      <formula>S1128&gt;0</formula>
    </cfRule>
  </conditionalFormatting>
  <conditionalFormatting sqref="S1130">
    <cfRule type="expression" dxfId="4252" priority="7154">
      <formula>S1131&gt;0</formula>
    </cfRule>
  </conditionalFormatting>
  <conditionalFormatting sqref="S1133">
    <cfRule type="expression" dxfId="4251" priority="7153">
      <formula>S1134&gt;0</formula>
    </cfRule>
  </conditionalFormatting>
  <conditionalFormatting sqref="S1136">
    <cfRule type="expression" dxfId="4250" priority="7152">
      <formula>S1137&gt;0</formula>
    </cfRule>
  </conditionalFormatting>
  <conditionalFormatting sqref="S1139">
    <cfRule type="expression" dxfId="4249" priority="7151">
      <formula>S1140&gt;0</formula>
    </cfRule>
  </conditionalFormatting>
  <conditionalFormatting sqref="S1142">
    <cfRule type="expression" dxfId="4248" priority="7150">
      <formula>S1143&gt;0</formula>
    </cfRule>
  </conditionalFormatting>
  <conditionalFormatting sqref="S1145">
    <cfRule type="expression" dxfId="4247" priority="7149">
      <formula>S1146&gt;0</formula>
    </cfRule>
  </conditionalFormatting>
  <conditionalFormatting sqref="S1150">
    <cfRule type="expression" dxfId="4246" priority="7148">
      <formula>S1151&gt;0</formula>
    </cfRule>
  </conditionalFormatting>
  <conditionalFormatting sqref="S1153">
    <cfRule type="expression" dxfId="4245" priority="7147">
      <formula>S1154&gt;0</formula>
    </cfRule>
  </conditionalFormatting>
  <conditionalFormatting sqref="S1158">
    <cfRule type="expression" dxfId="4244" priority="7146">
      <formula>S1159&gt;0</formula>
    </cfRule>
  </conditionalFormatting>
  <conditionalFormatting sqref="S1161">
    <cfRule type="expression" dxfId="4243" priority="7145">
      <formula>S1162&gt;0</formula>
    </cfRule>
  </conditionalFormatting>
  <conditionalFormatting sqref="S1166">
    <cfRule type="expression" dxfId="4242" priority="7144">
      <formula>S1167&gt;0</formula>
    </cfRule>
  </conditionalFormatting>
  <conditionalFormatting sqref="S1184">
    <cfRule type="expression" dxfId="4241" priority="7143">
      <formula>S1185&gt;0</formula>
    </cfRule>
  </conditionalFormatting>
  <conditionalFormatting sqref="S1187">
    <cfRule type="expression" dxfId="4240" priority="7142">
      <formula>S1188&gt;0</formula>
    </cfRule>
  </conditionalFormatting>
  <conditionalFormatting sqref="S1190">
    <cfRule type="expression" dxfId="4239" priority="7141">
      <formula>S1191&gt;0</formula>
    </cfRule>
  </conditionalFormatting>
  <conditionalFormatting sqref="S1193">
    <cfRule type="expression" dxfId="4238" priority="7140">
      <formula>S1194&gt;0</formula>
    </cfRule>
  </conditionalFormatting>
  <conditionalFormatting sqref="S1203">
    <cfRule type="expression" dxfId="4237" priority="7138">
      <formula>S1204&gt;0</formula>
    </cfRule>
  </conditionalFormatting>
  <conditionalFormatting sqref="S1206">
    <cfRule type="expression" dxfId="4236" priority="7137">
      <formula>S1207&gt;0</formula>
    </cfRule>
  </conditionalFormatting>
  <conditionalFormatting sqref="S1209">
    <cfRule type="expression" dxfId="4235" priority="7136">
      <formula>S1210&gt;0</formula>
    </cfRule>
  </conditionalFormatting>
  <conditionalFormatting sqref="U18">
    <cfRule type="expression" dxfId="4234" priority="6353">
      <formula>U19&gt;0</formula>
    </cfRule>
  </conditionalFormatting>
  <conditionalFormatting sqref="U26">
    <cfRule type="expression" dxfId="4233" priority="6352">
      <formula>U27&gt;0</formula>
    </cfRule>
  </conditionalFormatting>
  <conditionalFormatting sqref="U29">
    <cfRule type="expression" dxfId="4232" priority="6351">
      <formula>U30&gt;0</formula>
    </cfRule>
  </conditionalFormatting>
  <conditionalFormatting sqref="U32">
    <cfRule type="expression" dxfId="4231" priority="6350">
      <formula>U33&gt;0</formula>
    </cfRule>
  </conditionalFormatting>
  <conditionalFormatting sqref="U35">
    <cfRule type="expression" dxfId="4230" priority="6349">
      <formula>U36&gt;0</formula>
    </cfRule>
  </conditionalFormatting>
  <conditionalFormatting sqref="U45">
    <cfRule type="expression" dxfId="4229" priority="6348">
      <formula>U46&gt;0</formula>
    </cfRule>
  </conditionalFormatting>
  <conditionalFormatting sqref="U48">
    <cfRule type="expression" dxfId="4228" priority="6347">
      <formula>U49&gt;0</formula>
    </cfRule>
  </conditionalFormatting>
  <conditionalFormatting sqref="U51">
    <cfRule type="expression" dxfId="4227" priority="6346">
      <formula>U52&gt;0</formula>
    </cfRule>
  </conditionalFormatting>
  <conditionalFormatting sqref="U54">
    <cfRule type="expression" dxfId="4226" priority="6345">
      <formula>U55&gt;0</formula>
    </cfRule>
  </conditionalFormatting>
  <conditionalFormatting sqref="U57">
    <cfRule type="expression" dxfId="4225" priority="6344">
      <formula>U58&gt;0</formula>
    </cfRule>
  </conditionalFormatting>
  <conditionalFormatting sqref="U60">
    <cfRule type="expression" dxfId="4224" priority="6343">
      <formula>U61&gt;0</formula>
    </cfRule>
  </conditionalFormatting>
  <conditionalFormatting sqref="U63">
    <cfRule type="expression" dxfId="4223" priority="6342">
      <formula>U64&gt;0</formula>
    </cfRule>
  </conditionalFormatting>
  <conditionalFormatting sqref="U66">
    <cfRule type="expression" dxfId="4222" priority="6341">
      <formula>U67&gt;0</formula>
    </cfRule>
  </conditionalFormatting>
  <conditionalFormatting sqref="U69">
    <cfRule type="expression" dxfId="4221" priority="6340">
      <formula>U70&gt;0</formula>
    </cfRule>
  </conditionalFormatting>
  <conditionalFormatting sqref="U77">
    <cfRule type="expression" dxfId="4220" priority="6339">
      <formula>U78&gt;0</formula>
    </cfRule>
  </conditionalFormatting>
  <conditionalFormatting sqref="U80">
    <cfRule type="expression" dxfId="4219" priority="6338">
      <formula>U81&gt;0</formula>
    </cfRule>
  </conditionalFormatting>
  <conditionalFormatting sqref="U83">
    <cfRule type="expression" dxfId="4218" priority="6337">
      <formula>U84&gt;0</formula>
    </cfRule>
  </conditionalFormatting>
  <conditionalFormatting sqref="U95">
    <cfRule type="expression" dxfId="4217" priority="6336">
      <formula>U96&gt;0</formula>
    </cfRule>
  </conditionalFormatting>
  <conditionalFormatting sqref="U98">
    <cfRule type="expression" dxfId="4216" priority="6335">
      <formula>U99&gt;0</formula>
    </cfRule>
  </conditionalFormatting>
  <conditionalFormatting sqref="U101">
    <cfRule type="expression" dxfId="4215" priority="6334">
      <formula>U102&gt;0</formula>
    </cfRule>
  </conditionalFormatting>
  <conditionalFormatting sqref="U21">
    <cfRule type="expression" dxfId="4214" priority="6333">
      <formula>U22&gt;0</formula>
    </cfRule>
  </conditionalFormatting>
  <conditionalFormatting sqref="U38">
    <cfRule type="expression" dxfId="4213" priority="6332">
      <formula>U39&gt;0</formula>
    </cfRule>
  </conditionalFormatting>
  <conditionalFormatting sqref="U72">
    <cfRule type="expression" dxfId="4212" priority="6331">
      <formula>U73&gt;0</formula>
    </cfRule>
  </conditionalFormatting>
  <conditionalFormatting sqref="U104">
    <cfRule type="expression" dxfId="4211" priority="6330">
      <formula>U105&gt;0</formula>
    </cfRule>
  </conditionalFormatting>
  <conditionalFormatting sqref="U109">
    <cfRule type="expression" dxfId="4210" priority="6329">
      <formula>U110&gt;0</formula>
    </cfRule>
  </conditionalFormatting>
  <conditionalFormatting sqref="U112">
    <cfRule type="expression" dxfId="4209" priority="6328">
      <formula>U113&gt;0</formula>
    </cfRule>
  </conditionalFormatting>
  <conditionalFormatting sqref="U115">
    <cfRule type="expression" dxfId="4208" priority="6327">
      <formula>U116&gt;0</formula>
    </cfRule>
  </conditionalFormatting>
  <conditionalFormatting sqref="U118">
    <cfRule type="expression" dxfId="4207" priority="6326">
      <formula>U119&gt;0</formula>
    </cfRule>
  </conditionalFormatting>
  <conditionalFormatting sqref="U121">
    <cfRule type="expression" dxfId="4206" priority="6325">
      <formula>U122&gt;0</formula>
    </cfRule>
  </conditionalFormatting>
  <conditionalFormatting sqref="U124">
    <cfRule type="expression" dxfId="4205" priority="6324">
      <formula>U125&gt;0</formula>
    </cfRule>
  </conditionalFormatting>
  <conditionalFormatting sqref="U127">
    <cfRule type="expression" dxfId="4204" priority="6323">
      <formula>U128&gt;0</formula>
    </cfRule>
  </conditionalFormatting>
  <conditionalFormatting sqref="U130">
    <cfRule type="expression" dxfId="4203" priority="6322">
      <formula>U131&gt;0</formula>
    </cfRule>
  </conditionalFormatting>
  <conditionalFormatting sqref="U133">
    <cfRule type="expression" dxfId="4202" priority="6321">
      <formula>U134&gt;0</formula>
    </cfRule>
  </conditionalFormatting>
  <conditionalFormatting sqref="U136">
    <cfRule type="expression" dxfId="4201" priority="6320">
      <formula>U137&gt;0</formula>
    </cfRule>
  </conditionalFormatting>
  <conditionalFormatting sqref="U139">
    <cfRule type="expression" dxfId="4200" priority="6319">
      <formula>U140&gt;0</formula>
    </cfRule>
  </conditionalFormatting>
  <conditionalFormatting sqref="U144">
    <cfRule type="expression" dxfId="4199" priority="6318">
      <formula>U145&gt;0</formula>
    </cfRule>
  </conditionalFormatting>
  <conditionalFormatting sqref="U147">
    <cfRule type="expression" dxfId="4198" priority="6317">
      <formula>U148&gt;0</formula>
    </cfRule>
  </conditionalFormatting>
  <conditionalFormatting sqref="U152">
    <cfRule type="expression" dxfId="4197" priority="6316">
      <formula>U153&gt;0</formula>
    </cfRule>
  </conditionalFormatting>
  <conditionalFormatting sqref="U155">
    <cfRule type="expression" dxfId="4196" priority="6315">
      <formula>U156&gt;0</formula>
    </cfRule>
  </conditionalFormatting>
  <conditionalFormatting sqref="U158">
    <cfRule type="expression" dxfId="4195" priority="6314">
      <formula>U159&gt;0</formula>
    </cfRule>
  </conditionalFormatting>
  <conditionalFormatting sqref="U161">
    <cfRule type="expression" dxfId="4194" priority="6313">
      <formula>U162&gt;0</formula>
    </cfRule>
  </conditionalFormatting>
  <conditionalFormatting sqref="U164">
    <cfRule type="expression" dxfId="4193" priority="6312">
      <formula>U165&gt;0</formula>
    </cfRule>
  </conditionalFormatting>
  <conditionalFormatting sqref="U167">
    <cfRule type="expression" dxfId="4192" priority="6311">
      <formula>U168&gt;0</formula>
    </cfRule>
  </conditionalFormatting>
  <conditionalFormatting sqref="U170">
    <cfRule type="expression" dxfId="4191" priority="6310">
      <formula>U171&gt;0</formula>
    </cfRule>
  </conditionalFormatting>
  <conditionalFormatting sqref="U173">
    <cfRule type="expression" dxfId="4190" priority="6309">
      <formula>U174&gt;0</formula>
    </cfRule>
  </conditionalFormatting>
  <conditionalFormatting sqref="U176">
    <cfRule type="expression" dxfId="4189" priority="6308">
      <formula>U177&gt;0</formula>
    </cfRule>
  </conditionalFormatting>
  <conditionalFormatting sqref="U183">
    <cfRule type="expression" dxfId="4188" priority="6307">
      <formula>U184&gt;0</formula>
    </cfRule>
  </conditionalFormatting>
  <conditionalFormatting sqref="U186">
    <cfRule type="expression" dxfId="4187" priority="6306">
      <formula>U187&gt;0</formula>
    </cfRule>
  </conditionalFormatting>
  <conditionalFormatting sqref="U189">
    <cfRule type="expression" dxfId="4186" priority="6305">
      <formula>U190&gt;0</formula>
    </cfRule>
  </conditionalFormatting>
  <conditionalFormatting sqref="U192">
    <cfRule type="expression" dxfId="4185" priority="6304">
      <formula>U193&gt;0</formula>
    </cfRule>
  </conditionalFormatting>
  <conditionalFormatting sqref="U195">
    <cfRule type="expression" dxfId="4184" priority="6303">
      <formula>U196&gt;0</formula>
    </cfRule>
  </conditionalFormatting>
  <conditionalFormatting sqref="U198">
    <cfRule type="expression" dxfId="4183" priority="6302">
      <formula>U199&gt;0</formula>
    </cfRule>
  </conditionalFormatting>
  <conditionalFormatting sqref="U201">
    <cfRule type="expression" dxfId="4182" priority="6301">
      <formula>U202&gt;0</formula>
    </cfRule>
  </conditionalFormatting>
  <conditionalFormatting sqref="U204">
    <cfRule type="expression" dxfId="4181" priority="6300">
      <formula>U205&gt;0</formula>
    </cfRule>
  </conditionalFormatting>
  <conditionalFormatting sqref="U207">
    <cfRule type="expression" dxfId="4180" priority="6299">
      <formula>U208&gt;0</formula>
    </cfRule>
  </conditionalFormatting>
  <conditionalFormatting sqref="U210">
    <cfRule type="expression" dxfId="4179" priority="6298">
      <formula>U211&gt;0</formula>
    </cfRule>
  </conditionalFormatting>
  <conditionalFormatting sqref="U213">
    <cfRule type="expression" dxfId="4178" priority="6297">
      <formula>U214&gt;0</formula>
    </cfRule>
  </conditionalFormatting>
  <conditionalFormatting sqref="U216">
    <cfRule type="expression" dxfId="4177" priority="6296">
      <formula>U217&gt;0</formula>
    </cfRule>
  </conditionalFormatting>
  <conditionalFormatting sqref="U219">
    <cfRule type="expression" dxfId="4176" priority="6295">
      <formula>U220&gt;0</formula>
    </cfRule>
  </conditionalFormatting>
  <conditionalFormatting sqref="U222">
    <cfRule type="expression" dxfId="4175" priority="6294">
      <formula>U223&gt;0</formula>
    </cfRule>
  </conditionalFormatting>
  <conditionalFormatting sqref="U225">
    <cfRule type="expression" dxfId="4174" priority="6293">
      <formula>U226&gt;0</formula>
    </cfRule>
  </conditionalFormatting>
  <conditionalFormatting sqref="U228">
    <cfRule type="expression" dxfId="4173" priority="6292">
      <formula>U229&gt;0</formula>
    </cfRule>
  </conditionalFormatting>
  <conditionalFormatting sqref="U231">
    <cfRule type="expression" dxfId="4172" priority="6291">
      <formula>U232&gt;0</formula>
    </cfRule>
  </conditionalFormatting>
  <conditionalFormatting sqref="U234">
    <cfRule type="expression" dxfId="4171" priority="6290">
      <formula>U235&gt;0</formula>
    </cfRule>
  </conditionalFormatting>
  <conditionalFormatting sqref="U237">
    <cfRule type="expression" dxfId="4170" priority="6289">
      <formula>U238&gt;0</formula>
    </cfRule>
  </conditionalFormatting>
  <conditionalFormatting sqref="U240">
    <cfRule type="expression" dxfId="4169" priority="6288">
      <formula>U241&gt;0</formula>
    </cfRule>
  </conditionalFormatting>
  <conditionalFormatting sqref="U243">
    <cfRule type="expression" dxfId="4168" priority="6287">
      <formula>U244&gt;0</formula>
    </cfRule>
  </conditionalFormatting>
  <conditionalFormatting sqref="U246">
    <cfRule type="expression" dxfId="4167" priority="6286">
      <formula>U247&gt;0</formula>
    </cfRule>
  </conditionalFormatting>
  <conditionalFormatting sqref="U249">
    <cfRule type="expression" dxfId="4166" priority="6285">
      <formula>U250&gt;0</formula>
    </cfRule>
  </conditionalFormatting>
  <conditionalFormatting sqref="U252">
    <cfRule type="expression" dxfId="4165" priority="6284">
      <formula>U253&gt;0</formula>
    </cfRule>
  </conditionalFormatting>
  <conditionalFormatting sqref="U255">
    <cfRule type="expression" dxfId="4164" priority="6283">
      <formula>U256&gt;0</formula>
    </cfRule>
  </conditionalFormatting>
  <conditionalFormatting sqref="U258">
    <cfRule type="expression" dxfId="4163" priority="6282">
      <formula>U259&gt;0</formula>
    </cfRule>
  </conditionalFormatting>
  <conditionalFormatting sqref="U1065">
    <cfRule type="expression" dxfId="4162" priority="6021">
      <formula>U1066&gt;0</formula>
    </cfRule>
  </conditionalFormatting>
  <conditionalFormatting sqref="U1068">
    <cfRule type="expression" dxfId="4161" priority="6020">
      <formula>U1069&gt;0</formula>
    </cfRule>
  </conditionalFormatting>
  <conditionalFormatting sqref="U1071">
    <cfRule type="expression" dxfId="4160" priority="6019">
      <formula>U1072&gt;0</formula>
    </cfRule>
  </conditionalFormatting>
  <conditionalFormatting sqref="U1074">
    <cfRule type="expression" dxfId="4159" priority="6018">
      <formula>U1075&gt;0</formula>
    </cfRule>
  </conditionalFormatting>
  <conditionalFormatting sqref="U1077">
    <cfRule type="expression" dxfId="4158" priority="6017">
      <formula>U1078&gt;0</formula>
    </cfRule>
  </conditionalFormatting>
  <conditionalFormatting sqref="U1080">
    <cfRule type="expression" dxfId="4157" priority="6016">
      <formula>U1081&gt;0</formula>
    </cfRule>
  </conditionalFormatting>
  <conditionalFormatting sqref="U1083">
    <cfRule type="expression" dxfId="4156" priority="6015">
      <formula>U1084&gt;0</formula>
    </cfRule>
  </conditionalFormatting>
  <conditionalFormatting sqref="U1086">
    <cfRule type="expression" dxfId="4155" priority="6014">
      <formula>U1087&gt;0</formula>
    </cfRule>
  </conditionalFormatting>
  <conditionalFormatting sqref="U1089">
    <cfRule type="expression" dxfId="4154" priority="6013">
      <formula>U1090&gt;0</formula>
    </cfRule>
  </conditionalFormatting>
  <conditionalFormatting sqref="U1092">
    <cfRule type="expression" dxfId="4153" priority="6012">
      <formula>U1093&gt;0</formula>
    </cfRule>
  </conditionalFormatting>
  <conditionalFormatting sqref="U1095">
    <cfRule type="expression" dxfId="4152" priority="6011">
      <formula>U1096&gt;0</formula>
    </cfRule>
  </conditionalFormatting>
  <conditionalFormatting sqref="U1098">
    <cfRule type="expression" dxfId="4151" priority="6010">
      <formula>U1099&gt;0</formula>
    </cfRule>
  </conditionalFormatting>
  <conditionalFormatting sqref="U1101">
    <cfRule type="expression" dxfId="4150" priority="6009">
      <formula>U1102&gt;0</formula>
    </cfRule>
  </conditionalFormatting>
  <conditionalFormatting sqref="U1104">
    <cfRule type="expression" dxfId="4149" priority="6008">
      <formula>U1105&gt;0</formula>
    </cfRule>
  </conditionalFormatting>
  <conditionalFormatting sqref="U1107">
    <cfRule type="expression" dxfId="4148" priority="6007">
      <formula>U1108&gt;0</formula>
    </cfRule>
  </conditionalFormatting>
  <conditionalFormatting sqref="U1110">
    <cfRule type="expression" dxfId="4147" priority="6006">
      <formula>U1111&gt;0</formula>
    </cfRule>
  </conditionalFormatting>
  <conditionalFormatting sqref="U1113">
    <cfRule type="expression" dxfId="4146" priority="6005">
      <formula>U1114&gt;0</formula>
    </cfRule>
  </conditionalFormatting>
  <conditionalFormatting sqref="U1116">
    <cfRule type="expression" dxfId="4145" priority="6004">
      <formula>U1117&gt;0</formula>
    </cfRule>
  </conditionalFormatting>
  <conditionalFormatting sqref="U1119">
    <cfRule type="expression" dxfId="4144" priority="6003">
      <formula>U1120&gt;0</formula>
    </cfRule>
  </conditionalFormatting>
  <conditionalFormatting sqref="U1122">
    <cfRule type="expression" dxfId="4143" priority="6002">
      <formula>U1123&gt;0</formula>
    </cfRule>
  </conditionalFormatting>
  <conditionalFormatting sqref="U1127">
    <cfRule type="expression" dxfId="4142" priority="6001">
      <formula>U1128&gt;0</formula>
    </cfRule>
  </conditionalFormatting>
  <conditionalFormatting sqref="U1130">
    <cfRule type="expression" dxfId="4141" priority="6000">
      <formula>U1131&gt;0</formula>
    </cfRule>
  </conditionalFormatting>
  <conditionalFormatting sqref="U1133">
    <cfRule type="expression" dxfId="4140" priority="5999">
      <formula>U1134&gt;0</formula>
    </cfRule>
  </conditionalFormatting>
  <conditionalFormatting sqref="U1136">
    <cfRule type="expression" dxfId="4139" priority="5998">
      <formula>U1137&gt;0</formula>
    </cfRule>
  </conditionalFormatting>
  <conditionalFormatting sqref="U1139">
    <cfRule type="expression" dxfId="4138" priority="5997">
      <formula>U1140&gt;0</formula>
    </cfRule>
  </conditionalFormatting>
  <conditionalFormatting sqref="U1142">
    <cfRule type="expression" dxfId="4137" priority="5996">
      <formula>U1143&gt;0</formula>
    </cfRule>
  </conditionalFormatting>
  <conditionalFormatting sqref="U1145">
    <cfRule type="expression" dxfId="4136" priority="5995">
      <formula>U1146&gt;0</formula>
    </cfRule>
  </conditionalFormatting>
  <conditionalFormatting sqref="U1150">
    <cfRule type="expression" dxfId="4135" priority="5994">
      <formula>U1151&gt;0</formula>
    </cfRule>
  </conditionalFormatting>
  <conditionalFormatting sqref="U1153">
    <cfRule type="expression" dxfId="4134" priority="5993">
      <formula>U1154&gt;0</formula>
    </cfRule>
  </conditionalFormatting>
  <conditionalFormatting sqref="U1158">
    <cfRule type="expression" dxfId="4133" priority="5992">
      <formula>U1159&gt;0</formula>
    </cfRule>
  </conditionalFormatting>
  <conditionalFormatting sqref="U1161">
    <cfRule type="expression" dxfId="4132" priority="5991">
      <formula>U1162&gt;0</formula>
    </cfRule>
  </conditionalFormatting>
  <conditionalFormatting sqref="U1166">
    <cfRule type="expression" dxfId="4131" priority="5990">
      <formula>U1167&gt;0</formula>
    </cfRule>
  </conditionalFormatting>
  <conditionalFormatting sqref="U1184">
    <cfRule type="expression" dxfId="4130" priority="5989">
      <formula>U1185&gt;0</formula>
    </cfRule>
  </conditionalFormatting>
  <conditionalFormatting sqref="U1187">
    <cfRule type="expression" dxfId="4129" priority="5988">
      <formula>U1188&gt;0</formula>
    </cfRule>
  </conditionalFormatting>
  <conditionalFormatting sqref="U1190">
    <cfRule type="expression" dxfId="4128" priority="5987">
      <formula>U1191&gt;0</formula>
    </cfRule>
  </conditionalFormatting>
  <conditionalFormatting sqref="U1193">
    <cfRule type="expression" dxfId="4127" priority="5986">
      <formula>U1194&gt;0</formula>
    </cfRule>
  </conditionalFormatting>
  <conditionalFormatting sqref="U1203">
    <cfRule type="expression" dxfId="4126" priority="5984">
      <formula>U1204&gt;0</formula>
    </cfRule>
  </conditionalFormatting>
  <conditionalFormatting sqref="U1206">
    <cfRule type="expression" dxfId="4125" priority="5983">
      <formula>U1207&gt;0</formula>
    </cfRule>
  </conditionalFormatting>
  <conditionalFormatting sqref="U1209">
    <cfRule type="expression" dxfId="4124" priority="5982">
      <formula>U1210&gt;0</formula>
    </cfRule>
  </conditionalFormatting>
  <conditionalFormatting sqref="W18">
    <cfRule type="expression" dxfId="4123" priority="5199">
      <formula>W19&gt;0</formula>
    </cfRule>
  </conditionalFormatting>
  <conditionalFormatting sqref="W26">
    <cfRule type="expression" dxfId="4122" priority="5198">
      <formula>W27&gt;0</formula>
    </cfRule>
  </conditionalFormatting>
  <conditionalFormatting sqref="W29">
    <cfRule type="expression" dxfId="4121" priority="5197">
      <formula>W30&gt;0</formula>
    </cfRule>
  </conditionalFormatting>
  <conditionalFormatting sqref="W32">
    <cfRule type="expression" dxfId="4120" priority="5196">
      <formula>W33&gt;0</formula>
    </cfRule>
  </conditionalFormatting>
  <conditionalFormatting sqref="W35">
    <cfRule type="expression" dxfId="4119" priority="5195">
      <formula>W36&gt;0</formula>
    </cfRule>
  </conditionalFormatting>
  <conditionalFormatting sqref="W45">
    <cfRule type="expression" dxfId="4118" priority="5194">
      <formula>W46&gt;0</formula>
    </cfRule>
  </conditionalFormatting>
  <conditionalFormatting sqref="W48">
    <cfRule type="expression" dxfId="4117" priority="5193">
      <formula>W49&gt;0</formula>
    </cfRule>
  </conditionalFormatting>
  <conditionalFormatting sqref="W51">
    <cfRule type="expression" dxfId="4116" priority="5192">
      <formula>W52&gt;0</formula>
    </cfRule>
  </conditionalFormatting>
  <conditionalFormatting sqref="W54">
    <cfRule type="expression" dxfId="4115" priority="5191">
      <formula>W55&gt;0</formula>
    </cfRule>
  </conditionalFormatting>
  <conditionalFormatting sqref="W57">
    <cfRule type="expression" dxfId="4114" priority="5190">
      <formula>W58&gt;0</formula>
    </cfRule>
  </conditionalFormatting>
  <conditionalFormatting sqref="W60">
    <cfRule type="expression" dxfId="4113" priority="5189">
      <formula>W61&gt;0</formula>
    </cfRule>
  </conditionalFormatting>
  <conditionalFormatting sqref="W63">
    <cfRule type="expression" dxfId="4112" priority="5188">
      <formula>W64&gt;0</formula>
    </cfRule>
  </conditionalFormatting>
  <conditionalFormatting sqref="W66">
    <cfRule type="expression" dxfId="4111" priority="5187">
      <formula>W67&gt;0</formula>
    </cfRule>
  </conditionalFormatting>
  <conditionalFormatting sqref="W69">
    <cfRule type="expression" dxfId="4110" priority="5186">
      <formula>W70&gt;0</formula>
    </cfRule>
  </conditionalFormatting>
  <conditionalFormatting sqref="W77">
    <cfRule type="expression" dxfId="4109" priority="5185">
      <formula>W78&gt;0</formula>
    </cfRule>
  </conditionalFormatting>
  <conditionalFormatting sqref="W80">
    <cfRule type="expression" dxfId="4108" priority="5184">
      <formula>W81&gt;0</formula>
    </cfRule>
  </conditionalFormatting>
  <conditionalFormatting sqref="W83">
    <cfRule type="expression" dxfId="4107" priority="5183">
      <formula>W84&gt;0</formula>
    </cfRule>
  </conditionalFormatting>
  <conditionalFormatting sqref="W95">
    <cfRule type="expression" dxfId="4106" priority="5182">
      <formula>W96&gt;0</formula>
    </cfRule>
  </conditionalFormatting>
  <conditionalFormatting sqref="W98">
    <cfRule type="expression" dxfId="4105" priority="5181">
      <formula>W99&gt;0</formula>
    </cfRule>
  </conditionalFormatting>
  <conditionalFormatting sqref="W101">
    <cfRule type="expression" dxfId="4104" priority="5180">
      <formula>W102&gt;0</formula>
    </cfRule>
  </conditionalFormatting>
  <conditionalFormatting sqref="W21">
    <cfRule type="expression" dxfId="4103" priority="5179">
      <formula>W22&gt;0</formula>
    </cfRule>
  </conditionalFormatting>
  <conditionalFormatting sqref="W38">
    <cfRule type="expression" dxfId="4102" priority="5178">
      <formula>W39&gt;0</formula>
    </cfRule>
  </conditionalFormatting>
  <conditionalFormatting sqref="W72">
    <cfRule type="expression" dxfId="4101" priority="5177">
      <formula>W73&gt;0</formula>
    </cfRule>
  </conditionalFormatting>
  <conditionalFormatting sqref="W104">
    <cfRule type="expression" dxfId="4100" priority="5176">
      <formula>W105&gt;0</formula>
    </cfRule>
  </conditionalFormatting>
  <conditionalFormatting sqref="W109">
    <cfRule type="expression" dxfId="4099" priority="5175">
      <formula>W110&gt;0</formula>
    </cfRule>
  </conditionalFormatting>
  <conditionalFormatting sqref="W112">
    <cfRule type="expression" dxfId="4098" priority="5174">
      <formula>W113&gt;0</formula>
    </cfRule>
  </conditionalFormatting>
  <conditionalFormatting sqref="W115">
    <cfRule type="expression" dxfId="4097" priority="5173">
      <formula>W116&gt;0</formula>
    </cfRule>
  </conditionalFormatting>
  <conditionalFormatting sqref="W118">
    <cfRule type="expression" dxfId="4096" priority="5172">
      <formula>W119&gt;0</formula>
    </cfRule>
  </conditionalFormatting>
  <conditionalFormatting sqref="W121">
    <cfRule type="expression" dxfId="4095" priority="5171">
      <formula>W122&gt;0</formula>
    </cfRule>
  </conditionalFormatting>
  <conditionalFormatting sqref="W124">
    <cfRule type="expression" dxfId="4094" priority="5170">
      <formula>W125&gt;0</formula>
    </cfRule>
  </conditionalFormatting>
  <conditionalFormatting sqref="W127">
    <cfRule type="expression" dxfId="4093" priority="5169">
      <formula>W128&gt;0</formula>
    </cfRule>
  </conditionalFormatting>
  <conditionalFormatting sqref="W130">
    <cfRule type="expression" dxfId="4092" priority="5168">
      <formula>W131&gt;0</formula>
    </cfRule>
  </conditionalFormatting>
  <conditionalFormatting sqref="W133">
    <cfRule type="expression" dxfId="4091" priority="5167">
      <formula>W134&gt;0</formula>
    </cfRule>
  </conditionalFormatting>
  <conditionalFormatting sqref="W136">
    <cfRule type="expression" dxfId="4090" priority="5166">
      <formula>W137&gt;0</formula>
    </cfRule>
  </conditionalFormatting>
  <conditionalFormatting sqref="W139">
    <cfRule type="expression" dxfId="4089" priority="5165">
      <formula>W140&gt;0</formula>
    </cfRule>
  </conditionalFormatting>
  <conditionalFormatting sqref="W144">
    <cfRule type="expression" dxfId="4088" priority="5164">
      <formula>W145&gt;0</formula>
    </cfRule>
  </conditionalFormatting>
  <conditionalFormatting sqref="W147">
    <cfRule type="expression" dxfId="4087" priority="5163">
      <formula>W148&gt;0</formula>
    </cfRule>
  </conditionalFormatting>
  <conditionalFormatting sqref="W152">
    <cfRule type="expression" dxfId="4086" priority="5162">
      <formula>W153&gt;0</formula>
    </cfRule>
  </conditionalFormatting>
  <conditionalFormatting sqref="W155">
    <cfRule type="expression" dxfId="4085" priority="5161">
      <formula>W156&gt;0</formula>
    </cfRule>
  </conditionalFormatting>
  <conditionalFormatting sqref="W158">
    <cfRule type="expression" dxfId="4084" priority="5160">
      <formula>W159&gt;0</formula>
    </cfRule>
  </conditionalFormatting>
  <conditionalFormatting sqref="W161">
    <cfRule type="expression" dxfId="4083" priority="5159">
      <formula>W162&gt;0</formula>
    </cfRule>
  </conditionalFormatting>
  <conditionalFormatting sqref="W164">
    <cfRule type="expression" dxfId="4082" priority="5158">
      <formula>W165&gt;0</formula>
    </cfRule>
  </conditionalFormatting>
  <conditionalFormatting sqref="W167">
    <cfRule type="expression" dxfId="4081" priority="5157">
      <formula>W168&gt;0</formula>
    </cfRule>
  </conditionalFormatting>
  <conditionalFormatting sqref="W170">
    <cfRule type="expression" dxfId="4080" priority="5156">
      <formula>W171&gt;0</formula>
    </cfRule>
  </conditionalFormatting>
  <conditionalFormatting sqref="W173">
    <cfRule type="expression" dxfId="4079" priority="5155">
      <formula>W174&gt;0</formula>
    </cfRule>
  </conditionalFormatting>
  <conditionalFormatting sqref="W176">
    <cfRule type="expression" dxfId="4078" priority="5154">
      <formula>W177&gt;0</formula>
    </cfRule>
  </conditionalFormatting>
  <conditionalFormatting sqref="W183">
    <cfRule type="expression" dxfId="4077" priority="5153">
      <formula>W184&gt;0</formula>
    </cfRule>
  </conditionalFormatting>
  <conditionalFormatting sqref="W186">
    <cfRule type="expression" dxfId="4076" priority="5152">
      <formula>W187&gt;0</formula>
    </cfRule>
  </conditionalFormatting>
  <conditionalFormatting sqref="W189">
    <cfRule type="expression" dxfId="4075" priority="5151">
      <formula>W190&gt;0</formula>
    </cfRule>
  </conditionalFormatting>
  <conditionalFormatting sqref="W192">
    <cfRule type="expression" dxfId="4074" priority="5150">
      <formula>W193&gt;0</formula>
    </cfRule>
  </conditionalFormatting>
  <conditionalFormatting sqref="W195">
    <cfRule type="expression" dxfId="4073" priority="5149">
      <formula>W196&gt;0</formula>
    </cfRule>
  </conditionalFormatting>
  <conditionalFormatting sqref="W198">
    <cfRule type="expression" dxfId="4072" priority="5148">
      <formula>W199&gt;0</formula>
    </cfRule>
  </conditionalFormatting>
  <conditionalFormatting sqref="W201">
    <cfRule type="expression" dxfId="4071" priority="5147">
      <formula>W202&gt;0</formula>
    </cfRule>
  </conditionalFormatting>
  <conditionalFormatting sqref="W204">
    <cfRule type="expression" dxfId="4070" priority="5146">
      <formula>W205&gt;0</formula>
    </cfRule>
  </conditionalFormatting>
  <conditionalFormatting sqref="W207">
    <cfRule type="expression" dxfId="4069" priority="5145">
      <formula>W208&gt;0</formula>
    </cfRule>
  </conditionalFormatting>
  <conditionalFormatting sqref="W210">
    <cfRule type="expression" dxfId="4068" priority="5144">
      <formula>W211&gt;0</formula>
    </cfRule>
  </conditionalFormatting>
  <conditionalFormatting sqref="W213">
    <cfRule type="expression" dxfId="4067" priority="5143">
      <formula>W214&gt;0</formula>
    </cfRule>
  </conditionalFormatting>
  <conditionalFormatting sqref="W216">
    <cfRule type="expression" dxfId="4066" priority="5142">
      <formula>W217&gt;0</formula>
    </cfRule>
  </conditionalFormatting>
  <conditionalFormatting sqref="W219">
    <cfRule type="expression" dxfId="4065" priority="5141">
      <formula>W220&gt;0</formula>
    </cfRule>
  </conditionalFormatting>
  <conditionalFormatting sqref="W222">
    <cfRule type="expression" dxfId="4064" priority="5140">
      <formula>W223&gt;0</formula>
    </cfRule>
  </conditionalFormatting>
  <conditionalFormatting sqref="W225">
    <cfRule type="expression" dxfId="4063" priority="5139">
      <formula>W226&gt;0</formula>
    </cfRule>
  </conditionalFormatting>
  <conditionalFormatting sqref="W228">
    <cfRule type="expression" dxfId="4062" priority="5138">
      <formula>W229&gt;0</formula>
    </cfRule>
  </conditionalFormatting>
  <conditionalFormatting sqref="W231">
    <cfRule type="expression" dxfId="4061" priority="5137">
      <formula>W232&gt;0</formula>
    </cfRule>
  </conditionalFormatting>
  <conditionalFormatting sqref="W234">
    <cfRule type="expression" dxfId="4060" priority="5136">
      <formula>W235&gt;0</formula>
    </cfRule>
  </conditionalFormatting>
  <conditionalFormatting sqref="W237">
    <cfRule type="expression" dxfId="4059" priority="5135">
      <formula>W238&gt;0</formula>
    </cfRule>
  </conditionalFormatting>
  <conditionalFormatting sqref="W240">
    <cfRule type="expression" dxfId="4058" priority="5134">
      <formula>W241&gt;0</formula>
    </cfRule>
  </conditionalFormatting>
  <conditionalFormatting sqref="W243">
    <cfRule type="expression" dxfId="4057" priority="5133">
      <formula>W244&gt;0</formula>
    </cfRule>
  </conditionalFormatting>
  <conditionalFormatting sqref="W246">
    <cfRule type="expression" dxfId="4056" priority="5132">
      <formula>W247&gt;0</formula>
    </cfRule>
  </conditionalFormatting>
  <conditionalFormatting sqref="W249">
    <cfRule type="expression" dxfId="4055" priority="5131">
      <formula>W250&gt;0</formula>
    </cfRule>
  </conditionalFormatting>
  <conditionalFormatting sqref="W252">
    <cfRule type="expression" dxfId="4054" priority="5130">
      <formula>W253&gt;0</formula>
    </cfRule>
  </conditionalFormatting>
  <conditionalFormatting sqref="W255">
    <cfRule type="expression" dxfId="4053" priority="5129">
      <formula>W256&gt;0</formula>
    </cfRule>
  </conditionalFormatting>
  <conditionalFormatting sqref="W258">
    <cfRule type="expression" dxfId="4052" priority="5128">
      <formula>W259&gt;0</formula>
    </cfRule>
  </conditionalFormatting>
  <conditionalFormatting sqref="W1065">
    <cfRule type="expression" dxfId="4051" priority="4867">
      <formula>W1066&gt;0</formula>
    </cfRule>
  </conditionalFormatting>
  <conditionalFormatting sqref="W1068">
    <cfRule type="expression" dxfId="4050" priority="4866">
      <formula>W1069&gt;0</formula>
    </cfRule>
  </conditionalFormatting>
  <conditionalFormatting sqref="W1071">
    <cfRule type="expression" dxfId="4049" priority="4865">
      <formula>W1072&gt;0</formula>
    </cfRule>
  </conditionalFormatting>
  <conditionalFormatting sqref="W1074">
    <cfRule type="expression" dxfId="4048" priority="4864">
      <formula>W1075&gt;0</formula>
    </cfRule>
  </conditionalFormatting>
  <conditionalFormatting sqref="W1077">
    <cfRule type="expression" dxfId="4047" priority="4863">
      <formula>W1078&gt;0</formula>
    </cfRule>
  </conditionalFormatting>
  <conditionalFormatting sqref="W1080">
    <cfRule type="expression" dxfId="4046" priority="4862">
      <formula>W1081&gt;0</formula>
    </cfRule>
  </conditionalFormatting>
  <conditionalFormatting sqref="W1083">
    <cfRule type="expression" dxfId="4045" priority="4861">
      <formula>W1084&gt;0</formula>
    </cfRule>
  </conditionalFormatting>
  <conditionalFormatting sqref="W1086">
    <cfRule type="expression" dxfId="4044" priority="4860">
      <formula>W1087&gt;0</formula>
    </cfRule>
  </conditionalFormatting>
  <conditionalFormatting sqref="W1089">
    <cfRule type="expression" dxfId="4043" priority="4859">
      <formula>W1090&gt;0</formula>
    </cfRule>
  </conditionalFormatting>
  <conditionalFormatting sqref="W1092">
    <cfRule type="expression" dxfId="4042" priority="4858">
      <formula>W1093&gt;0</formula>
    </cfRule>
  </conditionalFormatting>
  <conditionalFormatting sqref="W1095">
    <cfRule type="expression" dxfId="4041" priority="4857">
      <formula>W1096&gt;0</formula>
    </cfRule>
  </conditionalFormatting>
  <conditionalFormatting sqref="W1098">
    <cfRule type="expression" dxfId="4040" priority="4856">
      <formula>W1099&gt;0</formula>
    </cfRule>
  </conditionalFormatting>
  <conditionalFormatting sqref="W1101">
    <cfRule type="expression" dxfId="4039" priority="4855">
      <formula>W1102&gt;0</formula>
    </cfRule>
  </conditionalFormatting>
  <conditionalFormatting sqref="W1104">
    <cfRule type="expression" dxfId="4038" priority="4854">
      <formula>W1105&gt;0</formula>
    </cfRule>
  </conditionalFormatting>
  <conditionalFormatting sqref="W1107">
    <cfRule type="expression" dxfId="4037" priority="4853">
      <formula>W1108&gt;0</formula>
    </cfRule>
  </conditionalFormatting>
  <conditionalFormatting sqref="W1110">
    <cfRule type="expression" dxfId="4036" priority="4852">
      <formula>W1111&gt;0</formula>
    </cfRule>
  </conditionalFormatting>
  <conditionalFormatting sqref="W1113">
    <cfRule type="expression" dxfId="4035" priority="4851">
      <formula>W1114&gt;0</formula>
    </cfRule>
  </conditionalFormatting>
  <conditionalFormatting sqref="W1116">
    <cfRule type="expression" dxfId="4034" priority="4850">
      <formula>W1117&gt;0</formula>
    </cfRule>
  </conditionalFormatting>
  <conditionalFormatting sqref="W1119">
    <cfRule type="expression" dxfId="4033" priority="4849">
      <formula>W1120&gt;0</formula>
    </cfRule>
  </conditionalFormatting>
  <conditionalFormatting sqref="W1122">
    <cfRule type="expression" dxfId="4032" priority="4848">
      <formula>W1123&gt;0</formula>
    </cfRule>
  </conditionalFormatting>
  <conditionalFormatting sqref="W1127">
    <cfRule type="expression" dxfId="4031" priority="4847">
      <formula>W1128&gt;0</formula>
    </cfRule>
  </conditionalFormatting>
  <conditionalFormatting sqref="W1130">
    <cfRule type="expression" dxfId="4030" priority="4846">
      <formula>W1131&gt;0</formula>
    </cfRule>
  </conditionalFormatting>
  <conditionalFormatting sqref="W1133">
    <cfRule type="expression" dxfId="4029" priority="4845">
      <formula>W1134&gt;0</formula>
    </cfRule>
  </conditionalFormatting>
  <conditionalFormatting sqref="W1136">
    <cfRule type="expression" dxfId="4028" priority="4844">
      <formula>W1137&gt;0</formula>
    </cfRule>
  </conditionalFormatting>
  <conditionalFormatting sqref="W1139">
    <cfRule type="expression" dxfId="4027" priority="4843">
      <formula>W1140&gt;0</formula>
    </cfRule>
  </conditionalFormatting>
  <conditionalFormatting sqref="W1142">
    <cfRule type="expression" dxfId="4026" priority="4842">
      <formula>W1143&gt;0</formula>
    </cfRule>
  </conditionalFormatting>
  <conditionalFormatting sqref="W1145">
    <cfRule type="expression" dxfId="4025" priority="4841">
      <formula>W1146&gt;0</formula>
    </cfRule>
  </conditionalFormatting>
  <conditionalFormatting sqref="W1150">
    <cfRule type="expression" dxfId="4024" priority="4840">
      <formula>W1151&gt;0</formula>
    </cfRule>
  </conditionalFormatting>
  <conditionalFormatting sqref="W1153">
    <cfRule type="expression" dxfId="4023" priority="4839">
      <formula>W1154&gt;0</formula>
    </cfRule>
  </conditionalFormatting>
  <conditionalFormatting sqref="W1158">
    <cfRule type="expression" dxfId="4022" priority="4838">
      <formula>W1159&gt;0</formula>
    </cfRule>
  </conditionalFormatting>
  <conditionalFormatting sqref="W1161">
    <cfRule type="expression" dxfId="4021" priority="4837">
      <formula>W1162&gt;0</formula>
    </cfRule>
  </conditionalFormatting>
  <conditionalFormatting sqref="W1166">
    <cfRule type="expression" dxfId="4020" priority="4836">
      <formula>W1167&gt;0</formula>
    </cfRule>
  </conditionalFormatting>
  <conditionalFormatting sqref="W1184">
    <cfRule type="expression" dxfId="4019" priority="4835">
      <formula>W1185&gt;0</formula>
    </cfRule>
  </conditionalFormatting>
  <conditionalFormatting sqref="W1187">
    <cfRule type="expression" dxfId="4018" priority="4834">
      <formula>W1188&gt;0</formula>
    </cfRule>
  </conditionalFormatting>
  <conditionalFormatting sqref="W1190">
    <cfRule type="expression" dxfId="4017" priority="4833">
      <formula>W1191&gt;0</formula>
    </cfRule>
  </conditionalFormatting>
  <conditionalFormatting sqref="W1193">
    <cfRule type="expression" dxfId="4016" priority="4832">
      <formula>W1194&gt;0</formula>
    </cfRule>
  </conditionalFormatting>
  <conditionalFormatting sqref="W1203">
    <cfRule type="expression" dxfId="4015" priority="4830">
      <formula>W1204&gt;0</formula>
    </cfRule>
  </conditionalFormatting>
  <conditionalFormatting sqref="W1206">
    <cfRule type="expression" dxfId="4014" priority="4829">
      <formula>W1207&gt;0</formula>
    </cfRule>
  </conditionalFormatting>
  <conditionalFormatting sqref="W1209">
    <cfRule type="expression" dxfId="4013" priority="4828">
      <formula>W1210&gt;0</formula>
    </cfRule>
  </conditionalFormatting>
  <conditionalFormatting sqref="Y18">
    <cfRule type="expression" dxfId="4012" priority="4045">
      <formula>Y19&gt;0</formula>
    </cfRule>
  </conditionalFormatting>
  <conditionalFormatting sqref="Y26">
    <cfRule type="expression" dxfId="4011" priority="4044">
      <formula>Y27&gt;0</formula>
    </cfRule>
  </conditionalFormatting>
  <conditionalFormatting sqref="Y18">
    <cfRule type="expression" dxfId="4010" priority="4041">
      <formula>Y19&gt;0</formula>
    </cfRule>
  </conditionalFormatting>
  <conditionalFormatting sqref="Y26">
    <cfRule type="expression" dxfId="4009" priority="4040">
      <formula>Y27&gt;0</formula>
    </cfRule>
  </conditionalFormatting>
  <conditionalFormatting sqref="Y29">
    <cfRule type="expression" dxfId="4008" priority="4039">
      <formula>Y30&gt;0</formula>
    </cfRule>
  </conditionalFormatting>
  <conditionalFormatting sqref="Y32">
    <cfRule type="expression" dxfId="4007" priority="4038">
      <formula>Y33&gt;0</formula>
    </cfRule>
  </conditionalFormatting>
  <conditionalFormatting sqref="Y35">
    <cfRule type="expression" dxfId="4006" priority="4037">
      <formula>Y36&gt;0</formula>
    </cfRule>
  </conditionalFormatting>
  <conditionalFormatting sqref="Y45">
    <cfRule type="expression" dxfId="4005" priority="4036">
      <formula>Y46&gt;0</formula>
    </cfRule>
  </conditionalFormatting>
  <conditionalFormatting sqref="Y48">
    <cfRule type="expression" dxfId="4004" priority="4035">
      <formula>Y49&gt;0</formula>
    </cfRule>
  </conditionalFormatting>
  <conditionalFormatting sqref="Y51">
    <cfRule type="expression" dxfId="4003" priority="4034">
      <formula>Y52&gt;0</formula>
    </cfRule>
  </conditionalFormatting>
  <conditionalFormatting sqref="Y54">
    <cfRule type="expression" dxfId="4002" priority="4033">
      <formula>Y55&gt;0</formula>
    </cfRule>
  </conditionalFormatting>
  <conditionalFormatting sqref="Y57">
    <cfRule type="expression" dxfId="4001" priority="4032">
      <formula>Y58&gt;0</formula>
    </cfRule>
  </conditionalFormatting>
  <conditionalFormatting sqref="Y60">
    <cfRule type="expression" dxfId="4000" priority="4031">
      <formula>Y61&gt;0</formula>
    </cfRule>
  </conditionalFormatting>
  <conditionalFormatting sqref="Y63">
    <cfRule type="expression" dxfId="3999" priority="4030">
      <formula>Y64&gt;0</formula>
    </cfRule>
  </conditionalFormatting>
  <conditionalFormatting sqref="Y66">
    <cfRule type="expression" dxfId="3998" priority="4029">
      <formula>Y67&gt;0</formula>
    </cfRule>
  </conditionalFormatting>
  <conditionalFormatting sqref="Y69">
    <cfRule type="expression" dxfId="3997" priority="4028">
      <formula>Y70&gt;0</formula>
    </cfRule>
  </conditionalFormatting>
  <conditionalFormatting sqref="Y77">
    <cfRule type="expression" dxfId="3996" priority="4027">
      <formula>Y78&gt;0</formula>
    </cfRule>
  </conditionalFormatting>
  <conditionalFormatting sqref="Y80">
    <cfRule type="expression" dxfId="3995" priority="4026">
      <formula>Y81&gt;0</formula>
    </cfRule>
  </conditionalFormatting>
  <conditionalFormatting sqref="Y83">
    <cfRule type="expression" dxfId="3994" priority="4025">
      <formula>Y84&gt;0</formula>
    </cfRule>
  </conditionalFormatting>
  <conditionalFormatting sqref="Y95">
    <cfRule type="expression" dxfId="3993" priority="4024">
      <formula>Y96&gt;0</formula>
    </cfRule>
  </conditionalFormatting>
  <conditionalFormatting sqref="Y98">
    <cfRule type="expression" dxfId="3992" priority="4023">
      <formula>Y99&gt;0</formula>
    </cfRule>
  </conditionalFormatting>
  <conditionalFormatting sqref="Y101">
    <cfRule type="expression" dxfId="3991" priority="4022">
      <formula>Y102&gt;0</formula>
    </cfRule>
  </conditionalFormatting>
  <conditionalFormatting sqref="Y21">
    <cfRule type="expression" dxfId="3990" priority="4021">
      <formula>Y22&gt;0</formula>
    </cfRule>
  </conditionalFormatting>
  <conditionalFormatting sqref="Y38">
    <cfRule type="expression" dxfId="3989" priority="4020">
      <formula>Y39&gt;0</formula>
    </cfRule>
  </conditionalFormatting>
  <conditionalFormatting sqref="Y72">
    <cfRule type="expression" dxfId="3988" priority="4019">
      <formula>Y73&gt;0</formula>
    </cfRule>
  </conditionalFormatting>
  <conditionalFormatting sqref="Y104">
    <cfRule type="expression" dxfId="3987" priority="4018">
      <formula>Y105&gt;0</formula>
    </cfRule>
  </conditionalFormatting>
  <conditionalFormatting sqref="Y109">
    <cfRule type="expression" dxfId="3986" priority="4017">
      <formula>Y110&gt;0</formula>
    </cfRule>
  </conditionalFormatting>
  <conditionalFormatting sqref="Y112">
    <cfRule type="expression" dxfId="3985" priority="4016">
      <formula>Y113&gt;0</formula>
    </cfRule>
  </conditionalFormatting>
  <conditionalFormatting sqref="Y115">
    <cfRule type="expression" dxfId="3984" priority="4015">
      <formula>Y116&gt;0</formula>
    </cfRule>
  </conditionalFormatting>
  <conditionalFormatting sqref="Y118">
    <cfRule type="expression" dxfId="3983" priority="4014">
      <formula>Y119&gt;0</formula>
    </cfRule>
  </conditionalFormatting>
  <conditionalFormatting sqref="Y121">
    <cfRule type="expression" dxfId="3982" priority="4013">
      <formula>Y122&gt;0</formula>
    </cfRule>
  </conditionalFormatting>
  <conditionalFormatting sqref="Y124">
    <cfRule type="expression" dxfId="3981" priority="4012">
      <formula>Y125&gt;0</formula>
    </cfRule>
  </conditionalFormatting>
  <conditionalFormatting sqref="Y127">
    <cfRule type="expression" dxfId="3980" priority="4011">
      <formula>Y128&gt;0</formula>
    </cfRule>
  </conditionalFormatting>
  <conditionalFormatting sqref="Y130">
    <cfRule type="expression" dxfId="3979" priority="4010">
      <formula>Y131&gt;0</formula>
    </cfRule>
  </conditionalFormatting>
  <conditionalFormatting sqref="Y133">
    <cfRule type="expression" dxfId="3978" priority="4009">
      <formula>Y134&gt;0</formula>
    </cfRule>
  </conditionalFormatting>
  <conditionalFormatting sqref="Y136">
    <cfRule type="expression" dxfId="3977" priority="4008">
      <formula>Y137&gt;0</formula>
    </cfRule>
  </conditionalFormatting>
  <conditionalFormatting sqref="Y139">
    <cfRule type="expression" dxfId="3976" priority="4007">
      <formula>Y140&gt;0</formula>
    </cfRule>
  </conditionalFormatting>
  <conditionalFormatting sqref="Y144">
    <cfRule type="expression" dxfId="3975" priority="4006">
      <formula>Y145&gt;0</formula>
    </cfRule>
  </conditionalFormatting>
  <conditionalFormatting sqref="Y147">
    <cfRule type="expression" dxfId="3974" priority="4005">
      <formula>Y148&gt;0</formula>
    </cfRule>
  </conditionalFormatting>
  <conditionalFormatting sqref="Y152">
    <cfRule type="expression" dxfId="3973" priority="4004">
      <formula>Y153&gt;0</formula>
    </cfRule>
  </conditionalFormatting>
  <conditionalFormatting sqref="Y155">
    <cfRule type="expression" dxfId="3972" priority="4003">
      <formula>Y156&gt;0</formula>
    </cfRule>
  </conditionalFormatting>
  <conditionalFormatting sqref="Y158">
    <cfRule type="expression" dxfId="3971" priority="4002">
      <formula>Y159&gt;0</formula>
    </cfRule>
  </conditionalFormatting>
  <conditionalFormatting sqref="Y161">
    <cfRule type="expression" dxfId="3970" priority="4001">
      <formula>Y162&gt;0</formula>
    </cfRule>
  </conditionalFormatting>
  <conditionalFormatting sqref="Y164">
    <cfRule type="expression" dxfId="3969" priority="4000">
      <formula>Y165&gt;0</formula>
    </cfRule>
  </conditionalFormatting>
  <conditionalFormatting sqref="Y167">
    <cfRule type="expression" dxfId="3968" priority="3999">
      <formula>Y168&gt;0</formula>
    </cfRule>
  </conditionalFormatting>
  <conditionalFormatting sqref="Y170">
    <cfRule type="expression" dxfId="3967" priority="3998">
      <formula>Y171&gt;0</formula>
    </cfRule>
  </conditionalFormatting>
  <conditionalFormatting sqref="Y173">
    <cfRule type="expression" dxfId="3966" priority="3997">
      <formula>Y174&gt;0</formula>
    </cfRule>
  </conditionalFormatting>
  <conditionalFormatting sqref="Y176">
    <cfRule type="expression" dxfId="3965" priority="3996">
      <formula>Y177&gt;0</formula>
    </cfRule>
  </conditionalFormatting>
  <conditionalFormatting sqref="Y183">
    <cfRule type="expression" dxfId="3964" priority="3995">
      <formula>Y184&gt;0</formula>
    </cfRule>
  </conditionalFormatting>
  <conditionalFormatting sqref="Y186">
    <cfRule type="expression" dxfId="3963" priority="3994">
      <formula>Y187&gt;0</formula>
    </cfRule>
  </conditionalFormatting>
  <conditionalFormatting sqref="Y189">
    <cfRule type="expression" dxfId="3962" priority="3993">
      <formula>Y190&gt;0</formula>
    </cfRule>
  </conditionalFormatting>
  <conditionalFormatting sqref="Y192">
    <cfRule type="expression" dxfId="3961" priority="3992">
      <formula>Y193&gt;0</formula>
    </cfRule>
  </conditionalFormatting>
  <conditionalFormatting sqref="Y195">
    <cfRule type="expression" dxfId="3960" priority="3991">
      <formula>Y196&gt;0</formula>
    </cfRule>
  </conditionalFormatting>
  <conditionalFormatting sqref="Y198">
    <cfRule type="expression" dxfId="3959" priority="3990">
      <formula>Y199&gt;0</formula>
    </cfRule>
  </conditionalFormatting>
  <conditionalFormatting sqref="Y201">
    <cfRule type="expression" dxfId="3958" priority="3989">
      <formula>Y202&gt;0</formula>
    </cfRule>
  </conditionalFormatting>
  <conditionalFormatting sqref="Y204">
    <cfRule type="expression" dxfId="3957" priority="3988">
      <formula>Y205&gt;0</formula>
    </cfRule>
  </conditionalFormatting>
  <conditionalFormatting sqref="Y207">
    <cfRule type="expression" dxfId="3956" priority="3987">
      <formula>Y208&gt;0</formula>
    </cfRule>
  </conditionalFormatting>
  <conditionalFormatting sqref="Y210">
    <cfRule type="expression" dxfId="3955" priority="3986">
      <formula>Y211&gt;0</formula>
    </cfRule>
  </conditionalFormatting>
  <conditionalFormatting sqref="Y213">
    <cfRule type="expression" dxfId="3954" priority="3985">
      <formula>Y214&gt;0</formula>
    </cfRule>
  </conditionalFormatting>
  <conditionalFormatting sqref="Y216">
    <cfRule type="expression" dxfId="3953" priority="3984">
      <formula>Y217&gt;0</formula>
    </cfRule>
  </conditionalFormatting>
  <conditionalFormatting sqref="Y219">
    <cfRule type="expression" dxfId="3952" priority="3983">
      <formula>Y220&gt;0</formula>
    </cfRule>
  </conditionalFormatting>
  <conditionalFormatting sqref="Y222">
    <cfRule type="expression" dxfId="3951" priority="3982">
      <formula>Y223&gt;0</formula>
    </cfRule>
  </conditionalFormatting>
  <conditionalFormatting sqref="Y225">
    <cfRule type="expression" dxfId="3950" priority="3981">
      <formula>Y226&gt;0</formula>
    </cfRule>
  </conditionalFormatting>
  <conditionalFormatting sqref="Y228">
    <cfRule type="expression" dxfId="3949" priority="3980">
      <formula>Y229&gt;0</formula>
    </cfRule>
  </conditionalFormatting>
  <conditionalFormatting sqref="Y231">
    <cfRule type="expression" dxfId="3948" priority="3979">
      <formula>Y232&gt;0</formula>
    </cfRule>
  </conditionalFormatting>
  <conditionalFormatting sqref="Y234">
    <cfRule type="expression" dxfId="3947" priority="3978">
      <formula>Y235&gt;0</formula>
    </cfRule>
  </conditionalFormatting>
  <conditionalFormatting sqref="Y237">
    <cfRule type="expression" dxfId="3946" priority="3977">
      <formula>Y238&gt;0</formula>
    </cfRule>
  </conditionalFormatting>
  <conditionalFormatting sqref="Y240">
    <cfRule type="expression" dxfId="3945" priority="3976">
      <formula>Y241&gt;0</formula>
    </cfRule>
  </conditionalFormatting>
  <conditionalFormatting sqref="Y243">
    <cfRule type="expression" dxfId="3944" priority="3975">
      <formula>Y244&gt;0</formula>
    </cfRule>
  </conditionalFormatting>
  <conditionalFormatting sqref="Y246">
    <cfRule type="expression" dxfId="3943" priority="3974">
      <formula>Y247&gt;0</formula>
    </cfRule>
  </conditionalFormatting>
  <conditionalFormatting sqref="Y249">
    <cfRule type="expression" dxfId="3942" priority="3973">
      <formula>Y250&gt;0</formula>
    </cfRule>
  </conditionalFormatting>
  <conditionalFormatting sqref="Y252">
    <cfRule type="expression" dxfId="3941" priority="3972">
      <formula>Y253&gt;0</formula>
    </cfRule>
  </conditionalFormatting>
  <conditionalFormatting sqref="Y255">
    <cfRule type="expression" dxfId="3940" priority="3971">
      <formula>Y256&gt;0</formula>
    </cfRule>
  </conditionalFormatting>
  <conditionalFormatting sqref="Y258">
    <cfRule type="expression" dxfId="3939" priority="3970">
      <formula>Y259&gt;0</formula>
    </cfRule>
  </conditionalFormatting>
  <conditionalFormatting sqref="Y263">
    <cfRule type="expression" dxfId="3938" priority="3969">
      <formula>Y264&gt;0</formula>
    </cfRule>
  </conditionalFormatting>
  <conditionalFormatting sqref="Y266">
    <cfRule type="expression" dxfId="3937" priority="3968">
      <formula>Y267&gt;0</formula>
    </cfRule>
  </conditionalFormatting>
  <conditionalFormatting sqref="Y269">
    <cfRule type="expression" dxfId="3936" priority="3967">
      <formula>Y270&gt;0</formula>
    </cfRule>
  </conditionalFormatting>
  <conditionalFormatting sqref="Y272">
    <cfRule type="expression" dxfId="3935" priority="3966">
      <formula>Y273&gt;0</formula>
    </cfRule>
  </conditionalFormatting>
  <conditionalFormatting sqref="Y275">
    <cfRule type="expression" dxfId="3934" priority="3965">
      <formula>Y276&gt;0</formula>
    </cfRule>
  </conditionalFormatting>
  <conditionalFormatting sqref="Y278">
    <cfRule type="expression" dxfId="3933" priority="3964">
      <formula>Y279&gt;0</formula>
    </cfRule>
  </conditionalFormatting>
  <conditionalFormatting sqref="Y281">
    <cfRule type="expression" dxfId="3932" priority="3963">
      <formula>Y282&gt;0</formula>
    </cfRule>
  </conditionalFormatting>
  <conditionalFormatting sqref="Y284">
    <cfRule type="expression" dxfId="3931" priority="3962">
      <formula>Y285&gt;0</formula>
    </cfRule>
  </conditionalFormatting>
  <conditionalFormatting sqref="Y287">
    <cfRule type="expression" dxfId="3930" priority="3961">
      <formula>Y288&gt;0</formula>
    </cfRule>
  </conditionalFormatting>
  <conditionalFormatting sqref="Y290">
    <cfRule type="expression" dxfId="3929" priority="3960">
      <formula>Y291&gt;0</formula>
    </cfRule>
  </conditionalFormatting>
  <conditionalFormatting sqref="Y293">
    <cfRule type="expression" dxfId="3928" priority="3959">
      <formula>Y294&gt;0</formula>
    </cfRule>
  </conditionalFormatting>
  <conditionalFormatting sqref="Y296">
    <cfRule type="expression" dxfId="3927" priority="3958">
      <formula>Y297&gt;0</formula>
    </cfRule>
  </conditionalFormatting>
  <conditionalFormatting sqref="Y299">
    <cfRule type="expression" dxfId="3926" priority="3957">
      <formula>Y300&gt;0</formula>
    </cfRule>
  </conditionalFormatting>
  <conditionalFormatting sqref="Y302">
    <cfRule type="expression" dxfId="3925" priority="3956">
      <formula>Y303&gt;0</formula>
    </cfRule>
  </conditionalFormatting>
  <conditionalFormatting sqref="Y305">
    <cfRule type="expression" dxfId="3924" priority="3955">
      <formula>Y306&gt;0</formula>
    </cfRule>
  </conditionalFormatting>
  <conditionalFormatting sqref="Y308">
    <cfRule type="expression" dxfId="3923" priority="3954">
      <formula>Y309&gt;0</formula>
    </cfRule>
  </conditionalFormatting>
  <conditionalFormatting sqref="Y311">
    <cfRule type="expression" dxfId="3922" priority="3953">
      <formula>Y312&gt;0</formula>
    </cfRule>
  </conditionalFormatting>
  <conditionalFormatting sqref="Y314">
    <cfRule type="expression" dxfId="3921" priority="3952">
      <formula>Y315&gt;0</formula>
    </cfRule>
  </conditionalFormatting>
  <conditionalFormatting sqref="Y317">
    <cfRule type="expression" dxfId="3920" priority="3951">
      <formula>Y318&gt;0</formula>
    </cfRule>
  </conditionalFormatting>
  <conditionalFormatting sqref="Y320">
    <cfRule type="expression" dxfId="3919" priority="3950">
      <formula>Y321&gt;0</formula>
    </cfRule>
  </conditionalFormatting>
  <conditionalFormatting sqref="Y323">
    <cfRule type="expression" dxfId="3918" priority="3949">
      <formula>Y324&gt;0</formula>
    </cfRule>
  </conditionalFormatting>
  <conditionalFormatting sqref="Y326">
    <cfRule type="expression" dxfId="3917" priority="3948">
      <formula>Y327&gt;0</formula>
    </cfRule>
  </conditionalFormatting>
  <conditionalFormatting sqref="Y329">
    <cfRule type="expression" dxfId="3916" priority="3947">
      <formula>Y330&gt;0</formula>
    </cfRule>
  </conditionalFormatting>
  <conditionalFormatting sqref="Y332">
    <cfRule type="expression" dxfId="3915" priority="3946">
      <formula>Y333&gt;0</formula>
    </cfRule>
  </conditionalFormatting>
  <conditionalFormatting sqref="Y335">
    <cfRule type="expression" dxfId="3914" priority="3945">
      <formula>Y336&gt;0</formula>
    </cfRule>
  </conditionalFormatting>
  <conditionalFormatting sqref="Y338">
    <cfRule type="expression" dxfId="3913" priority="3944">
      <formula>Y339&gt;0</formula>
    </cfRule>
  </conditionalFormatting>
  <conditionalFormatting sqref="Y343">
    <cfRule type="expression" dxfId="3912" priority="3943">
      <formula>Y344&gt;0</formula>
    </cfRule>
  </conditionalFormatting>
  <conditionalFormatting sqref="Y346">
    <cfRule type="expression" dxfId="3911" priority="3942">
      <formula>Y347&gt;0</formula>
    </cfRule>
  </conditionalFormatting>
  <conditionalFormatting sqref="Y349">
    <cfRule type="expression" dxfId="3910" priority="3941">
      <formula>Y350&gt;0</formula>
    </cfRule>
  </conditionalFormatting>
  <conditionalFormatting sqref="Y352">
    <cfRule type="expression" dxfId="3909" priority="3940">
      <formula>Y353&gt;0</formula>
    </cfRule>
  </conditionalFormatting>
  <conditionalFormatting sqref="Y355">
    <cfRule type="expression" dxfId="3908" priority="3939">
      <formula>Y356&gt;0</formula>
    </cfRule>
  </conditionalFormatting>
  <conditionalFormatting sqref="Y358">
    <cfRule type="expression" dxfId="3907" priority="3938">
      <formula>Y359&gt;0</formula>
    </cfRule>
  </conditionalFormatting>
  <conditionalFormatting sqref="Y361">
    <cfRule type="expression" dxfId="3906" priority="3937">
      <formula>Y362&gt;0</formula>
    </cfRule>
  </conditionalFormatting>
  <conditionalFormatting sqref="Y364">
    <cfRule type="expression" dxfId="3905" priority="3936">
      <formula>Y365&gt;0</formula>
    </cfRule>
  </conditionalFormatting>
  <conditionalFormatting sqref="Y367">
    <cfRule type="expression" dxfId="3904" priority="3935">
      <formula>Y368&gt;0</formula>
    </cfRule>
  </conditionalFormatting>
  <conditionalFormatting sqref="Y370">
    <cfRule type="expression" dxfId="3903" priority="3934">
      <formula>Y371&gt;0</formula>
    </cfRule>
  </conditionalFormatting>
  <conditionalFormatting sqref="Y373">
    <cfRule type="expression" dxfId="3902" priority="3933">
      <formula>Y374&gt;0</formula>
    </cfRule>
  </conditionalFormatting>
  <conditionalFormatting sqref="Y376">
    <cfRule type="expression" dxfId="3901" priority="3932">
      <formula>Y377&gt;0</formula>
    </cfRule>
  </conditionalFormatting>
  <conditionalFormatting sqref="Y379">
    <cfRule type="expression" dxfId="3900" priority="3931">
      <formula>Y380&gt;0</formula>
    </cfRule>
  </conditionalFormatting>
  <conditionalFormatting sqref="Y382">
    <cfRule type="expression" dxfId="3899" priority="3930">
      <formula>Y383&gt;0</formula>
    </cfRule>
  </conditionalFormatting>
  <conditionalFormatting sqref="Y385">
    <cfRule type="expression" dxfId="3898" priority="3929">
      <formula>Y386&gt;0</formula>
    </cfRule>
  </conditionalFormatting>
  <conditionalFormatting sqref="Y388">
    <cfRule type="expression" dxfId="3897" priority="3928">
      <formula>Y389&gt;0</formula>
    </cfRule>
  </conditionalFormatting>
  <conditionalFormatting sqref="Y391">
    <cfRule type="expression" dxfId="3896" priority="3927">
      <formula>Y392&gt;0</formula>
    </cfRule>
  </conditionalFormatting>
  <conditionalFormatting sqref="Y394">
    <cfRule type="expression" dxfId="3895" priority="3926">
      <formula>Y395&gt;0</formula>
    </cfRule>
  </conditionalFormatting>
  <conditionalFormatting sqref="Y397">
    <cfRule type="expression" dxfId="3894" priority="3925">
      <formula>Y398&gt;0</formula>
    </cfRule>
  </conditionalFormatting>
  <conditionalFormatting sqref="Y400">
    <cfRule type="expression" dxfId="3893" priority="3924">
      <formula>Y401&gt;0</formula>
    </cfRule>
  </conditionalFormatting>
  <conditionalFormatting sqref="Y403">
    <cfRule type="expression" dxfId="3892" priority="3923">
      <formula>Y404&gt;0</formula>
    </cfRule>
  </conditionalFormatting>
  <conditionalFormatting sqref="Y406">
    <cfRule type="expression" dxfId="3891" priority="3922">
      <formula>Y407&gt;0</formula>
    </cfRule>
  </conditionalFormatting>
  <conditionalFormatting sqref="Y409">
    <cfRule type="expression" dxfId="3890" priority="3921">
      <formula>Y410&gt;0</formula>
    </cfRule>
  </conditionalFormatting>
  <conditionalFormatting sqref="Y412">
    <cfRule type="expression" dxfId="3889" priority="3920">
      <formula>Y413&gt;0</formula>
    </cfRule>
  </conditionalFormatting>
  <conditionalFormatting sqref="Y415">
    <cfRule type="expression" dxfId="3888" priority="3919">
      <formula>Y416&gt;0</formula>
    </cfRule>
  </conditionalFormatting>
  <conditionalFormatting sqref="Y418">
    <cfRule type="expression" dxfId="3887" priority="3918">
      <formula>Y419&gt;0</formula>
    </cfRule>
  </conditionalFormatting>
  <conditionalFormatting sqref="Y423">
    <cfRule type="expression" dxfId="3886" priority="3917">
      <formula>Y424&gt;0</formula>
    </cfRule>
  </conditionalFormatting>
  <conditionalFormatting sqref="Y426">
    <cfRule type="expression" dxfId="3885" priority="3916">
      <formula>Y427&gt;0</formula>
    </cfRule>
  </conditionalFormatting>
  <conditionalFormatting sqref="Y429">
    <cfRule type="expression" dxfId="3884" priority="3915">
      <formula>Y430&gt;0</formula>
    </cfRule>
  </conditionalFormatting>
  <conditionalFormatting sqref="Y432">
    <cfRule type="expression" dxfId="3883" priority="3914">
      <formula>Y433&gt;0</formula>
    </cfRule>
  </conditionalFormatting>
  <conditionalFormatting sqref="Y435">
    <cfRule type="expression" dxfId="3882" priority="3913">
      <formula>Y436&gt;0</formula>
    </cfRule>
  </conditionalFormatting>
  <conditionalFormatting sqref="Y438">
    <cfRule type="expression" dxfId="3881" priority="3912">
      <formula>Y439&gt;0</formula>
    </cfRule>
  </conditionalFormatting>
  <conditionalFormatting sqref="Y441">
    <cfRule type="expression" dxfId="3880" priority="3911">
      <formula>Y442&gt;0</formula>
    </cfRule>
  </conditionalFormatting>
  <conditionalFormatting sqref="Y444">
    <cfRule type="expression" dxfId="3879" priority="3910">
      <formula>Y445&gt;0</formula>
    </cfRule>
  </conditionalFormatting>
  <conditionalFormatting sqref="Y447">
    <cfRule type="expression" dxfId="3878" priority="3909">
      <formula>Y448&gt;0</formula>
    </cfRule>
  </conditionalFormatting>
  <conditionalFormatting sqref="Y450">
    <cfRule type="expression" dxfId="3877" priority="3908">
      <formula>Y451&gt;0</formula>
    </cfRule>
  </conditionalFormatting>
  <conditionalFormatting sqref="Y453">
    <cfRule type="expression" dxfId="3876" priority="3907">
      <formula>Y454&gt;0</formula>
    </cfRule>
  </conditionalFormatting>
  <conditionalFormatting sqref="Y456">
    <cfRule type="expression" dxfId="3875" priority="3906">
      <formula>Y457&gt;0</formula>
    </cfRule>
  </conditionalFormatting>
  <conditionalFormatting sqref="Y459">
    <cfRule type="expression" dxfId="3874" priority="3905">
      <formula>Y460&gt;0</formula>
    </cfRule>
  </conditionalFormatting>
  <conditionalFormatting sqref="Y462">
    <cfRule type="expression" dxfId="3873" priority="3904">
      <formula>Y463&gt;0</formula>
    </cfRule>
  </conditionalFormatting>
  <conditionalFormatting sqref="Y465">
    <cfRule type="expression" dxfId="3872" priority="3903">
      <formula>Y466&gt;0</formula>
    </cfRule>
  </conditionalFormatting>
  <conditionalFormatting sqref="Y468">
    <cfRule type="expression" dxfId="3871" priority="3902">
      <formula>Y469&gt;0</formula>
    </cfRule>
  </conditionalFormatting>
  <conditionalFormatting sqref="Y471">
    <cfRule type="expression" dxfId="3870" priority="3901">
      <formula>Y472&gt;0</formula>
    </cfRule>
  </conditionalFormatting>
  <conditionalFormatting sqref="Y474">
    <cfRule type="expression" dxfId="3869" priority="3900">
      <formula>Y475&gt;0</formula>
    </cfRule>
  </conditionalFormatting>
  <conditionalFormatting sqref="Y477">
    <cfRule type="expression" dxfId="3868" priority="3899">
      <formula>Y478&gt;0</formula>
    </cfRule>
  </conditionalFormatting>
  <conditionalFormatting sqref="Y480">
    <cfRule type="expression" dxfId="3867" priority="3898">
      <formula>Y481&gt;0</formula>
    </cfRule>
  </conditionalFormatting>
  <conditionalFormatting sqref="Y483">
    <cfRule type="expression" dxfId="3866" priority="3897">
      <formula>Y484&gt;0</formula>
    </cfRule>
  </conditionalFormatting>
  <conditionalFormatting sqref="Y486">
    <cfRule type="expression" dxfId="3865" priority="3896">
      <formula>Y487&gt;0</formula>
    </cfRule>
  </conditionalFormatting>
  <conditionalFormatting sqref="Y489">
    <cfRule type="expression" dxfId="3864" priority="3895">
      <formula>Y490&gt;0</formula>
    </cfRule>
  </conditionalFormatting>
  <conditionalFormatting sqref="Y492">
    <cfRule type="expression" dxfId="3863" priority="3894">
      <formula>Y493&gt;0</formula>
    </cfRule>
  </conditionalFormatting>
  <conditionalFormatting sqref="Y495">
    <cfRule type="expression" dxfId="3862" priority="3893">
      <formula>Y496&gt;0</formula>
    </cfRule>
  </conditionalFormatting>
  <conditionalFormatting sqref="Y498">
    <cfRule type="expression" dxfId="3861" priority="3892">
      <formula>Y499&gt;0</formula>
    </cfRule>
  </conditionalFormatting>
  <conditionalFormatting sqref="Y503">
    <cfRule type="expression" dxfId="3860" priority="3891">
      <formula>Y504&gt;0</formula>
    </cfRule>
  </conditionalFormatting>
  <conditionalFormatting sqref="Y506">
    <cfRule type="expression" dxfId="3859" priority="3890">
      <formula>Y507&gt;0</formula>
    </cfRule>
  </conditionalFormatting>
  <conditionalFormatting sqref="Y509">
    <cfRule type="expression" dxfId="3858" priority="3889">
      <formula>Y510&gt;0</formula>
    </cfRule>
  </conditionalFormatting>
  <conditionalFormatting sqref="Y512">
    <cfRule type="expression" dxfId="3857" priority="3888">
      <formula>Y513&gt;0</formula>
    </cfRule>
  </conditionalFormatting>
  <conditionalFormatting sqref="Y515">
    <cfRule type="expression" dxfId="3856" priority="3887">
      <formula>Y516&gt;0</formula>
    </cfRule>
  </conditionalFormatting>
  <conditionalFormatting sqref="Y518">
    <cfRule type="expression" dxfId="3855" priority="3886">
      <formula>Y519&gt;0</formula>
    </cfRule>
  </conditionalFormatting>
  <conditionalFormatting sqref="Y521">
    <cfRule type="expression" dxfId="3854" priority="3885">
      <formula>Y522&gt;0</formula>
    </cfRule>
  </conditionalFormatting>
  <conditionalFormatting sqref="Y524">
    <cfRule type="expression" dxfId="3853" priority="3884">
      <formula>Y525&gt;0</formula>
    </cfRule>
  </conditionalFormatting>
  <conditionalFormatting sqref="Y527">
    <cfRule type="expression" dxfId="3852" priority="3883">
      <formula>Y528&gt;0</formula>
    </cfRule>
  </conditionalFormatting>
  <conditionalFormatting sqref="Y530">
    <cfRule type="expression" dxfId="3851" priority="3882">
      <formula>Y531&gt;0</formula>
    </cfRule>
  </conditionalFormatting>
  <conditionalFormatting sqref="Y533">
    <cfRule type="expression" dxfId="3850" priority="3881">
      <formula>Y534&gt;0</formula>
    </cfRule>
  </conditionalFormatting>
  <conditionalFormatting sqref="Y536">
    <cfRule type="expression" dxfId="3849" priority="3880">
      <formula>Y537&gt;0</formula>
    </cfRule>
  </conditionalFormatting>
  <conditionalFormatting sqref="Y539">
    <cfRule type="expression" dxfId="3848" priority="3879">
      <formula>Y540&gt;0</formula>
    </cfRule>
  </conditionalFormatting>
  <conditionalFormatting sqref="Y542">
    <cfRule type="expression" dxfId="3847" priority="3878">
      <formula>Y543&gt;0</formula>
    </cfRule>
  </conditionalFormatting>
  <conditionalFormatting sqref="Y545">
    <cfRule type="expression" dxfId="3846" priority="3877">
      <formula>Y546&gt;0</formula>
    </cfRule>
  </conditionalFormatting>
  <conditionalFormatting sqref="Y548">
    <cfRule type="expression" dxfId="3845" priority="3876">
      <formula>Y549&gt;0</formula>
    </cfRule>
  </conditionalFormatting>
  <conditionalFormatting sqref="Y551">
    <cfRule type="expression" dxfId="3844" priority="3875">
      <formula>Y552&gt;0</formula>
    </cfRule>
  </conditionalFormatting>
  <conditionalFormatting sqref="Y554">
    <cfRule type="expression" dxfId="3843" priority="3874">
      <formula>Y555&gt;0</formula>
    </cfRule>
  </conditionalFormatting>
  <conditionalFormatting sqref="Y557">
    <cfRule type="expression" dxfId="3842" priority="3873">
      <formula>Y558&gt;0</formula>
    </cfRule>
  </conditionalFormatting>
  <conditionalFormatting sqref="Y560">
    <cfRule type="expression" dxfId="3841" priority="3872">
      <formula>Y561&gt;0</formula>
    </cfRule>
  </conditionalFormatting>
  <conditionalFormatting sqref="Y563">
    <cfRule type="expression" dxfId="3840" priority="3871">
      <formula>Y564&gt;0</formula>
    </cfRule>
  </conditionalFormatting>
  <conditionalFormatting sqref="Y566">
    <cfRule type="expression" dxfId="3839" priority="3870">
      <formula>Y567&gt;0</formula>
    </cfRule>
  </conditionalFormatting>
  <conditionalFormatting sqref="Y569">
    <cfRule type="expression" dxfId="3838" priority="3869">
      <formula>Y570&gt;0</formula>
    </cfRule>
  </conditionalFormatting>
  <conditionalFormatting sqref="Y572">
    <cfRule type="expression" dxfId="3837" priority="3868">
      <formula>Y573&gt;0</formula>
    </cfRule>
  </conditionalFormatting>
  <conditionalFormatting sqref="Y575">
    <cfRule type="expression" dxfId="3836" priority="3867">
      <formula>Y576&gt;0</formula>
    </cfRule>
  </conditionalFormatting>
  <conditionalFormatting sqref="Y578">
    <cfRule type="expression" dxfId="3835" priority="3866">
      <formula>Y579&gt;0</formula>
    </cfRule>
  </conditionalFormatting>
  <conditionalFormatting sqref="Y583">
    <cfRule type="expression" dxfId="3834" priority="3865">
      <formula>Y584&gt;0</formula>
    </cfRule>
  </conditionalFormatting>
  <conditionalFormatting sqref="Y586">
    <cfRule type="expression" dxfId="3833" priority="3864">
      <formula>Y587&gt;0</formula>
    </cfRule>
  </conditionalFormatting>
  <conditionalFormatting sqref="Y589">
    <cfRule type="expression" dxfId="3832" priority="3863">
      <formula>Y590&gt;0</formula>
    </cfRule>
  </conditionalFormatting>
  <conditionalFormatting sqref="Y592">
    <cfRule type="expression" dxfId="3831" priority="3862">
      <formula>Y593&gt;0</formula>
    </cfRule>
  </conditionalFormatting>
  <conditionalFormatting sqref="Y595">
    <cfRule type="expression" dxfId="3830" priority="3861">
      <formula>Y596&gt;0</formula>
    </cfRule>
  </conditionalFormatting>
  <conditionalFormatting sqref="Y598">
    <cfRule type="expression" dxfId="3829" priority="3860">
      <formula>Y599&gt;0</formula>
    </cfRule>
  </conditionalFormatting>
  <conditionalFormatting sqref="Y601">
    <cfRule type="expression" dxfId="3828" priority="3859">
      <formula>Y602&gt;0</formula>
    </cfRule>
  </conditionalFormatting>
  <conditionalFormatting sqref="Y604">
    <cfRule type="expression" dxfId="3827" priority="3858">
      <formula>Y605&gt;0</formula>
    </cfRule>
  </conditionalFormatting>
  <conditionalFormatting sqref="Y607">
    <cfRule type="expression" dxfId="3826" priority="3857">
      <formula>Y608&gt;0</formula>
    </cfRule>
  </conditionalFormatting>
  <conditionalFormatting sqref="Y610">
    <cfRule type="expression" dxfId="3825" priority="3856">
      <formula>Y611&gt;0</formula>
    </cfRule>
  </conditionalFormatting>
  <conditionalFormatting sqref="Y613">
    <cfRule type="expression" dxfId="3824" priority="3855">
      <formula>Y614&gt;0</formula>
    </cfRule>
  </conditionalFormatting>
  <conditionalFormatting sqref="Y616">
    <cfRule type="expression" dxfId="3823" priority="3854">
      <formula>Y617&gt;0</formula>
    </cfRule>
  </conditionalFormatting>
  <conditionalFormatting sqref="Y619">
    <cfRule type="expression" dxfId="3822" priority="3853">
      <formula>Y620&gt;0</formula>
    </cfRule>
  </conditionalFormatting>
  <conditionalFormatting sqref="Y622">
    <cfRule type="expression" dxfId="3821" priority="3852">
      <formula>Y623&gt;0</formula>
    </cfRule>
  </conditionalFormatting>
  <conditionalFormatting sqref="Y625">
    <cfRule type="expression" dxfId="3820" priority="3851">
      <formula>Y626&gt;0</formula>
    </cfRule>
  </conditionalFormatting>
  <conditionalFormatting sqref="Y628">
    <cfRule type="expression" dxfId="3819" priority="3850">
      <formula>Y629&gt;0</formula>
    </cfRule>
  </conditionalFormatting>
  <conditionalFormatting sqref="Y631">
    <cfRule type="expression" dxfId="3818" priority="3849">
      <formula>Y632&gt;0</formula>
    </cfRule>
  </conditionalFormatting>
  <conditionalFormatting sqref="Y634">
    <cfRule type="expression" dxfId="3817" priority="3848">
      <formula>Y635&gt;0</formula>
    </cfRule>
  </conditionalFormatting>
  <conditionalFormatting sqref="Y637">
    <cfRule type="expression" dxfId="3816" priority="3847">
      <formula>Y638&gt;0</formula>
    </cfRule>
  </conditionalFormatting>
  <conditionalFormatting sqref="Y640">
    <cfRule type="expression" dxfId="3815" priority="3846">
      <formula>Y641&gt;0</formula>
    </cfRule>
  </conditionalFormatting>
  <conditionalFormatting sqref="Y643">
    <cfRule type="expression" dxfId="3814" priority="3845">
      <formula>Y644&gt;0</formula>
    </cfRule>
  </conditionalFormatting>
  <conditionalFormatting sqref="Y646">
    <cfRule type="expression" dxfId="3813" priority="3844">
      <formula>Y647&gt;0</formula>
    </cfRule>
  </conditionalFormatting>
  <conditionalFormatting sqref="Y649">
    <cfRule type="expression" dxfId="3812" priority="3843">
      <formula>Y650&gt;0</formula>
    </cfRule>
  </conditionalFormatting>
  <conditionalFormatting sqref="Y652">
    <cfRule type="expression" dxfId="3811" priority="3842">
      <formula>Y653&gt;0</formula>
    </cfRule>
  </conditionalFormatting>
  <conditionalFormatting sqref="Y655">
    <cfRule type="expression" dxfId="3810" priority="3841">
      <formula>Y656&gt;0</formula>
    </cfRule>
  </conditionalFormatting>
  <conditionalFormatting sqref="Y658">
    <cfRule type="expression" dxfId="3809" priority="3840">
      <formula>Y659&gt;0</formula>
    </cfRule>
  </conditionalFormatting>
  <conditionalFormatting sqref="Y663">
    <cfRule type="expression" dxfId="3808" priority="3839">
      <formula>Y664&gt;0</formula>
    </cfRule>
  </conditionalFormatting>
  <conditionalFormatting sqref="Y666">
    <cfRule type="expression" dxfId="3807" priority="3838">
      <formula>Y667&gt;0</formula>
    </cfRule>
  </conditionalFormatting>
  <conditionalFormatting sqref="Y669">
    <cfRule type="expression" dxfId="3806" priority="3837">
      <formula>Y670&gt;0</formula>
    </cfRule>
  </conditionalFormatting>
  <conditionalFormatting sqref="Y672">
    <cfRule type="expression" dxfId="3805" priority="3836">
      <formula>Y673&gt;0</formula>
    </cfRule>
  </conditionalFormatting>
  <conditionalFormatting sqref="Y675">
    <cfRule type="expression" dxfId="3804" priority="3835">
      <formula>Y676&gt;0</formula>
    </cfRule>
  </conditionalFormatting>
  <conditionalFormatting sqref="Y678">
    <cfRule type="expression" dxfId="3803" priority="3834">
      <formula>Y679&gt;0</formula>
    </cfRule>
  </conditionalFormatting>
  <conditionalFormatting sqref="Y681">
    <cfRule type="expression" dxfId="3802" priority="3833">
      <formula>Y682&gt;0</formula>
    </cfRule>
  </conditionalFormatting>
  <conditionalFormatting sqref="Y684">
    <cfRule type="expression" dxfId="3801" priority="3832">
      <formula>Y685&gt;0</formula>
    </cfRule>
  </conditionalFormatting>
  <conditionalFormatting sqref="Y687">
    <cfRule type="expression" dxfId="3800" priority="3831">
      <formula>Y688&gt;0</formula>
    </cfRule>
  </conditionalFormatting>
  <conditionalFormatting sqref="Y690">
    <cfRule type="expression" dxfId="3799" priority="3830">
      <formula>Y691&gt;0</formula>
    </cfRule>
  </conditionalFormatting>
  <conditionalFormatting sqref="Y693">
    <cfRule type="expression" dxfId="3798" priority="3829">
      <formula>Y694&gt;0</formula>
    </cfRule>
  </conditionalFormatting>
  <conditionalFormatting sqref="Y696">
    <cfRule type="expression" dxfId="3797" priority="3828">
      <formula>Y697&gt;0</formula>
    </cfRule>
  </conditionalFormatting>
  <conditionalFormatting sqref="Y699">
    <cfRule type="expression" dxfId="3796" priority="3827">
      <formula>Y700&gt;0</formula>
    </cfRule>
  </conditionalFormatting>
  <conditionalFormatting sqref="Y702">
    <cfRule type="expression" dxfId="3795" priority="3826">
      <formula>Y703&gt;0</formula>
    </cfRule>
  </conditionalFormatting>
  <conditionalFormatting sqref="Y705">
    <cfRule type="expression" dxfId="3794" priority="3825">
      <formula>Y706&gt;0</formula>
    </cfRule>
  </conditionalFormatting>
  <conditionalFormatting sqref="Y708">
    <cfRule type="expression" dxfId="3793" priority="3824">
      <formula>Y709&gt;0</formula>
    </cfRule>
  </conditionalFormatting>
  <conditionalFormatting sqref="Y711">
    <cfRule type="expression" dxfId="3792" priority="3823">
      <formula>Y712&gt;0</formula>
    </cfRule>
  </conditionalFormatting>
  <conditionalFormatting sqref="Y714">
    <cfRule type="expression" dxfId="3791" priority="3822">
      <formula>Y715&gt;0</formula>
    </cfRule>
  </conditionalFormatting>
  <conditionalFormatting sqref="Y717">
    <cfRule type="expression" dxfId="3790" priority="3821">
      <formula>Y718&gt;0</formula>
    </cfRule>
  </conditionalFormatting>
  <conditionalFormatting sqref="Y720">
    <cfRule type="expression" dxfId="3789" priority="3820">
      <formula>Y721&gt;0</formula>
    </cfRule>
  </conditionalFormatting>
  <conditionalFormatting sqref="Y723">
    <cfRule type="expression" dxfId="3788" priority="3819">
      <formula>Y724&gt;0</formula>
    </cfRule>
  </conditionalFormatting>
  <conditionalFormatting sqref="Y726">
    <cfRule type="expression" dxfId="3787" priority="3818">
      <formula>Y727&gt;0</formula>
    </cfRule>
  </conditionalFormatting>
  <conditionalFormatting sqref="Y729">
    <cfRule type="expression" dxfId="3786" priority="3817">
      <formula>Y730&gt;0</formula>
    </cfRule>
  </conditionalFormatting>
  <conditionalFormatting sqref="Y732">
    <cfRule type="expression" dxfId="3785" priority="3816">
      <formula>Y733&gt;0</formula>
    </cfRule>
  </conditionalFormatting>
  <conditionalFormatting sqref="Y735">
    <cfRule type="expression" dxfId="3784" priority="3815">
      <formula>Y736&gt;0</formula>
    </cfRule>
  </conditionalFormatting>
  <conditionalFormatting sqref="Y738">
    <cfRule type="expression" dxfId="3783" priority="3814">
      <formula>Y739&gt;0</formula>
    </cfRule>
  </conditionalFormatting>
  <conditionalFormatting sqref="Y743">
    <cfRule type="expression" dxfId="3782" priority="3813">
      <formula>Y744&gt;0</formula>
    </cfRule>
  </conditionalFormatting>
  <conditionalFormatting sqref="Y746">
    <cfRule type="expression" dxfId="3781" priority="3812">
      <formula>Y747&gt;0</formula>
    </cfRule>
  </conditionalFormatting>
  <conditionalFormatting sqref="Y749">
    <cfRule type="expression" dxfId="3780" priority="3811">
      <formula>Y750&gt;0</formula>
    </cfRule>
  </conditionalFormatting>
  <conditionalFormatting sqref="Y752">
    <cfRule type="expression" dxfId="3779" priority="3810">
      <formula>Y753&gt;0</formula>
    </cfRule>
  </conditionalFormatting>
  <conditionalFormatting sqref="Y755">
    <cfRule type="expression" dxfId="3778" priority="3809">
      <formula>Y756&gt;0</formula>
    </cfRule>
  </conditionalFormatting>
  <conditionalFormatting sqref="Y758">
    <cfRule type="expression" dxfId="3777" priority="3808">
      <formula>Y759&gt;0</formula>
    </cfRule>
  </conditionalFormatting>
  <conditionalFormatting sqref="Y761">
    <cfRule type="expression" dxfId="3776" priority="3807">
      <formula>Y762&gt;0</formula>
    </cfRule>
  </conditionalFormatting>
  <conditionalFormatting sqref="Y764">
    <cfRule type="expression" dxfId="3775" priority="3806">
      <formula>Y765&gt;0</formula>
    </cfRule>
  </conditionalFormatting>
  <conditionalFormatting sqref="Y767">
    <cfRule type="expression" dxfId="3774" priority="3805">
      <formula>Y768&gt;0</formula>
    </cfRule>
  </conditionalFormatting>
  <conditionalFormatting sqref="Y770">
    <cfRule type="expression" dxfId="3773" priority="3804">
      <formula>Y771&gt;0</formula>
    </cfRule>
  </conditionalFormatting>
  <conditionalFormatting sqref="Y773">
    <cfRule type="expression" dxfId="3772" priority="3803">
      <formula>Y774&gt;0</formula>
    </cfRule>
  </conditionalFormatting>
  <conditionalFormatting sqref="Y776">
    <cfRule type="expression" dxfId="3771" priority="3802">
      <formula>Y777&gt;0</formula>
    </cfRule>
  </conditionalFormatting>
  <conditionalFormatting sqref="Y779">
    <cfRule type="expression" dxfId="3770" priority="3801">
      <formula>Y780&gt;0</formula>
    </cfRule>
  </conditionalFormatting>
  <conditionalFormatting sqref="Y782">
    <cfRule type="expression" dxfId="3769" priority="3800">
      <formula>Y783&gt;0</formula>
    </cfRule>
  </conditionalFormatting>
  <conditionalFormatting sqref="Y785">
    <cfRule type="expression" dxfId="3768" priority="3799">
      <formula>Y786&gt;0</formula>
    </cfRule>
  </conditionalFormatting>
  <conditionalFormatting sqref="Y788">
    <cfRule type="expression" dxfId="3767" priority="3798">
      <formula>Y789&gt;0</formula>
    </cfRule>
  </conditionalFormatting>
  <conditionalFormatting sqref="Y791">
    <cfRule type="expression" dxfId="3766" priority="3797">
      <formula>Y792&gt;0</formula>
    </cfRule>
  </conditionalFormatting>
  <conditionalFormatting sqref="Y794">
    <cfRule type="expression" dxfId="3765" priority="3796">
      <formula>Y795&gt;0</formula>
    </cfRule>
  </conditionalFormatting>
  <conditionalFormatting sqref="Y797">
    <cfRule type="expression" dxfId="3764" priority="3795">
      <formula>Y798&gt;0</formula>
    </cfRule>
  </conditionalFormatting>
  <conditionalFormatting sqref="Y800">
    <cfRule type="expression" dxfId="3763" priority="3794">
      <formula>Y801&gt;0</formula>
    </cfRule>
  </conditionalFormatting>
  <conditionalFormatting sqref="Y803">
    <cfRule type="expression" dxfId="3762" priority="3793">
      <formula>Y804&gt;0</formula>
    </cfRule>
  </conditionalFormatting>
  <conditionalFormatting sqref="Y806">
    <cfRule type="expression" dxfId="3761" priority="3792">
      <formula>Y807&gt;0</formula>
    </cfRule>
  </conditionalFormatting>
  <conditionalFormatting sqref="Y809">
    <cfRule type="expression" dxfId="3760" priority="3791">
      <formula>Y810&gt;0</formula>
    </cfRule>
  </conditionalFormatting>
  <conditionalFormatting sqref="Y812">
    <cfRule type="expression" dxfId="3759" priority="3790">
      <formula>Y813&gt;0</formula>
    </cfRule>
  </conditionalFormatting>
  <conditionalFormatting sqref="Y815">
    <cfRule type="expression" dxfId="3758" priority="3789">
      <formula>Y816&gt;0</formula>
    </cfRule>
  </conditionalFormatting>
  <conditionalFormatting sqref="Y818">
    <cfRule type="expression" dxfId="3757" priority="3788">
      <formula>Y819&gt;0</formula>
    </cfRule>
  </conditionalFormatting>
  <conditionalFormatting sqref="Y823">
    <cfRule type="expression" dxfId="3756" priority="3787">
      <formula>Y824&gt;0</formula>
    </cfRule>
  </conditionalFormatting>
  <conditionalFormatting sqref="Y826">
    <cfRule type="expression" dxfId="3755" priority="3786">
      <formula>Y827&gt;0</formula>
    </cfRule>
  </conditionalFormatting>
  <conditionalFormatting sqref="Y829">
    <cfRule type="expression" dxfId="3754" priority="3785">
      <formula>Y830&gt;0</formula>
    </cfRule>
  </conditionalFormatting>
  <conditionalFormatting sqref="Y832">
    <cfRule type="expression" dxfId="3753" priority="3784">
      <formula>Y833&gt;0</formula>
    </cfRule>
  </conditionalFormatting>
  <conditionalFormatting sqref="Y835">
    <cfRule type="expression" dxfId="3752" priority="3783">
      <formula>Y836&gt;0</formula>
    </cfRule>
  </conditionalFormatting>
  <conditionalFormatting sqref="Y838">
    <cfRule type="expression" dxfId="3751" priority="3782">
      <formula>Y839&gt;0</formula>
    </cfRule>
  </conditionalFormatting>
  <conditionalFormatting sqref="Y841">
    <cfRule type="expression" dxfId="3750" priority="3781">
      <formula>Y842&gt;0</formula>
    </cfRule>
  </conditionalFormatting>
  <conditionalFormatting sqref="Y844">
    <cfRule type="expression" dxfId="3749" priority="3780">
      <formula>Y845&gt;0</formula>
    </cfRule>
  </conditionalFormatting>
  <conditionalFormatting sqref="Y847">
    <cfRule type="expression" dxfId="3748" priority="3779">
      <formula>Y848&gt;0</formula>
    </cfRule>
  </conditionalFormatting>
  <conditionalFormatting sqref="Y850">
    <cfRule type="expression" dxfId="3747" priority="3778">
      <formula>Y851&gt;0</formula>
    </cfRule>
  </conditionalFormatting>
  <conditionalFormatting sqref="Y853">
    <cfRule type="expression" dxfId="3746" priority="3777">
      <formula>Y854&gt;0</formula>
    </cfRule>
  </conditionalFormatting>
  <conditionalFormatting sqref="Y856">
    <cfRule type="expression" dxfId="3745" priority="3776">
      <formula>Y857&gt;0</formula>
    </cfRule>
  </conditionalFormatting>
  <conditionalFormatting sqref="Y859">
    <cfRule type="expression" dxfId="3744" priority="3775">
      <formula>Y860&gt;0</formula>
    </cfRule>
  </conditionalFormatting>
  <conditionalFormatting sqref="Y862">
    <cfRule type="expression" dxfId="3743" priority="3774">
      <formula>Y863&gt;0</formula>
    </cfRule>
  </conditionalFormatting>
  <conditionalFormatting sqref="Y865">
    <cfRule type="expression" dxfId="3742" priority="3773">
      <formula>Y866&gt;0</formula>
    </cfRule>
  </conditionalFormatting>
  <conditionalFormatting sqref="Y868">
    <cfRule type="expression" dxfId="3741" priority="3772">
      <formula>Y869&gt;0</formula>
    </cfRule>
  </conditionalFormatting>
  <conditionalFormatting sqref="Y871">
    <cfRule type="expression" dxfId="3740" priority="3771">
      <formula>Y872&gt;0</formula>
    </cfRule>
  </conditionalFormatting>
  <conditionalFormatting sqref="Y874">
    <cfRule type="expression" dxfId="3739" priority="3770">
      <formula>Y875&gt;0</formula>
    </cfRule>
  </conditionalFormatting>
  <conditionalFormatting sqref="Y877">
    <cfRule type="expression" dxfId="3738" priority="3769">
      <formula>Y878&gt;0</formula>
    </cfRule>
  </conditionalFormatting>
  <conditionalFormatting sqref="Y880">
    <cfRule type="expression" dxfId="3737" priority="3768">
      <formula>Y881&gt;0</formula>
    </cfRule>
  </conditionalFormatting>
  <conditionalFormatting sqref="Y883">
    <cfRule type="expression" dxfId="3736" priority="3767">
      <formula>Y884&gt;0</formula>
    </cfRule>
  </conditionalFormatting>
  <conditionalFormatting sqref="Y886">
    <cfRule type="expression" dxfId="3735" priority="3766">
      <formula>Y887&gt;0</formula>
    </cfRule>
  </conditionalFormatting>
  <conditionalFormatting sqref="Y889">
    <cfRule type="expression" dxfId="3734" priority="3765">
      <formula>Y890&gt;0</formula>
    </cfRule>
  </conditionalFormatting>
  <conditionalFormatting sqref="Y892">
    <cfRule type="expression" dxfId="3733" priority="3764">
      <formula>Y893&gt;0</formula>
    </cfRule>
  </conditionalFormatting>
  <conditionalFormatting sqref="Y895">
    <cfRule type="expression" dxfId="3732" priority="3763">
      <formula>Y896&gt;0</formula>
    </cfRule>
  </conditionalFormatting>
  <conditionalFormatting sqref="Y898">
    <cfRule type="expression" dxfId="3731" priority="3762">
      <formula>Y899&gt;0</formula>
    </cfRule>
  </conditionalFormatting>
  <conditionalFormatting sqref="Y903">
    <cfRule type="expression" dxfId="3730" priority="3761">
      <formula>Y904&gt;0</formula>
    </cfRule>
  </conditionalFormatting>
  <conditionalFormatting sqref="Y906">
    <cfRule type="expression" dxfId="3729" priority="3760">
      <formula>Y907&gt;0</formula>
    </cfRule>
  </conditionalFormatting>
  <conditionalFormatting sqref="Y909">
    <cfRule type="expression" dxfId="3728" priority="3759">
      <formula>Y910&gt;0</formula>
    </cfRule>
  </conditionalFormatting>
  <conditionalFormatting sqref="Y912">
    <cfRule type="expression" dxfId="3727" priority="3758">
      <formula>Y913&gt;0</formula>
    </cfRule>
  </conditionalFormatting>
  <conditionalFormatting sqref="Y915">
    <cfRule type="expression" dxfId="3726" priority="3757">
      <formula>Y916&gt;0</formula>
    </cfRule>
  </conditionalFormatting>
  <conditionalFormatting sqref="Y918">
    <cfRule type="expression" dxfId="3725" priority="3756">
      <formula>Y919&gt;0</formula>
    </cfRule>
  </conditionalFormatting>
  <conditionalFormatting sqref="Y921">
    <cfRule type="expression" dxfId="3724" priority="3755">
      <formula>Y922&gt;0</formula>
    </cfRule>
  </conditionalFormatting>
  <conditionalFormatting sqref="Y924">
    <cfRule type="expression" dxfId="3723" priority="3754">
      <formula>Y925&gt;0</formula>
    </cfRule>
  </conditionalFormatting>
  <conditionalFormatting sqref="Y927">
    <cfRule type="expression" dxfId="3722" priority="3753">
      <formula>Y928&gt;0</formula>
    </cfRule>
  </conditionalFormatting>
  <conditionalFormatting sqref="Y930">
    <cfRule type="expression" dxfId="3721" priority="3752">
      <formula>Y931&gt;0</formula>
    </cfRule>
  </conditionalFormatting>
  <conditionalFormatting sqref="Y933">
    <cfRule type="expression" dxfId="3720" priority="3751">
      <formula>Y934&gt;0</formula>
    </cfRule>
  </conditionalFormatting>
  <conditionalFormatting sqref="Y936">
    <cfRule type="expression" dxfId="3719" priority="3750">
      <formula>Y937&gt;0</formula>
    </cfRule>
  </conditionalFormatting>
  <conditionalFormatting sqref="Y939">
    <cfRule type="expression" dxfId="3718" priority="3749">
      <formula>Y940&gt;0</formula>
    </cfRule>
  </conditionalFormatting>
  <conditionalFormatting sqref="Y942">
    <cfRule type="expression" dxfId="3717" priority="3748">
      <formula>Y943&gt;0</formula>
    </cfRule>
  </conditionalFormatting>
  <conditionalFormatting sqref="Y945">
    <cfRule type="expression" dxfId="3716" priority="3747">
      <formula>Y946&gt;0</formula>
    </cfRule>
  </conditionalFormatting>
  <conditionalFormatting sqref="Y948">
    <cfRule type="expression" dxfId="3715" priority="3746">
      <formula>Y949&gt;0</formula>
    </cfRule>
  </conditionalFormatting>
  <conditionalFormatting sqref="Y951">
    <cfRule type="expression" dxfId="3714" priority="3745">
      <formula>Y952&gt;0</formula>
    </cfRule>
  </conditionalFormatting>
  <conditionalFormatting sqref="Y954">
    <cfRule type="expression" dxfId="3713" priority="3744">
      <formula>Y955&gt;0</formula>
    </cfRule>
  </conditionalFormatting>
  <conditionalFormatting sqref="Y957">
    <cfRule type="expression" dxfId="3712" priority="3743">
      <formula>Y958&gt;0</formula>
    </cfRule>
  </conditionalFormatting>
  <conditionalFormatting sqref="Y960">
    <cfRule type="expression" dxfId="3711" priority="3742">
      <formula>Y961&gt;0</formula>
    </cfRule>
  </conditionalFormatting>
  <conditionalFormatting sqref="Y963">
    <cfRule type="expression" dxfId="3710" priority="3741">
      <formula>Y964&gt;0</formula>
    </cfRule>
  </conditionalFormatting>
  <conditionalFormatting sqref="Y966">
    <cfRule type="expression" dxfId="3709" priority="3740">
      <formula>Y967&gt;0</formula>
    </cfRule>
  </conditionalFormatting>
  <conditionalFormatting sqref="Y969">
    <cfRule type="expression" dxfId="3708" priority="3739">
      <formula>Y970&gt;0</formula>
    </cfRule>
  </conditionalFormatting>
  <conditionalFormatting sqref="Y972">
    <cfRule type="expression" dxfId="3707" priority="3738">
      <formula>Y973&gt;0</formula>
    </cfRule>
  </conditionalFormatting>
  <conditionalFormatting sqref="Y975">
    <cfRule type="expression" dxfId="3706" priority="3737">
      <formula>Y976&gt;0</formula>
    </cfRule>
  </conditionalFormatting>
  <conditionalFormatting sqref="Y978">
    <cfRule type="expression" dxfId="3705" priority="3736">
      <formula>Y979&gt;0</formula>
    </cfRule>
  </conditionalFormatting>
  <conditionalFormatting sqref="Y983">
    <cfRule type="expression" dxfId="3704" priority="3735">
      <formula>Y984&gt;0</formula>
    </cfRule>
  </conditionalFormatting>
  <conditionalFormatting sqref="Y986">
    <cfRule type="expression" dxfId="3703" priority="3734">
      <formula>Y987&gt;0</formula>
    </cfRule>
  </conditionalFormatting>
  <conditionalFormatting sqref="Y989">
    <cfRule type="expression" dxfId="3702" priority="3733">
      <formula>Y990&gt;0</formula>
    </cfRule>
  </conditionalFormatting>
  <conditionalFormatting sqref="Y992">
    <cfRule type="expression" dxfId="3701" priority="3732">
      <formula>Y993&gt;0</formula>
    </cfRule>
  </conditionalFormatting>
  <conditionalFormatting sqref="Y995">
    <cfRule type="expression" dxfId="3700" priority="3731">
      <formula>Y996&gt;0</formula>
    </cfRule>
  </conditionalFormatting>
  <conditionalFormatting sqref="Y998">
    <cfRule type="expression" dxfId="3699" priority="3730">
      <formula>Y999&gt;0</formula>
    </cfRule>
  </conditionalFormatting>
  <conditionalFormatting sqref="Y1001">
    <cfRule type="expression" dxfId="3698" priority="3729">
      <formula>Y1002&gt;0</formula>
    </cfRule>
  </conditionalFormatting>
  <conditionalFormatting sqref="Y1004">
    <cfRule type="expression" dxfId="3697" priority="3728">
      <formula>Y1005&gt;0</formula>
    </cfRule>
  </conditionalFormatting>
  <conditionalFormatting sqref="Y1007">
    <cfRule type="expression" dxfId="3696" priority="3727">
      <formula>Y1008&gt;0</formula>
    </cfRule>
  </conditionalFormatting>
  <conditionalFormatting sqref="Y1010">
    <cfRule type="expression" dxfId="3695" priority="3726">
      <formula>Y1011&gt;0</formula>
    </cfRule>
  </conditionalFormatting>
  <conditionalFormatting sqref="Y1013">
    <cfRule type="expression" dxfId="3694" priority="3725">
      <formula>Y1014&gt;0</formula>
    </cfRule>
  </conditionalFormatting>
  <conditionalFormatting sqref="Y1016">
    <cfRule type="expression" dxfId="3693" priority="3724">
      <formula>Y1017&gt;0</formula>
    </cfRule>
  </conditionalFormatting>
  <conditionalFormatting sqref="Y1019">
    <cfRule type="expression" dxfId="3692" priority="3723">
      <formula>Y1020&gt;0</formula>
    </cfRule>
  </conditionalFormatting>
  <conditionalFormatting sqref="Y1022">
    <cfRule type="expression" dxfId="3691" priority="3722">
      <formula>Y1023&gt;0</formula>
    </cfRule>
  </conditionalFormatting>
  <conditionalFormatting sqref="Y1025">
    <cfRule type="expression" dxfId="3690" priority="3721">
      <formula>Y1026&gt;0</formula>
    </cfRule>
  </conditionalFormatting>
  <conditionalFormatting sqref="Y1028">
    <cfRule type="expression" dxfId="3689" priority="3720">
      <formula>Y1029&gt;0</formula>
    </cfRule>
  </conditionalFormatting>
  <conditionalFormatting sqref="Y1031">
    <cfRule type="expression" dxfId="3688" priority="3719">
      <formula>Y1032&gt;0</formula>
    </cfRule>
  </conditionalFormatting>
  <conditionalFormatting sqref="Y1034">
    <cfRule type="expression" dxfId="3687" priority="3718">
      <formula>Y1035&gt;0</formula>
    </cfRule>
  </conditionalFormatting>
  <conditionalFormatting sqref="Y1037">
    <cfRule type="expression" dxfId="3686" priority="3717">
      <formula>Y1038&gt;0</formula>
    </cfRule>
  </conditionalFormatting>
  <conditionalFormatting sqref="Y1040">
    <cfRule type="expression" dxfId="3685" priority="3716">
      <formula>Y1041&gt;0</formula>
    </cfRule>
  </conditionalFormatting>
  <conditionalFormatting sqref="Y1043">
    <cfRule type="expression" dxfId="3684" priority="3715">
      <formula>Y1044&gt;0</formula>
    </cfRule>
  </conditionalFormatting>
  <conditionalFormatting sqref="Y1046">
    <cfRule type="expression" dxfId="3683" priority="3714">
      <formula>Y1047&gt;0</formula>
    </cfRule>
  </conditionalFormatting>
  <conditionalFormatting sqref="Y1049">
    <cfRule type="expression" dxfId="3682" priority="3713">
      <formula>Y1050&gt;0</formula>
    </cfRule>
  </conditionalFormatting>
  <conditionalFormatting sqref="Y1052">
    <cfRule type="expression" dxfId="3681" priority="3712">
      <formula>Y1053&gt;0</formula>
    </cfRule>
  </conditionalFormatting>
  <conditionalFormatting sqref="Y1055">
    <cfRule type="expression" dxfId="3680" priority="3711">
      <formula>Y1056&gt;0</formula>
    </cfRule>
  </conditionalFormatting>
  <conditionalFormatting sqref="Y1058">
    <cfRule type="expression" dxfId="3679" priority="3710">
      <formula>Y1059&gt;0</formula>
    </cfRule>
  </conditionalFormatting>
  <conditionalFormatting sqref="Y1065">
    <cfRule type="expression" dxfId="3678" priority="3709">
      <formula>Y1066&gt;0</formula>
    </cfRule>
  </conditionalFormatting>
  <conditionalFormatting sqref="Y1068">
    <cfRule type="expression" dxfId="3677" priority="3708">
      <formula>Y1069&gt;0</formula>
    </cfRule>
  </conditionalFormatting>
  <conditionalFormatting sqref="Y1071">
    <cfRule type="expression" dxfId="3676" priority="3707">
      <formula>Y1072&gt;0</formula>
    </cfRule>
  </conditionalFormatting>
  <conditionalFormatting sqref="Y1074">
    <cfRule type="expression" dxfId="3675" priority="3706">
      <formula>Y1075&gt;0</formula>
    </cfRule>
  </conditionalFormatting>
  <conditionalFormatting sqref="Y1077">
    <cfRule type="expression" dxfId="3674" priority="3705">
      <formula>Y1078&gt;0</formula>
    </cfRule>
  </conditionalFormatting>
  <conditionalFormatting sqref="Y1080">
    <cfRule type="expression" dxfId="3673" priority="3704">
      <formula>Y1081&gt;0</formula>
    </cfRule>
  </conditionalFormatting>
  <conditionalFormatting sqref="Y1083">
    <cfRule type="expression" dxfId="3672" priority="3703">
      <formula>Y1084&gt;0</formula>
    </cfRule>
  </conditionalFormatting>
  <conditionalFormatting sqref="Y1086">
    <cfRule type="expression" dxfId="3671" priority="3702">
      <formula>Y1087&gt;0</formula>
    </cfRule>
  </conditionalFormatting>
  <conditionalFormatting sqref="Y1089">
    <cfRule type="expression" dxfId="3670" priority="3701">
      <formula>Y1090&gt;0</formula>
    </cfRule>
  </conditionalFormatting>
  <conditionalFormatting sqref="Y1092">
    <cfRule type="expression" dxfId="3669" priority="3700">
      <formula>Y1093&gt;0</formula>
    </cfRule>
  </conditionalFormatting>
  <conditionalFormatting sqref="Y1095">
    <cfRule type="expression" dxfId="3668" priority="3699">
      <formula>Y1096&gt;0</formula>
    </cfRule>
  </conditionalFormatting>
  <conditionalFormatting sqref="Y1098">
    <cfRule type="expression" dxfId="3667" priority="3698">
      <formula>Y1099&gt;0</formula>
    </cfRule>
  </conditionalFormatting>
  <conditionalFormatting sqref="Y1101">
    <cfRule type="expression" dxfId="3666" priority="3697">
      <formula>Y1102&gt;0</formula>
    </cfRule>
  </conditionalFormatting>
  <conditionalFormatting sqref="Y1104">
    <cfRule type="expression" dxfId="3665" priority="3696">
      <formula>Y1105&gt;0</formula>
    </cfRule>
  </conditionalFormatting>
  <conditionalFormatting sqref="Y1107">
    <cfRule type="expression" dxfId="3664" priority="3695">
      <formula>Y1108&gt;0</formula>
    </cfRule>
  </conditionalFormatting>
  <conditionalFormatting sqref="Y1110">
    <cfRule type="expression" dxfId="3663" priority="3694">
      <formula>Y1111&gt;0</formula>
    </cfRule>
  </conditionalFormatting>
  <conditionalFormatting sqref="Y1113">
    <cfRule type="expression" dxfId="3662" priority="3693">
      <formula>Y1114&gt;0</formula>
    </cfRule>
  </conditionalFormatting>
  <conditionalFormatting sqref="Y1116">
    <cfRule type="expression" dxfId="3661" priority="3692">
      <formula>Y1117&gt;0</formula>
    </cfRule>
  </conditionalFormatting>
  <conditionalFormatting sqref="Y1119">
    <cfRule type="expression" dxfId="3660" priority="3691">
      <formula>Y1120&gt;0</formula>
    </cfRule>
  </conditionalFormatting>
  <conditionalFormatting sqref="Y1122">
    <cfRule type="expression" dxfId="3659" priority="3690">
      <formula>Y1123&gt;0</formula>
    </cfRule>
  </conditionalFormatting>
  <conditionalFormatting sqref="Y1127">
    <cfRule type="expression" dxfId="3658" priority="3689">
      <formula>Y1128&gt;0</formula>
    </cfRule>
  </conditionalFormatting>
  <conditionalFormatting sqref="Y1130">
    <cfRule type="expression" dxfId="3657" priority="3688">
      <formula>Y1131&gt;0</formula>
    </cfRule>
  </conditionalFormatting>
  <conditionalFormatting sqref="Y1133">
    <cfRule type="expression" dxfId="3656" priority="3687">
      <formula>Y1134&gt;0</formula>
    </cfRule>
  </conditionalFormatting>
  <conditionalFormatting sqref="Y1136">
    <cfRule type="expression" dxfId="3655" priority="3686">
      <formula>Y1137&gt;0</formula>
    </cfRule>
  </conditionalFormatting>
  <conditionalFormatting sqref="Y1139">
    <cfRule type="expression" dxfId="3654" priority="3685">
      <formula>Y1140&gt;0</formula>
    </cfRule>
  </conditionalFormatting>
  <conditionalFormatting sqref="Y1142">
    <cfRule type="expression" dxfId="3653" priority="3684">
      <formula>Y1143&gt;0</formula>
    </cfRule>
  </conditionalFormatting>
  <conditionalFormatting sqref="Y1145">
    <cfRule type="expression" dxfId="3652" priority="3683">
      <formula>Y1146&gt;0</formula>
    </cfRule>
  </conditionalFormatting>
  <conditionalFormatting sqref="Y1150">
    <cfRule type="expression" dxfId="3651" priority="3682">
      <formula>Y1151&gt;0</formula>
    </cfRule>
  </conditionalFormatting>
  <conditionalFormatting sqref="Y1153">
    <cfRule type="expression" dxfId="3650" priority="3681">
      <formula>Y1154&gt;0</formula>
    </cfRule>
  </conditionalFormatting>
  <conditionalFormatting sqref="Y1158">
    <cfRule type="expression" dxfId="3649" priority="3680">
      <formula>Y1159&gt;0</formula>
    </cfRule>
  </conditionalFormatting>
  <conditionalFormatting sqref="Y1161">
    <cfRule type="expression" dxfId="3648" priority="3679">
      <formula>Y1162&gt;0</formula>
    </cfRule>
  </conditionalFormatting>
  <conditionalFormatting sqref="Y1166">
    <cfRule type="expression" dxfId="3647" priority="3678">
      <formula>Y1167&gt;0</formula>
    </cfRule>
  </conditionalFormatting>
  <conditionalFormatting sqref="Y1184">
    <cfRule type="expression" dxfId="3646" priority="3677">
      <formula>Y1185&gt;0</formula>
    </cfRule>
  </conditionalFormatting>
  <conditionalFormatting sqref="Y1187">
    <cfRule type="expression" dxfId="3645" priority="3676">
      <formula>Y1188&gt;0</formula>
    </cfRule>
  </conditionalFormatting>
  <conditionalFormatting sqref="Y1190">
    <cfRule type="expression" dxfId="3644" priority="3675">
      <formula>Y1191&gt;0</formula>
    </cfRule>
  </conditionalFormatting>
  <conditionalFormatting sqref="Y1193">
    <cfRule type="expression" dxfId="3643" priority="3674">
      <formula>Y1194&gt;0</formula>
    </cfRule>
  </conditionalFormatting>
  <conditionalFormatting sqref="Y1196">
    <cfRule type="expression" dxfId="3642" priority="3673">
      <formula>Y1197&gt;0</formula>
    </cfRule>
  </conditionalFormatting>
  <conditionalFormatting sqref="Y1203">
    <cfRule type="expression" dxfId="3641" priority="3672">
      <formula>Y1204&gt;0</formula>
    </cfRule>
  </conditionalFormatting>
  <conditionalFormatting sqref="Y1206">
    <cfRule type="expression" dxfId="3640" priority="3671">
      <formula>Y1207&gt;0</formula>
    </cfRule>
  </conditionalFormatting>
  <conditionalFormatting sqref="Y1209">
    <cfRule type="expression" dxfId="3639" priority="3670">
      <formula>Y1210&gt;0</formula>
    </cfRule>
  </conditionalFormatting>
  <conditionalFormatting sqref="Y18">
    <cfRule type="expression" dxfId="3638" priority="3667">
      <formula>Y19&gt;0</formula>
    </cfRule>
  </conditionalFormatting>
  <conditionalFormatting sqref="Y26">
    <cfRule type="expression" dxfId="3637" priority="3666">
      <formula>Y27&gt;0</formula>
    </cfRule>
  </conditionalFormatting>
  <conditionalFormatting sqref="Y29">
    <cfRule type="expression" dxfId="3636" priority="3665">
      <formula>Y30&gt;0</formula>
    </cfRule>
  </conditionalFormatting>
  <conditionalFormatting sqref="Y32">
    <cfRule type="expression" dxfId="3635" priority="3664">
      <formula>Y33&gt;0</formula>
    </cfRule>
  </conditionalFormatting>
  <conditionalFormatting sqref="Y35">
    <cfRule type="expression" dxfId="3634" priority="3663">
      <formula>Y36&gt;0</formula>
    </cfRule>
  </conditionalFormatting>
  <conditionalFormatting sqref="Y45">
    <cfRule type="expression" dxfId="3633" priority="3662">
      <formula>Y46&gt;0</formula>
    </cfRule>
  </conditionalFormatting>
  <conditionalFormatting sqref="Y48">
    <cfRule type="expression" dxfId="3632" priority="3661">
      <formula>Y49&gt;0</formula>
    </cfRule>
  </conditionalFormatting>
  <conditionalFormatting sqref="Y51">
    <cfRule type="expression" dxfId="3631" priority="3660">
      <formula>Y52&gt;0</formula>
    </cfRule>
  </conditionalFormatting>
  <conditionalFormatting sqref="Y54">
    <cfRule type="expression" dxfId="3630" priority="3659">
      <formula>Y55&gt;0</formula>
    </cfRule>
  </conditionalFormatting>
  <conditionalFormatting sqref="Y57">
    <cfRule type="expression" dxfId="3629" priority="3658">
      <formula>Y58&gt;0</formula>
    </cfRule>
  </conditionalFormatting>
  <conditionalFormatting sqref="Y60">
    <cfRule type="expression" dxfId="3628" priority="3657">
      <formula>Y61&gt;0</formula>
    </cfRule>
  </conditionalFormatting>
  <conditionalFormatting sqref="Y63">
    <cfRule type="expression" dxfId="3627" priority="3656">
      <formula>Y64&gt;0</formula>
    </cfRule>
  </conditionalFormatting>
  <conditionalFormatting sqref="Y66">
    <cfRule type="expression" dxfId="3626" priority="3655">
      <formula>Y67&gt;0</formula>
    </cfRule>
  </conditionalFormatting>
  <conditionalFormatting sqref="Y69">
    <cfRule type="expression" dxfId="3625" priority="3654">
      <formula>Y70&gt;0</formula>
    </cfRule>
  </conditionalFormatting>
  <conditionalFormatting sqref="Y77">
    <cfRule type="expression" dxfId="3624" priority="3653">
      <formula>Y78&gt;0</formula>
    </cfRule>
  </conditionalFormatting>
  <conditionalFormatting sqref="Y80">
    <cfRule type="expression" dxfId="3623" priority="3652">
      <formula>Y81&gt;0</formula>
    </cfRule>
  </conditionalFormatting>
  <conditionalFormatting sqref="Y83">
    <cfRule type="expression" dxfId="3622" priority="3651">
      <formula>Y84&gt;0</formula>
    </cfRule>
  </conditionalFormatting>
  <conditionalFormatting sqref="Y95">
    <cfRule type="expression" dxfId="3621" priority="3650">
      <formula>Y96&gt;0</formula>
    </cfRule>
  </conditionalFormatting>
  <conditionalFormatting sqref="Y98">
    <cfRule type="expression" dxfId="3620" priority="3649">
      <formula>Y99&gt;0</formula>
    </cfRule>
  </conditionalFormatting>
  <conditionalFormatting sqref="Y101">
    <cfRule type="expression" dxfId="3619" priority="3648">
      <formula>Y102&gt;0</formula>
    </cfRule>
  </conditionalFormatting>
  <conditionalFormatting sqref="Y21">
    <cfRule type="expression" dxfId="3618" priority="3647">
      <formula>Y22&gt;0</formula>
    </cfRule>
  </conditionalFormatting>
  <conditionalFormatting sqref="Y38">
    <cfRule type="expression" dxfId="3617" priority="3646">
      <formula>Y39&gt;0</formula>
    </cfRule>
  </conditionalFormatting>
  <conditionalFormatting sqref="Y72">
    <cfRule type="expression" dxfId="3616" priority="3645">
      <formula>Y73&gt;0</formula>
    </cfRule>
  </conditionalFormatting>
  <conditionalFormatting sqref="Y104">
    <cfRule type="expression" dxfId="3615" priority="3644">
      <formula>Y105&gt;0</formula>
    </cfRule>
  </conditionalFormatting>
  <conditionalFormatting sqref="Y109">
    <cfRule type="expression" dxfId="3614" priority="3643">
      <formula>Y110&gt;0</formula>
    </cfRule>
  </conditionalFormatting>
  <conditionalFormatting sqref="Y112">
    <cfRule type="expression" dxfId="3613" priority="3642">
      <formula>Y113&gt;0</formula>
    </cfRule>
  </conditionalFormatting>
  <conditionalFormatting sqref="Y115">
    <cfRule type="expression" dxfId="3612" priority="3641">
      <formula>Y116&gt;0</formula>
    </cfRule>
  </conditionalFormatting>
  <conditionalFormatting sqref="Y118">
    <cfRule type="expression" dxfId="3611" priority="3640">
      <formula>Y119&gt;0</formula>
    </cfRule>
  </conditionalFormatting>
  <conditionalFormatting sqref="Y121">
    <cfRule type="expression" dxfId="3610" priority="3639">
      <formula>Y122&gt;0</formula>
    </cfRule>
  </conditionalFormatting>
  <conditionalFormatting sqref="Y124">
    <cfRule type="expression" dxfId="3609" priority="3638">
      <formula>Y125&gt;0</formula>
    </cfRule>
  </conditionalFormatting>
  <conditionalFormatting sqref="Y127">
    <cfRule type="expression" dxfId="3608" priority="3637">
      <formula>Y128&gt;0</formula>
    </cfRule>
  </conditionalFormatting>
  <conditionalFormatting sqref="Y130">
    <cfRule type="expression" dxfId="3607" priority="3636">
      <formula>Y131&gt;0</formula>
    </cfRule>
  </conditionalFormatting>
  <conditionalFormatting sqref="Y133">
    <cfRule type="expression" dxfId="3606" priority="3635">
      <formula>Y134&gt;0</formula>
    </cfRule>
  </conditionalFormatting>
  <conditionalFormatting sqref="Y136">
    <cfRule type="expression" dxfId="3605" priority="3634">
      <formula>Y137&gt;0</formula>
    </cfRule>
  </conditionalFormatting>
  <conditionalFormatting sqref="Y139">
    <cfRule type="expression" dxfId="3604" priority="3633">
      <formula>Y140&gt;0</formula>
    </cfRule>
  </conditionalFormatting>
  <conditionalFormatting sqref="Y144">
    <cfRule type="expression" dxfId="3603" priority="3632">
      <formula>Y145&gt;0</formula>
    </cfRule>
  </conditionalFormatting>
  <conditionalFormatting sqref="Y147">
    <cfRule type="expression" dxfId="3602" priority="3631">
      <formula>Y148&gt;0</formula>
    </cfRule>
  </conditionalFormatting>
  <conditionalFormatting sqref="Y152">
    <cfRule type="expression" dxfId="3601" priority="3630">
      <formula>Y153&gt;0</formula>
    </cfRule>
  </conditionalFormatting>
  <conditionalFormatting sqref="Y155">
    <cfRule type="expression" dxfId="3600" priority="3629">
      <formula>Y156&gt;0</formula>
    </cfRule>
  </conditionalFormatting>
  <conditionalFormatting sqref="Y158">
    <cfRule type="expression" dxfId="3599" priority="3628">
      <formula>Y159&gt;0</formula>
    </cfRule>
  </conditionalFormatting>
  <conditionalFormatting sqref="Y161">
    <cfRule type="expression" dxfId="3598" priority="3627">
      <formula>Y162&gt;0</formula>
    </cfRule>
  </conditionalFormatting>
  <conditionalFormatting sqref="Y164">
    <cfRule type="expression" dxfId="3597" priority="3626">
      <formula>Y165&gt;0</formula>
    </cfRule>
  </conditionalFormatting>
  <conditionalFormatting sqref="Y167">
    <cfRule type="expression" dxfId="3596" priority="3625">
      <formula>Y168&gt;0</formula>
    </cfRule>
  </conditionalFormatting>
  <conditionalFormatting sqref="Y170">
    <cfRule type="expression" dxfId="3595" priority="3624">
      <formula>Y171&gt;0</formula>
    </cfRule>
  </conditionalFormatting>
  <conditionalFormatting sqref="Y173">
    <cfRule type="expression" dxfId="3594" priority="3623">
      <formula>Y174&gt;0</formula>
    </cfRule>
  </conditionalFormatting>
  <conditionalFormatting sqref="Y176">
    <cfRule type="expression" dxfId="3593" priority="3622">
      <formula>Y177&gt;0</formula>
    </cfRule>
  </conditionalFormatting>
  <conditionalFormatting sqref="Y183">
    <cfRule type="expression" dxfId="3592" priority="3621">
      <formula>Y184&gt;0</formula>
    </cfRule>
  </conditionalFormatting>
  <conditionalFormatting sqref="Y186">
    <cfRule type="expression" dxfId="3591" priority="3620">
      <formula>Y187&gt;0</formula>
    </cfRule>
  </conditionalFormatting>
  <conditionalFormatting sqref="Y189">
    <cfRule type="expression" dxfId="3590" priority="3619">
      <formula>Y190&gt;0</formula>
    </cfRule>
  </conditionalFormatting>
  <conditionalFormatting sqref="Y192">
    <cfRule type="expression" dxfId="3589" priority="3618">
      <formula>Y193&gt;0</formula>
    </cfRule>
  </conditionalFormatting>
  <conditionalFormatting sqref="Y195">
    <cfRule type="expression" dxfId="3588" priority="3617">
      <formula>Y196&gt;0</formula>
    </cfRule>
  </conditionalFormatting>
  <conditionalFormatting sqref="Y198">
    <cfRule type="expression" dxfId="3587" priority="3616">
      <formula>Y199&gt;0</formula>
    </cfRule>
  </conditionalFormatting>
  <conditionalFormatting sqref="Y201">
    <cfRule type="expression" dxfId="3586" priority="3615">
      <formula>Y202&gt;0</formula>
    </cfRule>
  </conditionalFormatting>
  <conditionalFormatting sqref="Y204">
    <cfRule type="expression" dxfId="3585" priority="3614">
      <formula>Y205&gt;0</formula>
    </cfRule>
  </conditionalFormatting>
  <conditionalFormatting sqref="Y207">
    <cfRule type="expression" dxfId="3584" priority="3613">
      <formula>Y208&gt;0</formula>
    </cfRule>
  </conditionalFormatting>
  <conditionalFormatting sqref="Y210">
    <cfRule type="expression" dxfId="3583" priority="3612">
      <formula>Y211&gt;0</formula>
    </cfRule>
  </conditionalFormatting>
  <conditionalFormatting sqref="Y213">
    <cfRule type="expression" dxfId="3582" priority="3611">
      <formula>Y214&gt;0</formula>
    </cfRule>
  </conditionalFormatting>
  <conditionalFormatting sqref="Y216">
    <cfRule type="expression" dxfId="3581" priority="3610">
      <formula>Y217&gt;0</formula>
    </cfRule>
  </conditionalFormatting>
  <conditionalFormatting sqref="Y219">
    <cfRule type="expression" dxfId="3580" priority="3609">
      <formula>Y220&gt;0</formula>
    </cfRule>
  </conditionalFormatting>
  <conditionalFormatting sqref="Y222">
    <cfRule type="expression" dxfId="3579" priority="3608">
      <formula>Y223&gt;0</formula>
    </cfRule>
  </conditionalFormatting>
  <conditionalFormatting sqref="Y225">
    <cfRule type="expression" dxfId="3578" priority="3607">
      <formula>Y226&gt;0</formula>
    </cfRule>
  </conditionalFormatting>
  <conditionalFormatting sqref="Y228">
    <cfRule type="expression" dxfId="3577" priority="3606">
      <formula>Y229&gt;0</formula>
    </cfRule>
  </conditionalFormatting>
  <conditionalFormatting sqref="Y231">
    <cfRule type="expression" dxfId="3576" priority="3605">
      <formula>Y232&gt;0</formula>
    </cfRule>
  </conditionalFormatting>
  <conditionalFormatting sqref="Y234">
    <cfRule type="expression" dxfId="3575" priority="3604">
      <formula>Y235&gt;0</formula>
    </cfRule>
  </conditionalFormatting>
  <conditionalFormatting sqref="Y237">
    <cfRule type="expression" dxfId="3574" priority="3603">
      <formula>Y238&gt;0</formula>
    </cfRule>
  </conditionalFormatting>
  <conditionalFormatting sqref="Y240">
    <cfRule type="expression" dxfId="3573" priority="3602">
      <formula>Y241&gt;0</formula>
    </cfRule>
  </conditionalFormatting>
  <conditionalFormatting sqref="Y243">
    <cfRule type="expression" dxfId="3572" priority="3601">
      <formula>Y244&gt;0</formula>
    </cfRule>
  </conditionalFormatting>
  <conditionalFormatting sqref="Y246">
    <cfRule type="expression" dxfId="3571" priority="3600">
      <formula>Y247&gt;0</formula>
    </cfRule>
  </conditionalFormatting>
  <conditionalFormatting sqref="Y249">
    <cfRule type="expression" dxfId="3570" priority="3599">
      <formula>Y250&gt;0</formula>
    </cfRule>
  </conditionalFormatting>
  <conditionalFormatting sqref="Y252">
    <cfRule type="expression" dxfId="3569" priority="3598">
      <formula>Y253&gt;0</formula>
    </cfRule>
  </conditionalFormatting>
  <conditionalFormatting sqref="Y255">
    <cfRule type="expression" dxfId="3568" priority="3597">
      <formula>Y256&gt;0</formula>
    </cfRule>
  </conditionalFormatting>
  <conditionalFormatting sqref="Y258">
    <cfRule type="expression" dxfId="3567" priority="3596">
      <formula>Y259&gt;0</formula>
    </cfRule>
  </conditionalFormatting>
  <conditionalFormatting sqref="Y263">
    <cfRule type="expression" dxfId="3566" priority="3595">
      <formula>Y264&gt;0</formula>
    </cfRule>
  </conditionalFormatting>
  <conditionalFormatting sqref="Y266">
    <cfRule type="expression" dxfId="3565" priority="3594">
      <formula>Y267&gt;0</formula>
    </cfRule>
  </conditionalFormatting>
  <conditionalFormatting sqref="Y269">
    <cfRule type="expression" dxfId="3564" priority="3593">
      <formula>Y270&gt;0</formula>
    </cfRule>
  </conditionalFormatting>
  <conditionalFormatting sqref="Y272">
    <cfRule type="expression" dxfId="3563" priority="3592">
      <formula>Y273&gt;0</formula>
    </cfRule>
  </conditionalFormatting>
  <conditionalFormatting sqref="Y275">
    <cfRule type="expression" dxfId="3562" priority="3591">
      <formula>Y276&gt;0</formula>
    </cfRule>
  </conditionalFormatting>
  <conditionalFormatting sqref="Y278">
    <cfRule type="expression" dxfId="3561" priority="3590">
      <formula>Y279&gt;0</formula>
    </cfRule>
  </conditionalFormatting>
  <conditionalFormatting sqref="Y281">
    <cfRule type="expression" dxfId="3560" priority="3589">
      <formula>Y282&gt;0</formula>
    </cfRule>
  </conditionalFormatting>
  <conditionalFormatting sqref="Y284">
    <cfRule type="expression" dxfId="3559" priority="3588">
      <formula>Y285&gt;0</formula>
    </cfRule>
  </conditionalFormatting>
  <conditionalFormatting sqref="Y287">
    <cfRule type="expression" dxfId="3558" priority="3587">
      <formula>Y288&gt;0</formula>
    </cfRule>
  </conditionalFormatting>
  <conditionalFormatting sqref="Y290">
    <cfRule type="expression" dxfId="3557" priority="3586">
      <formula>Y291&gt;0</formula>
    </cfRule>
  </conditionalFormatting>
  <conditionalFormatting sqref="Y293">
    <cfRule type="expression" dxfId="3556" priority="3585">
      <formula>Y294&gt;0</formula>
    </cfRule>
  </conditionalFormatting>
  <conditionalFormatting sqref="Y296">
    <cfRule type="expression" dxfId="3555" priority="3584">
      <formula>Y297&gt;0</formula>
    </cfRule>
  </conditionalFormatting>
  <conditionalFormatting sqref="Y299">
    <cfRule type="expression" dxfId="3554" priority="3583">
      <formula>Y300&gt;0</formula>
    </cfRule>
  </conditionalFormatting>
  <conditionalFormatting sqref="Y302">
    <cfRule type="expression" dxfId="3553" priority="3582">
      <formula>Y303&gt;0</formula>
    </cfRule>
  </conditionalFormatting>
  <conditionalFormatting sqref="Y305">
    <cfRule type="expression" dxfId="3552" priority="3581">
      <formula>Y306&gt;0</formula>
    </cfRule>
  </conditionalFormatting>
  <conditionalFormatting sqref="Y308">
    <cfRule type="expression" dxfId="3551" priority="3580">
      <formula>Y309&gt;0</formula>
    </cfRule>
  </conditionalFormatting>
  <conditionalFormatting sqref="Y311">
    <cfRule type="expression" dxfId="3550" priority="3579">
      <formula>Y312&gt;0</formula>
    </cfRule>
  </conditionalFormatting>
  <conditionalFormatting sqref="Y314">
    <cfRule type="expression" dxfId="3549" priority="3578">
      <formula>Y315&gt;0</formula>
    </cfRule>
  </conditionalFormatting>
  <conditionalFormatting sqref="Y317">
    <cfRule type="expression" dxfId="3548" priority="3577">
      <formula>Y318&gt;0</formula>
    </cfRule>
  </conditionalFormatting>
  <conditionalFormatting sqref="Y320">
    <cfRule type="expression" dxfId="3547" priority="3576">
      <formula>Y321&gt;0</formula>
    </cfRule>
  </conditionalFormatting>
  <conditionalFormatting sqref="Y323">
    <cfRule type="expression" dxfId="3546" priority="3575">
      <formula>Y324&gt;0</formula>
    </cfRule>
  </conditionalFormatting>
  <conditionalFormatting sqref="Y326">
    <cfRule type="expression" dxfId="3545" priority="3574">
      <formula>Y327&gt;0</formula>
    </cfRule>
  </conditionalFormatting>
  <conditionalFormatting sqref="Y329">
    <cfRule type="expression" dxfId="3544" priority="3573">
      <formula>Y330&gt;0</formula>
    </cfRule>
  </conditionalFormatting>
  <conditionalFormatting sqref="Y332">
    <cfRule type="expression" dxfId="3543" priority="3572">
      <formula>Y333&gt;0</formula>
    </cfRule>
  </conditionalFormatting>
  <conditionalFormatting sqref="Y335">
    <cfRule type="expression" dxfId="3542" priority="3571">
      <formula>Y336&gt;0</formula>
    </cfRule>
  </conditionalFormatting>
  <conditionalFormatting sqref="Y338">
    <cfRule type="expression" dxfId="3541" priority="3570">
      <formula>Y339&gt;0</formula>
    </cfRule>
  </conditionalFormatting>
  <conditionalFormatting sqref="Y343">
    <cfRule type="expression" dxfId="3540" priority="3569">
      <formula>Y344&gt;0</formula>
    </cfRule>
  </conditionalFormatting>
  <conditionalFormatting sqref="Y346">
    <cfRule type="expression" dxfId="3539" priority="3568">
      <formula>Y347&gt;0</formula>
    </cfRule>
  </conditionalFormatting>
  <conditionalFormatting sqref="Y349">
    <cfRule type="expression" dxfId="3538" priority="3567">
      <formula>Y350&gt;0</formula>
    </cfRule>
  </conditionalFormatting>
  <conditionalFormatting sqref="Y352">
    <cfRule type="expression" dxfId="3537" priority="3566">
      <formula>Y353&gt;0</formula>
    </cfRule>
  </conditionalFormatting>
  <conditionalFormatting sqref="Y355">
    <cfRule type="expression" dxfId="3536" priority="3565">
      <formula>Y356&gt;0</formula>
    </cfRule>
  </conditionalFormatting>
  <conditionalFormatting sqref="Y358">
    <cfRule type="expression" dxfId="3535" priority="3564">
      <formula>Y359&gt;0</formula>
    </cfRule>
  </conditionalFormatting>
  <conditionalFormatting sqref="Y361">
    <cfRule type="expression" dxfId="3534" priority="3563">
      <formula>Y362&gt;0</formula>
    </cfRule>
  </conditionalFormatting>
  <conditionalFormatting sqref="Y364">
    <cfRule type="expression" dxfId="3533" priority="3562">
      <formula>Y365&gt;0</formula>
    </cfRule>
  </conditionalFormatting>
  <conditionalFormatting sqref="Y367">
    <cfRule type="expression" dxfId="3532" priority="3561">
      <formula>Y368&gt;0</formula>
    </cfRule>
  </conditionalFormatting>
  <conditionalFormatting sqref="Y370">
    <cfRule type="expression" dxfId="3531" priority="3560">
      <formula>Y371&gt;0</formula>
    </cfRule>
  </conditionalFormatting>
  <conditionalFormatting sqref="Y373">
    <cfRule type="expression" dxfId="3530" priority="3559">
      <formula>Y374&gt;0</formula>
    </cfRule>
  </conditionalFormatting>
  <conditionalFormatting sqref="Y376">
    <cfRule type="expression" dxfId="3529" priority="3558">
      <formula>Y377&gt;0</formula>
    </cfRule>
  </conditionalFormatting>
  <conditionalFormatting sqref="Y379">
    <cfRule type="expression" dxfId="3528" priority="3557">
      <formula>Y380&gt;0</formula>
    </cfRule>
  </conditionalFormatting>
  <conditionalFormatting sqref="Y382">
    <cfRule type="expression" dxfId="3527" priority="3556">
      <formula>Y383&gt;0</formula>
    </cfRule>
  </conditionalFormatting>
  <conditionalFormatting sqref="Y385">
    <cfRule type="expression" dxfId="3526" priority="3555">
      <formula>Y386&gt;0</formula>
    </cfRule>
  </conditionalFormatting>
  <conditionalFormatting sqref="Y388">
    <cfRule type="expression" dxfId="3525" priority="3554">
      <formula>Y389&gt;0</formula>
    </cfRule>
  </conditionalFormatting>
  <conditionalFormatting sqref="Y391">
    <cfRule type="expression" dxfId="3524" priority="3553">
      <formula>Y392&gt;0</formula>
    </cfRule>
  </conditionalFormatting>
  <conditionalFormatting sqref="Y394">
    <cfRule type="expression" dxfId="3523" priority="3552">
      <formula>Y395&gt;0</formula>
    </cfRule>
  </conditionalFormatting>
  <conditionalFormatting sqref="Y397">
    <cfRule type="expression" dxfId="3522" priority="3551">
      <formula>Y398&gt;0</formula>
    </cfRule>
  </conditionalFormatting>
  <conditionalFormatting sqref="Y400">
    <cfRule type="expression" dxfId="3521" priority="3550">
      <formula>Y401&gt;0</formula>
    </cfRule>
  </conditionalFormatting>
  <conditionalFormatting sqref="Y403">
    <cfRule type="expression" dxfId="3520" priority="3549">
      <formula>Y404&gt;0</formula>
    </cfRule>
  </conditionalFormatting>
  <conditionalFormatting sqref="Y406">
    <cfRule type="expression" dxfId="3519" priority="3548">
      <formula>Y407&gt;0</formula>
    </cfRule>
  </conditionalFormatting>
  <conditionalFormatting sqref="Y409">
    <cfRule type="expression" dxfId="3518" priority="3547">
      <formula>Y410&gt;0</formula>
    </cfRule>
  </conditionalFormatting>
  <conditionalFormatting sqref="Y412">
    <cfRule type="expression" dxfId="3517" priority="3546">
      <formula>Y413&gt;0</formula>
    </cfRule>
  </conditionalFormatting>
  <conditionalFormatting sqref="Y415">
    <cfRule type="expression" dxfId="3516" priority="3545">
      <formula>Y416&gt;0</formula>
    </cfRule>
  </conditionalFormatting>
  <conditionalFormatting sqref="Y418">
    <cfRule type="expression" dxfId="3515" priority="3544">
      <formula>Y419&gt;0</formula>
    </cfRule>
  </conditionalFormatting>
  <conditionalFormatting sqref="Y423">
    <cfRule type="expression" dxfId="3514" priority="3543">
      <formula>Y424&gt;0</formula>
    </cfRule>
  </conditionalFormatting>
  <conditionalFormatting sqref="Y426">
    <cfRule type="expression" dxfId="3513" priority="3542">
      <formula>Y427&gt;0</formula>
    </cfRule>
  </conditionalFormatting>
  <conditionalFormatting sqref="Y429">
    <cfRule type="expression" dxfId="3512" priority="3541">
      <formula>Y430&gt;0</formula>
    </cfRule>
  </conditionalFormatting>
  <conditionalFormatting sqref="Y432">
    <cfRule type="expression" dxfId="3511" priority="3540">
      <formula>Y433&gt;0</formula>
    </cfRule>
  </conditionalFormatting>
  <conditionalFormatting sqref="Y435">
    <cfRule type="expression" dxfId="3510" priority="3539">
      <formula>Y436&gt;0</formula>
    </cfRule>
  </conditionalFormatting>
  <conditionalFormatting sqref="Y438">
    <cfRule type="expression" dxfId="3509" priority="3538">
      <formula>Y439&gt;0</formula>
    </cfRule>
  </conditionalFormatting>
  <conditionalFormatting sqref="Y441">
    <cfRule type="expression" dxfId="3508" priority="3537">
      <formula>Y442&gt;0</formula>
    </cfRule>
  </conditionalFormatting>
  <conditionalFormatting sqref="Y444">
    <cfRule type="expression" dxfId="3507" priority="3536">
      <formula>Y445&gt;0</formula>
    </cfRule>
  </conditionalFormatting>
  <conditionalFormatting sqref="Y447">
    <cfRule type="expression" dxfId="3506" priority="3535">
      <formula>Y448&gt;0</formula>
    </cfRule>
  </conditionalFormatting>
  <conditionalFormatting sqref="Y450">
    <cfRule type="expression" dxfId="3505" priority="3534">
      <formula>Y451&gt;0</formula>
    </cfRule>
  </conditionalFormatting>
  <conditionalFormatting sqref="Y453">
    <cfRule type="expression" dxfId="3504" priority="3533">
      <formula>Y454&gt;0</formula>
    </cfRule>
  </conditionalFormatting>
  <conditionalFormatting sqref="Y456">
    <cfRule type="expression" dxfId="3503" priority="3532">
      <formula>Y457&gt;0</formula>
    </cfRule>
  </conditionalFormatting>
  <conditionalFormatting sqref="Y459">
    <cfRule type="expression" dxfId="3502" priority="3531">
      <formula>Y460&gt;0</formula>
    </cfRule>
  </conditionalFormatting>
  <conditionalFormatting sqref="Y462">
    <cfRule type="expression" dxfId="3501" priority="3530">
      <formula>Y463&gt;0</formula>
    </cfRule>
  </conditionalFormatting>
  <conditionalFormatting sqref="Y465">
    <cfRule type="expression" dxfId="3500" priority="3529">
      <formula>Y466&gt;0</formula>
    </cfRule>
  </conditionalFormatting>
  <conditionalFormatting sqref="Y468">
    <cfRule type="expression" dxfId="3499" priority="3528">
      <formula>Y469&gt;0</formula>
    </cfRule>
  </conditionalFormatting>
  <conditionalFormatting sqref="Y471">
    <cfRule type="expression" dxfId="3498" priority="3527">
      <formula>Y472&gt;0</formula>
    </cfRule>
  </conditionalFormatting>
  <conditionalFormatting sqref="Y474">
    <cfRule type="expression" dxfId="3497" priority="3526">
      <formula>Y475&gt;0</formula>
    </cfRule>
  </conditionalFormatting>
  <conditionalFormatting sqref="Y477">
    <cfRule type="expression" dxfId="3496" priority="3525">
      <formula>Y478&gt;0</formula>
    </cfRule>
  </conditionalFormatting>
  <conditionalFormatting sqref="Y480">
    <cfRule type="expression" dxfId="3495" priority="3524">
      <formula>Y481&gt;0</formula>
    </cfRule>
  </conditionalFormatting>
  <conditionalFormatting sqref="Y483">
    <cfRule type="expression" dxfId="3494" priority="3523">
      <formula>Y484&gt;0</formula>
    </cfRule>
  </conditionalFormatting>
  <conditionalFormatting sqref="Y486">
    <cfRule type="expression" dxfId="3493" priority="3522">
      <formula>Y487&gt;0</formula>
    </cfRule>
  </conditionalFormatting>
  <conditionalFormatting sqref="Y489">
    <cfRule type="expression" dxfId="3492" priority="3521">
      <formula>Y490&gt;0</formula>
    </cfRule>
  </conditionalFormatting>
  <conditionalFormatting sqref="Y492">
    <cfRule type="expression" dxfId="3491" priority="3520">
      <formula>Y493&gt;0</formula>
    </cfRule>
  </conditionalFormatting>
  <conditionalFormatting sqref="Y495">
    <cfRule type="expression" dxfId="3490" priority="3519">
      <formula>Y496&gt;0</formula>
    </cfRule>
  </conditionalFormatting>
  <conditionalFormatting sqref="Y498">
    <cfRule type="expression" dxfId="3489" priority="3518">
      <formula>Y499&gt;0</formula>
    </cfRule>
  </conditionalFormatting>
  <conditionalFormatting sqref="Y503">
    <cfRule type="expression" dxfId="3488" priority="3517">
      <formula>Y504&gt;0</formula>
    </cfRule>
  </conditionalFormatting>
  <conditionalFormatting sqref="Y506">
    <cfRule type="expression" dxfId="3487" priority="3516">
      <formula>Y507&gt;0</formula>
    </cfRule>
  </conditionalFormatting>
  <conditionalFormatting sqref="Y509">
    <cfRule type="expression" dxfId="3486" priority="3515">
      <formula>Y510&gt;0</formula>
    </cfRule>
  </conditionalFormatting>
  <conditionalFormatting sqref="Y512">
    <cfRule type="expression" dxfId="3485" priority="3514">
      <formula>Y513&gt;0</formula>
    </cfRule>
  </conditionalFormatting>
  <conditionalFormatting sqref="Y515">
    <cfRule type="expression" dxfId="3484" priority="3513">
      <formula>Y516&gt;0</formula>
    </cfRule>
  </conditionalFormatting>
  <conditionalFormatting sqref="Y518">
    <cfRule type="expression" dxfId="3483" priority="3512">
      <formula>Y519&gt;0</formula>
    </cfRule>
  </conditionalFormatting>
  <conditionalFormatting sqref="Y521">
    <cfRule type="expression" dxfId="3482" priority="3511">
      <formula>Y522&gt;0</formula>
    </cfRule>
  </conditionalFormatting>
  <conditionalFormatting sqref="Y524">
    <cfRule type="expression" dxfId="3481" priority="3510">
      <formula>Y525&gt;0</formula>
    </cfRule>
  </conditionalFormatting>
  <conditionalFormatting sqref="Y527">
    <cfRule type="expression" dxfId="3480" priority="3509">
      <formula>Y528&gt;0</formula>
    </cfRule>
  </conditionalFormatting>
  <conditionalFormatting sqref="Y530">
    <cfRule type="expression" dxfId="3479" priority="3508">
      <formula>Y531&gt;0</formula>
    </cfRule>
  </conditionalFormatting>
  <conditionalFormatting sqref="Y533">
    <cfRule type="expression" dxfId="3478" priority="3507">
      <formula>Y534&gt;0</formula>
    </cfRule>
  </conditionalFormatting>
  <conditionalFormatting sqref="Y536">
    <cfRule type="expression" dxfId="3477" priority="3506">
      <formula>Y537&gt;0</formula>
    </cfRule>
  </conditionalFormatting>
  <conditionalFormatting sqref="Y539">
    <cfRule type="expression" dxfId="3476" priority="3505">
      <formula>Y540&gt;0</formula>
    </cfRule>
  </conditionalFormatting>
  <conditionalFormatting sqref="Y542">
    <cfRule type="expression" dxfId="3475" priority="3504">
      <formula>Y543&gt;0</formula>
    </cfRule>
  </conditionalFormatting>
  <conditionalFormatting sqref="Y545">
    <cfRule type="expression" dxfId="3474" priority="3503">
      <formula>Y546&gt;0</formula>
    </cfRule>
  </conditionalFormatting>
  <conditionalFormatting sqref="Y548">
    <cfRule type="expression" dxfId="3473" priority="3502">
      <formula>Y549&gt;0</formula>
    </cfRule>
  </conditionalFormatting>
  <conditionalFormatting sqref="Y551">
    <cfRule type="expression" dxfId="3472" priority="3501">
      <formula>Y552&gt;0</formula>
    </cfRule>
  </conditionalFormatting>
  <conditionalFormatting sqref="Y554">
    <cfRule type="expression" dxfId="3471" priority="3500">
      <formula>Y555&gt;0</formula>
    </cfRule>
  </conditionalFormatting>
  <conditionalFormatting sqref="Y557">
    <cfRule type="expression" dxfId="3470" priority="3499">
      <formula>Y558&gt;0</formula>
    </cfRule>
  </conditionalFormatting>
  <conditionalFormatting sqref="Y560">
    <cfRule type="expression" dxfId="3469" priority="3498">
      <formula>Y561&gt;0</formula>
    </cfRule>
  </conditionalFormatting>
  <conditionalFormatting sqref="Y563">
    <cfRule type="expression" dxfId="3468" priority="3497">
      <formula>Y564&gt;0</formula>
    </cfRule>
  </conditionalFormatting>
  <conditionalFormatting sqref="Y566">
    <cfRule type="expression" dxfId="3467" priority="3496">
      <formula>Y567&gt;0</formula>
    </cfRule>
  </conditionalFormatting>
  <conditionalFormatting sqref="Y569">
    <cfRule type="expression" dxfId="3466" priority="3495">
      <formula>Y570&gt;0</formula>
    </cfRule>
  </conditionalFormatting>
  <conditionalFormatting sqref="Y572">
    <cfRule type="expression" dxfId="3465" priority="3494">
      <formula>Y573&gt;0</formula>
    </cfRule>
  </conditionalFormatting>
  <conditionalFormatting sqref="Y575">
    <cfRule type="expression" dxfId="3464" priority="3493">
      <formula>Y576&gt;0</formula>
    </cfRule>
  </conditionalFormatting>
  <conditionalFormatting sqref="Y578">
    <cfRule type="expression" dxfId="3463" priority="3492">
      <formula>Y579&gt;0</formula>
    </cfRule>
  </conditionalFormatting>
  <conditionalFormatting sqref="Y583">
    <cfRule type="expression" dxfId="3462" priority="3491">
      <formula>Y584&gt;0</formula>
    </cfRule>
  </conditionalFormatting>
  <conditionalFormatting sqref="Y586">
    <cfRule type="expression" dxfId="3461" priority="3490">
      <formula>Y587&gt;0</formula>
    </cfRule>
  </conditionalFormatting>
  <conditionalFormatting sqref="Y589">
    <cfRule type="expression" dxfId="3460" priority="3489">
      <formula>Y590&gt;0</formula>
    </cfRule>
  </conditionalFormatting>
  <conditionalFormatting sqref="Y592">
    <cfRule type="expression" dxfId="3459" priority="3488">
      <formula>Y593&gt;0</formula>
    </cfRule>
  </conditionalFormatting>
  <conditionalFormatting sqref="Y595">
    <cfRule type="expression" dxfId="3458" priority="3487">
      <formula>Y596&gt;0</formula>
    </cfRule>
  </conditionalFormatting>
  <conditionalFormatting sqref="Y598">
    <cfRule type="expression" dxfId="3457" priority="3486">
      <formula>Y599&gt;0</formula>
    </cfRule>
  </conditionalFormatting>
  <conditionalFormatting sqref="Y601">
    <cfRule type="expression" dxfId="3456" priority="3485">
      <formula>Y602&gt;0</formula>
    </cfRule>
  </conditionalFormatting>
  <conditionalFormatting sqref="Y604">
    <cfRule type="expression" dxfId="3455" priority="3484">
      <formula>Y605&gt;0</formula>
    </cfRule>
  </conditionalFormatting>
  <conditionalFormatting sqref="Y607">
    <cfRule type="expression" dxfId="3454" priority="3483">
      <formula>Y608&gt;0</formula>
    </cfRule>
  </conditionalFormatting>
  <conditionalFormatting sqref="Y610">
    <cfRule type="expression" dxfId="3453" priority="3482">
      <formula>Y611&gt;0</formula>
    </cfRule>
  </conditionalFormatting>
  <conditionalFormatting sqref="Y613">
    <cfRule type="expression" dxfId="3452" priority="3481">
      <formula>Y614&gt;0</formula>
    </cfRule>
  </conditionalFormatting>
  <conditionalFormatting sqref="Y616">
    <cfRule type="expression" dxfId="3451" priority="3480">
      <formula>Y617&gt;0</formula>
    </cfRule>
  </conditionalFormatting>
  <conditionalFormatting sqref="Y619">
    <cfRule type="expression" dxfId="3450" priority="3479">
      <formula>Y620&gt;0</formula>
    </cfRule>
  </conditionalFormatting>
  <conditionalFormatting sqref="Y622">
    <cfRule type="expression" dxfId="3449" priority="3478">
      <formula>Y623&gt;0</formula>
    </cfRule>
  </conditionalFormatting>
  <conditionalFormatting sqref="Y625">
    <cfRule type="expression" dxfId="3448" priority="3477">
      <formula>Y626&gt;0</formula>
    </cfRule>
  </conditionalFormatting>
  <conditionalFormatting sqref="Y628">
    <cfRule type="expression" dxfId="3447" priority="3476">
      <formula>Y629&gt;0</formula>
    </cfRule>
  </conditionalFormatting>
  <conditionalFormatting sqref="Y631">
    <cfRule type="expression" dxfId="3446" priority="3475">
      <formula>Y632&gt;0</formula>
    </cfRule>
  </conditionalFormatting>
  <conditionalFormatting sqref="Y634">
    <cfRule type="expression" dxfId="3445" priority="3474">
      <formula>Y635&gt;0</formula>
    </cfRule>
  </conditionalFormatting>
  <conditionalFormatting sqref="Y637">
    <cfRule type="expression" dxfId="3444" priority="3473">
      <formula>Y638&gt;0</formula>
    </cfRule>
  </conditionalFormatting>
  <conditionalFormatting sqref="Y640">
    <cfRule type="expression" dxfId="3443" priority="3472">
      <formula>Y641&gt;0</formula>
    </cfRule>
  </conditionalFormatting>
  <conditionalFormatting sqref="Y643">
    <cfRule type="expression" dxfId="3442" priority="3471">
      <formula>Y644&gt;0</formula>
    </cfRule>
  </conditionalFormatting>
  <conditionalFormatting sqref="Y646">
    <cfRule type="expression" dxfId="3441" priority="3470">
      <formula>Y647&gt;0</formula>
    </cfRule>
  </conditionalFormatting>
  <conditionalFormatting sqref="Y649">
    <cfRule type="expression" dxfId="3440" priority="3469">
      <formula>Y650&gt;0</formula>
    </cfRule>
  </conditionalFormatting>
  <conditionalFormatting sqref="Y652">
    <cfRule type="expression" dxfId="3439" priority="3468">
      <formula>Y653&gt;0</formula>
    </cfRule>
  </conditionalFormatting>
  <conditionalFormatting sqref="Y655">
    <cfRule type="expression" dxfId="3438" priority="3467">
      <formula>Y656&gt;0</formula>
    </cfRule>
  </conditionalFormatting>
  <conditionalFormatting sqref="Y658">
    <cfRule type="expression" dxfId="3437" priority="3466">
      <formula>Y659&gt;0</formula>
    </cfRule>
  </conditionalFormatting>
  <conditionalFormatting sqref="Y663">
    <cfRule type="expression" dxfId="3436" priority="3465">
      <formula>Y664&gt;0</formula>
    </cfRule>
  </conditionalFormatting>
  <conditionalFormatting sqref="Y666">
    <cfRule type="expression" dxfId="3435" priority="3464">
      <formula>Y667&gt;0</formula>
    </cfRule>
  </conditionalFormatting>
  <conditionalFormatting sqref="Y669">
    <cfRule type="expression" dxfId="3434" priority="3463">
      <formula>Y670&gt;0</formula>
    </cfRule>
  </conditionalFormatting>
  <conditionalFormatting sqref="Y672">
    <cfRule type="expression" dxfId="3433" priority="3462">
      <formula>Y673&gt;0</formula>
    </cfRule>
  </conditionalFormatting>
  <conditionalFormatting sqref="Y675">
    <cfRule type="expression" dxfId="3432" priority="3461">
      <formula>Y676&gt;0</formula>
    </cfRule>
  </conditionalFormatting>
  <conditionalFormatting sqref="Y678">
    <cfRule type="expression" dxfId="3431" priority="3460">
      <formula>Y679&gt;0</formula>
    </cfRule>
  </conditionalFormatting>
  <conditionalFormatting sqref="Y681">
    <cfRule type="expression" dxfId="3430" priority="3459">
      <formula>Y682&gt;0</formula>
    </cfRule>
  </conditionalFormatting>
  <conditionalFormatting sqref="Y684">
    <cfRule type="expression" dxfId="3429" priority="3458">
      <formula>Y685&gt;0</formula>
    </cfRule>
  </conditionalFormatting>
  <conditionalFormatting sqref="Y687">
    <cfRule type="expression" dxfId="3428" priority="3457">
      <formula>Y688&gt;0</formula>
    </cfRule>
  </conditionalFormatting>
  <conditionalFormatting sqref="Y690">
    <cfRule type="expression" dxfId="3427" priority="3456">
      <formula>Y691&gt;0</formula>
    </cfRule>
  </conditionalFormatting>
  <conditionalFormatting sqref="Y693">
    <cfRule type="expression" dxfId="3426" priority="3455">
      <formula>Y694&gt;0</formula>
    </cfRule>
  </conditionalFormatting>
  <conditionalFormatting sqref="Y696">
    <cfRule type="expression" dxfId="3425" priority="3454">
      <formula>Y697&gt;0</formula>
    </cfRule>
  </conditionalFormatting>
  <conditionalFormatting sqref="Y699">
    <cfRule type="expression" dxfId="3424" priority="3453">
      <formula>Y700&gt;0</formula>
    </cfRule>
  </conditionalFormatting>
  <conditionalFormatting sqref="Y702">
    <cfRule type="expression" dxfId="3423" priority="3452">
      <formula>Y703&gt;0</formula>
    </cfRule>
  </conditionalFormatting>
  <conditionalFormatting sqref="Y705">
    <cfRule type="expression" dxfId="3422" priority="3451">
      <formula>Y706&gt;0</formula>
    </cfRule>
  </conditionalFormatting>
  <conditionalFormatting sqref="Y708">
    <cfRule type="expression" dxfId="3421" priority="3450">
      <formula>Y709&gt;0</formula>
    </cfRule>
  </conditionalFormatting>
  <conditionalFormatting sqref="Y711">
    <cfRule type="expression" dxfId="3420" priority="3449">
      <formula>Y712&gt;0</formula>
    </cfRule>
  </conditionalFormatting>
  <conditionalFormatting sqref="Y714">
    <cfRule type="expression" dxfId="3419" priority="3448">
      <formula>Y715&gt;0</formula>
    </cfRule>
  </conditionalFormatting>
  <conditionalFormatting sqref="Y717">
    <cfRule type="expression" dxfId="3418" priority="3447">
      <formula>Y718&gt;0</formula>
    </cfRule>
  </conditionalFormatting>
  <conditionalFormatting sqref="Y720">
    <cfRule type="expression" dxfId="3417" priority="3446">
      <formula>Y721&gt;0</formula>
    </cfRule>
  </conditionalFormatting>
  <conditionalFormatting sqref="Y723">
    <cfRule type="expression" dxfId="3416" priority="3445">
      <formula>Y724&gt;0</formula>
    </cfRule>
  </conditionalFormatting>
  <conditionalFormatting sqref="Y726">
    <cfRule type="expression" dxfId="3415" priority="3444">
      <formula>Y727&gt;0</formula>
    </cfRule>
  </conditionalFormatting>
  <conditionalFormatting sqref="Y729">
    <cfRule type="expression" dxfId="3414" priority="3443">
      <formula>Y730&gt;0</formula>
    </cfRule>
  </conditionalFormatting>
  <conditionalFormatting sqref="Y732">
    <cfRule type="expression" dxfId="3413" priority="3442">
      <formula>Y733&gt;0</formula>
    </cfRule>
  </conditionalFormatting>
  <conditionalFormatting sqref="Y735">
    <cfRule type="expression" dxfId="3412" priority="3441">
      <formula>Y736&gt;0</formula>
    </cfRule>
  </conditionalFormatting>
  <conditionalFormatting sqref="Y738">
    <cfRule type="expression" dxfId="3411" priority="3440">
      <formula>Y739&gt;0</formula>
    </cfRule>
  </conditionalFormatting>
  <conditionalFormatting sqref="Y743">
    <cfRule type="expression" dxfId="3410" priority="3439">
      <formula>Y744&gt;0</formula>
    </cfRule>
  </conditionalFormatting>
  <conditionalFormatting sqref="Y746">
    <cfRule type="expression" dxfId="3409" priority="3438">
      <formula>Y747&gt;0</formula>
    </cfRule>
  </conditionalFormatting>
  <conditionalFormatting sqref="Y749">
    <cfRule type="expression" dxfId="3408" priority="3437">
      <formula>Y750&gt;0</formula>
    </cfRule>
  </conditionalFormatting>
  <conditionalFormatting sqref="Y752">
    <cfRule type="expression" dxfId="3407" priority="3436">
      <formula>Y753&gt;0</formula>
    </cfRule>
  </conditionalFormatting>
  <conditionalFormatting sqref="Y755">
    <cfRule type="expression" dxfId="3406" priority="3435">
      <formula>Y756&gt;0</formula>
    </cfRule>
  </conditionalFormatting>
  <conditionalFormatting sqref="Y758">
    <cfRule type="expression" dxfId="3405" priority="3434">
      <formula>Y759&gt;0</formula>
    </cfRule>
  </conditionalFormatting>
  <conditionalFormatting sqref="Y761">
    <cfRule type="expression" dxfId="3404" priority="3433">
      <formula>Y762&gt;0</formula>
    </cfRule>
  </conditionalFormatting>
  <conditionalFormatting sqref="Y764">
    <cfRule type="expression" dxfId="3403" priority="3432">
      <formula>Y765&gt;0</formula>
    </cfRule>
  </conditionalFormatting>
  <conditionalFormatting sqref="Y767">
    <cfRule type="expression" dxfId="3402" priority="3431">
      <formula>Y768&gt;0</formula>
    </cfRule>
  </conditionalFormatting>
  <conditionalFormatting sqref="Y770">
    <cfRule type="expression" dxfId="3401" priority="3430">
      <formula>Y771&gt;0</formula>
    </cfRule>
  </conditionalFormatting>
  <conditionalFormatting sqref="Y773">
    <cfRule type="expression" dxfId="3400" priority="3429">
      <formula>Y774&gt;0</formula>
    </cfRule>
  </conditionalFormatting>
  <conditionalFormatting sqref="Y776">
    <cfRule type="expression" dxfId="3399" priority="3428">
      <formula>Y777&gt;0</formula>
    </cfRule>
  </conditionalFormatting>
  <conditionalFormatting sqref="Y779">
    <cfRule type="expression" dxfId="3398" priority="3427">
      <formula>Y780&gt;0</formula>
    </cfRule>
  </conditionalFormatting>
  <conditionalFormatting sqref="Y782">
    <cfRule type="expression" dxfId="3397" priority="3426">
      <formula>Y783&gt;0</formula>
    </cfRule>
  </conditionalFormatting>
  <conditionalFormatting sqref="Y785">
    <cfRule type="expression" dxfId="3396" priority="3425">
      <formula>Y786&gt;0</formula>
    </cfRule>
  </conditionalFormatting>
  <conditionalFormatting sqref="Y788">
    <cfRule type="expression" dxfId="3395" priority="3424">
      <formula>Y789&gt;0</formula>
    </cfRule>
  </conditionalFormatting>
  <conditionalFormatting sqref="Y791">
    <cfRule type="expression" dxfId="3394" priority="3423">
      <formula>Y792&gt;0</formula>
    </cfRule>
  </conditionalFormatting>
  <conditionalFormatting sqref="Y794">
    <cfRule type="expression" dxfId="3393" priority="3422">
      <formula>Y795&gt;0</formula>
    </cfRule>
  </conditionalFormatting>
  <conditionalFormatting sqref="Y797">
    <cfRule type="expression" dxfId="3392" priority="3421">
      <formula>Y798&gt;0</formula>
    </cfRule>
  </conditionalFormatting>
  <conditionalFormatting sqref="Y800">
    <cfRule type="expression" dxfId="3391" priority="3420">
      <formula>Y801&gt;0</formula>
    </cfRule>
  </conditionalFormatting>
  <conditionalFormatting sqref="Y803">
    <cfRule type="expression" dxfId="3390" priority="3419">
      <formula>Y804&gt;0</formula>
    </cfRule>
  </conditionalFormatting>
  <conditionalFormatting sqref="Y806">
    <cfRule type="expression" dxfId="3389" priority="3418">
      <formula>Y807&gt;0</formula>
    </cfRule>
  </conditionalFormatting>
  <conditionalFormatting sqref="Y809">
    <cfRule type="expression" dxfId="3388" priority="3417">
      <formula>Y810&gt;0</formula>
    </cfRule>
  </conditionalFormatting>
  <conditionalFormatting sqref="Y812">
    <cfRule type="expression" dxfId="3387" priority="3416">
      <formula>Y813&gt;0</formula>
    </cfRule>
  </conditionalFormatting>
  <conditionalFormatting sqref="Y815">
    <cfRule type="expression" dxfId="3386" priority="3415">
      <formula>Y816&gt;0</formula>
    </cfRule>
  </conditionalFormatting>
  <conditionalFormatting sqref="Y818">
    <cfRule type="expression" dxfId="3385" priority="3414">
      <formula>Y819&gt;0</formula>
    </cfRule>
  </conditionalFormatting>
  <conditionalFormatting sqref="Y823">
    <cfRule type="expression" dxfId="3384" priority="3413">
      <formula>Y824&gt;0</formula>
    </cfRule>
  </conditionalFormatting>
  <conditionalFormatting sqref="Y826">
    <cfRule type="expression" dxfId="3383" priority="3412">
      <formula>Y827&gt;0</formula>
    </cfRule>
  </conditionalFormatting>
  <conditionalFormatting sqref="Y829">
    <cfRule type="expression" dxfId="3382" priority="3411">
      <formula>Y830&gt;0</formula>
    </cfRule>
  </conditionalFormatting>
  <conditionalFormatting sqref="Y832">
    <cfRule type="expression" dxfId="3381" priority="3410">
      <formula>Y833&gt;0</formula>
    </cfRule>
  </conditionalFormatting>
  <conditionalFormatting sqref="Y835">
    <cfRule type="expression" dxfId="3380" priority="3409">
      <formula>Y836&gt;0</formula>
    </cfRule>
  </conditionalFormatting>
  <conditionalFormatting sqref="Y838">
    <cfRule type="expression" dxfId="3379" priority="3408">
      <formula>Y839&gt;0</formula>
    </cfRule>
  </conditionalFormatting>
  <conditionalFormatting sqref="Y841">
    <cfRule type="expression" dxfId="3378" priority="3407">
      <formula>Y842&gt;0</formula>
    </cfRule>
  </conditionalFormatting>
  <conditionalFormatting sqref="Y844">
    <cfRule type="expression" dxfId="3377" priority="3406">
      <formula>Y845&gt;0</formula>
    </cfRule>
  </conditionalFormatting>
  <conditionalFormatting sqref="Y847">
    <cfRule type="expression" dxfId="3376" priority="3405">
      <formula>Y848&gt;0</formula>
    </cfRule>
  </conditionalFormatting>
  <conditionalFormatting sqref="Y850">
    <cfRule type="expression" dxfId="3375" priority="3404">
      <formula>Y851&gt;0</formula>
    </cfRule>
  </conditionalFormatting>
  <conditionalFormatting sqref="Y853">
    <cfRule type="expression" dxfId="3374" priority="3403">
      <formula>Y854&gt;0</formula>
    </cfRule>
  </conditionalFormatting>
  <conditionalFormatting sqref="Y856">
    <cfRule type="expression" dxfId="3373" priority="3402">
      <formula>Y857&gt;0</formula>
    </cfRule>
  </conditionalFormatting>
  <conditionalFormatting sqref="Y859">
    <cfRule type="expression" dxfId="3372" priority="3401">
      <formula>Y860&gt;0</formula>
    </cfRule>
  </conditionalFormatting>
  <conditionalFormatting sqref="Y862">
    <cfRule type="expression" dxfId="3371" priority="3400">
      <formula>Y863&gt;0</formula>
    </cfRule>
  </conditionalFormatting>
  <conditionalFormatting sqref="Y865">
    <cfRule type="expression" dxfId="3370" priority="3399">
      <formula>Y866&gt;0</formula>
    </cfRule>
  </conditionalFormatting>
  <conditionalFormatting sqref="Y868">
    <cfRule type="expression" dxfId="3369" priority="3398">
      <formula>Y869&gt;0</formula>
    </cfRule>
  </conditionalFormatting>
  <conditionalFormatting sqref="Y871">
    <cfRule type="expression" dxfId="3368" priority="3397">
      <formula>Y872&gt;0</formula>
    </cfRule>
  </conditionalFormatting>
  <conditionalFormatting sqref="Y874">
    <cfRule type="expression" dxfId="3367" priority="3396">
      <formula>Y875&gt;0</formula>
    </cfRule>
  </conditionalFormatting>
  <conditionalFormatting sqref="Y877">
    <cfRule type="expression" dxfId="3366" priority="3395">
      <formula>Y878&gt;0</formula>
    </cfRule>
  </conditionalFormatting>
  <conditionalFormatting sqref="Y880">
    <cfRule type="expression" dxfId="3365" priority="3394">
      <formula>Y881&gt;0</formula>
    </cfRule>
  </conditionalFormatting>
  <conditionalFormatting sqref="Y883">
    <cfRule type="expression" dxfId="3364" priority="3393">
      <formula>Y884&gt;0</formula>
    </cfRule>
  </conditionalFormatting>
  <conditionalFormatting sqref="Y886">
    <cfRule type="expression" dxfId="3363" priority="3392">
      <formula>Y887&gt;0</formula>
    </cfRule>
  </conditionalFormatting>
  <conditionalFormatting sqref="Y889">
    <cfRule type="expression" dxfId="3362" priority="3391">
      <formula>Y890&gt;0</formula>
    </cfRule>
  </conditionalFormatting>
  <conditionalFormatting sqref="Y892">
    <cfRule type="expression" dxfId="3361" priority="3390">
      <formula>Y893&gt;0</formula>
    </cfRule>
  </conditionalFormatting>
  <conditionalFormatting sqref="Y895">
    <cfRule type="expression" dxfId="3360" priority="3389">
      <formula>Y896&gt;0</formula>
    </cfRule>
  </conditionalFormatting>
  <conditionalFormatting sqref="Y898">
    <cfRule type="expression" dxfId="3359" priority="3388">
      <formula>Y899&gt;0</formula>
    </cfRule>
  </conditionalFormatting>
  <conditionalFormatting sqref="Y903">
    <cfRule type="expression" dxfId="3358" priority="3387">
      <formula>Y904&gt;0</formula>
    </cfRule>
  </conditionalFormatting>
  <conditionalFormatting sqref="Y906">
    <cfRule type="expression" dxfId="3357" priority="3386">
      <formula>Y907&gt;0</formula>
    </cfRule>
  </conditionalFormatting>
  <conditionalFormatting sqref="Y909">
    <cfRule type="expression" dxfId="3356" priority="3385">
      <formula>Y910&gt;0</formula>
    </cfRule>
  </conditionalFormatting>
  <conditionalFormatting sqref="Y912">
    <cfRule type="expression" dxfId="3355" priority="3384">
      <formula>Y913&gt;0</formula>
    </cfRule>
  </conditionalFormatting>
  <conditionalFormatting sqref="Y915">
    <cfRule type="expression" dxfId="3354" priority="3383">
      <formula>Y916&gt;0</formula>
    </cfRule>
  </conditionalFormatting>
  <conditionalFormatting sqref="Y918">
    <cfRule type="expression" dxfId="3353" priority="3382">
      <formula>Y919&gt;0</formula>
    </cfRule>
  </conditionalFormatting>
  <conditionalFormatting sqref="Y921">
    <cfRule type="expression" dxfId="3352" priority="3381">
      <formula>Y922&gt;0</formula>
    </cfRule>
  </conditionalFormatting>
  <conditionalFormatting sqref="Y924">
    <cfRule type="expression" dxfId="3351" priority="3380">
      <formula>Y925&gt;0</formula>
    </cfRule>
  </conditionalFormatting>
  <conditionalFormatting sqref="Y927">
    <cfRule type="expression" dxfId="3350" priority="3379">
      <formula>Y928&gt;0</formula>
    </cfRule>
  </conditionalFormatting>
  <conditionalFormatting sqref="Y930">
    <cfRule type="expression" dxfId="3349" priority="3378">
      <formula>Y931&gt;0</formula>
    </cfRule>
  </conditionalFormatting>
  <conditionalFormatting sqref="Y933">
    <cfRule type="expression" dxfId="3348" priority="3377">
      <formula>Y934&gt;0</formula>
    </cfRule>
  </conditionalFormatting>
  <conditionalFormatting sqref="Y936">
    <cfRule type="expression" dxfId="3347" priority="3376">
      <formula>Y937&gt;0</formula>
    </cfRule>
  </conditionalFormatting>
  <conditionalFormatting sqref="Y939">
    <cfRule type="expression" dxfId="3346" priority="3375">
      <formula>Y940&gt;0</formula>
    </cfRule>
  </conditionalFormatting>
  <conditionalFormatting sqref="Y942">
    <cfRule type="expression" dxfId="3345" priority="3374">
      <formula>Y943&gt;0</formula>
    </cfRule>
  </conditionalFormatting>
  <conditionalFormatting sqref="Y945">
    <cfRule type="expression" dxfId="3344" priority="3373">
      <formula>Y946&gt;0</formula>
    </cfRule>
  </conditionalFormatting>
  <conditionalFormatting sqref="Y948">
    <cfRule type="expression" dxfId="3343" priority="3372">
      <formula>Y949&gt;0</formula>
    </cfRule>
  </conditionalFormatting>
  <conditionalFormatting sqref="Y951">
    <cfRule type="expression" dxfId="3342" priority="3371">
      <formula>Y952&gt;0</formula>
    </cfRule>
  </conditionalFormatting>
  <conditionalFormatting sqref="Y954">
    <cfRule type="expression" dxfId="3341" priority="3370">
      <formula>Y955&gt;0</formula>
    </cfRule>
  </conditionalFormatting>
  <conditionalFormatting sqref="Y957">
    <cfRule type="expression" dxfId="3340" priority="3369">
      <formula>Y958&gt;0</formula>
    </cfRule>
  </conditionalFormatting>
  <conditionalFormatting sqref="Y960">
    <cfRule type="expression" dxfId="3339" priority="3368">
      <formula>Y961&gt;0</formula>
    </cfRule>
  </conditionalFormatting>
  <conditionalFormatting sqref="Y963">
    <cfRule type="expression" dxfId="3338" priority="3367">
      <formula>Y964&gt;0</formula>
    </cfRule>
  </conditionalFormatting>
  <conditionalFormatting sqref="Y966">
    <cfRule type="expression" dxfId="3337" priority="3366">
      <formula>Y967&gt;0</formula>
    </cfRule>
  </conditionalFormatting>
  <conditionalFormatting sqref="Y969">
    <cfRule type="expression" dxfId="3336" priority="3365">
      <formula>Y970&gt;0</formula>
    </cfRule>
  </conditionalFormatting>
  <conditionalFormatting sqref="Y972">
    <cfRule type="expression" dxfId="3335" priority="3364">
      <formula>Y973&gt;0</formula>
    </cfRule>
  </conditionalFormatting>
  <conditionalFormatting sqref="Y975">
    <cfRule type="expression" dxfId="3334" priority="3363">
      <formula>Y976&gt;0</formula>
    </cfRule>
  </conditionalFormatting>
  <conditionalFormatting sqref="Y978">
    <cfRule type="expression" dxfId="3333" priority="3362">
      <formula>Y979&gt;0</formula>
    </cfRule>
  </conditionalFormatting>
  <conditionalFormatting sqref="Y983">
    <cfRule type="expression" dxfId="3332" priority="3361">
      <formula>Y984&gt;0</formula>
    </cfRule>
  </conditionalFormatting>
  <conditionalFormatting sqref="Y986">
    <cfRule type="expression" dxfId="3331" priority="3360">
      <formula>Y987&gt;0</formula>
    </cfRule>
  </conditionalFormatting>
  <conditionalFormatting sqref="Y989">
    <cfRule type="expression" dxfId="3330" priority="3359">
      <formula>Y990&gt;0</formula>
    </cfRule>
  </conditionalFormatting>
  <conditionalFormatting sqref="Y992">
    <cfRule type="expression" dxfId="3329" priority="3358">
      <formula>Y993&gt;0</formula>
    </cfRule>
  </conditionalFormatting>
  <conditionalFormatting sqref="Y995">
    <cfRule type="expression" dxfId="3328" priority="3357">
      <formula>Y996&gt;0</formula>
    </cfRule>
  </conditionalFormatting>
  <conditionalFormatting sqref="Y998">
    <cfRule type="expression" dxfId="3327" priority="3356">
      <formula>Y999&gt;0</formula>
    </cfRule>
  </conditionalFormatting>
  <conditionalFormatting sqref="Y1001">
    <cfRule type="expression" dxfId="3326" priority="3355">
      <formula>Y1002&gt;0</formula>
    </cfRule>
  </conditionalFormatting>
  <conditionalFormatting sqref="Y1004">
    <cfRule type="expression" dxfId="3325" priority="3354">
      <formula>Y1005&gt;0</formula>
    </cfRule>
  </conditionalFormatting>
  <conditionalFormatting sqref="Y1007">
    <cfRule type="expression" dxfId="3324" priority="3353">
      <formula>Y1008&gt;0</formula>
    </cfRule>
  </conditionalFormatting>
  <conditionalFormatting sqref="Y1010">
    <cfRule type="expression" dxfId="3323" priority="3352">
      <formula>Y1011&gt;0</formula>
    </cfRule>
  </conditionalFormatting>
  <conditionalFormatting sqref="Y1013">
    <cfRule type="expression" dxfId="3322" priority="3351">
      <formula>Y1014&gt;0</formula>
    </cfRule>
  </conditionalFormatting>
  <conditionalFormatting sqref="Y1016">
    <cfRule type="expression" dxfId="3321" priority="3350">
      <formula>Y1017&gt;0</formula>
    </cfRule>
  </conditionalFormatting>
  <conditionalFormatting sqref="Y1019">
    <cfRule type="expression" dxfId="3320" priority="3349">
      <formula>Y1020&gt;0</formula>
    </cfRule>
  </conditionalFormatting>
  <conditionalFormatting sqref="Y1022">
    <cfRule type="expression" dxfId="3319" priority="3348">
      <formula>Y1023&gt;0</formula>
    </cfRule>
  </conditionalFormatting>
  <conditionalFormatting sqref="Y1025">
    <cfRule type="expression" dxfId="3318" priority="3347">
      <formula>Y1026&gt;0</formula>
    </cfRule>
  </conditionalFormatting>
  <conditionalFormatting sqref="Y1028">
    <cfRule type="expression" dxfId="3317" priority="3346">
      <formula>Y1029&gt;0</formula>
    </cfRule>
  </conditionalFormatting>
  <conditionalFormatting sqref="Y1031">
    <cfRule type="expression" dxfId="3316" priority="3345">
      <formula>Y1032&gt;0</formula>
    </cfRule>
  </conditionalFormatting>
  <conditionalFormatting sqref="Y1034">
    <cfRule type="expression" dxfId="3315" priority="3344">
      <formula>Y1035&gt;0</formula>
    </cfRule>
  </conditionalFormatting>
  <conditionalFormatting sqref="Y1037">
    <cfRule type="expression" dxfId="3314" priority="3343">
      <formula>Y1038&gt;0</formula>
    </cfRule>
  </conditionalFormatting>
  <conditionalFormatting sqref="Y1040">
    <cfRule type="expression" dxfId="3313" priority="3342">
      <formula>Y1041&gt;0</formula>
    </cfRule>
  </conditionalFormatting>
  <conditionalFormatting sqref="Y1043">
    <cfRule type="expression" dxfId="3312" priority="3341">
      <formula>Y1044&gt;0</formula>
    </cfRule>
  </conditionalFormatting>
  <conditionalFormatting sqref="Y1046">
    <cfRule type="expression" dxfId="3311" priority="3340">
      <formula>Y1047&gt;0</formula>
    </cfRule>
  </conditionalFormatting>
  <conditionalFormatting sqref="Y1049">
    <cfRule type="expression" dxfId="3310" priority="3339">
      <formula>Y1050&gt;0</formula>
    </cfRule>
  </conditionalFormatting>
  <conditionalFormatting sqref="Y1052">
    <cfRule type="expression" dxfId="3309" priority="3338">
      <formula>Y1053&gt;0</formula>
    </cfRule>
  </conditionalFormatting>
  <conditionalFormatting sqref="Y1055">
    <cfRule type="expression" dxfId="3308" priority="3337">
      <formula>Y1056&gt;0</formula>
    </cfRule>
  </conditionalFormatting>
  <conditionalFormatting sqref="Y1058">
    <cfRule type="expression" dxfId="3307" priority="3336">
      <formula>Y1059&gt;0</formula>
    </cfRule>
  </conditionalFormatting>
  <conditionalFormatting sqref="Y1065">
    <cfRule type="expression" dxfId="3306" priority="3335">
      <formula>Y1066&gt;0</formula>
    </cfRule>
  </conditionalFormatting>
  <conditionalFormatting sqref="Y1068">
    <cfRule type="expression" dxfId="3305" priority="3334">
      <formula>Y1069&gt;0</formula>
    </cfRule>
  </conditionalFormatting>
  <conditionalFormatting sqref="Y1071">
    <cfRule type="expression" dxfId="3304" priority="3333">
      <formula>Y1072&gt;0</formula>
    </cfRule>
  </conditionalFormatting>
  <conditionalFormatting sqref="Y1074">
    <cfRule type="expression" dxfId="3303" priority="3332">
      <formula>Y1075&gt;0</formula>
    </cfRule>
  </conditionalFormatting>
  <conditionalFormatting sqref="Y1077">
    <cfRule type="expression" dxfId="3302" priority="3331">
      <formula>Y1078&gt;0</formula>
    </cfRule>
  </conditionalFormatting>
  <conditionalFormatting sqref="Y1080">
    <cfRule type="expression" dxfId="3301" priority="3330">
      <formula>Y1081&gt;0</formula>
    </cfRule>
  </conditionalFormatting>
  <conditionalFormatting sqref="Y1083">
    <cfRule type="expression" dxfId="3300" priority="3329">
      <formula>Y1084&gt;0</formula>
    </cfRule>
  </conditionalFormatting>
  <conditionalFormatting sqref="Y1086">
    <cfRule type="expression" dxfId="3299" priority="3328">
      <formula>Y1087&gt;0</formula>
    </cfRule>
  </conditionalFormatting>
  <conditionalFormatting sqref="Y1089">
    <cfRule type="expression" dxfId="3298" priority="3327">
      <formula>Y1090&gt;0</formula>
    </cfRule>
  </conditionalFormatting>
  <conditionalFormatting sqref="Y1092">
    <cfRule type="expression" dxfId="3297" priority="3326">
      <formula>Y1093&gt;0</formula>
    </cfRule>
  </conditionalFormatting>
  <conditionalFormatting sqref="Y1095">
    <cfRule type="expression" dxfId="3296" priority="3325">
      <formula>Y1096&gt;0</formula>
    </cfRule>
  </conditionalFormatting>
  <conditionalFormatting sqref="Y1098">
    <cfRule type="expression" dxfId="3295" priority="3324">
      <formula>Y1099&gt;0</formula>
    </cfRule>
  </conditionalFormatting>
  <conditionalFormatting sqref="Y1101">
    <cfRule type="expression" dxfId="3294" priority="3323">
      <formula>Y1102&gt;0</formula>
    </cfRule>
  </conditionalFormatting>
  <conditionalFormatting sqref="Y1104">
    <cfRule type="expression" dxfId="3293" priority="3322">
      <formula>Y1105&gt;0</formula>
    </cfRule>
  </conditionalFormatting>
  <conditionalFormatting sqref="Y1107">
    <cfRule type="expression" dxfId="3292" priority="3321">
      <formula>Y1108&gt;0</formula>
    </cfRule>
  </conditionalFormatting>
  <conditionalFormatting sqref="Y1110">
    <cfRule type="expression" dxfId="3291" priority="3320">
      <formula>Y1111&gt;0</formula>
    </cfRule>
  </conditionalFormatting>
  <conditionalFormatting sqref="Y1113">
    <cfRule type="expression" dxfId="3290" priority="3319">
      <formula>Y1114&gt;0</formula>
    </cfRule>
  </conditionalFormatting>
  <conditionalFormatting sqref="Y1116">
    <cfRule type="expression" dxfId="3289" priority="3318">
      <formula>Y1117&gt;0</formula>
    </cfRule>
  </conditionalFormatting>
  <conditionalFormatting sqref="Y1119">
    <cfRule type="expression" dxfId="3288" priority="3317">
      <formula>Y1120&gt;0</formula>
    </cfRule>
  </conditionalFormatting>
  <conditionalFormatting sqref="Y1122">
    <cfRule type="expression" dxfId="3287" priority="3316">
      <formula>Y1123&gt;0</formula>
    </cfRule>
  </conditionalFormatting>
  <conditionalFormatting sqref="Y1127">
    <cfRule type="expression" dxfId="3286" priority="3315">
      <formula>Y1128&gt;0</formula>
    </cfRule>
  </conditionalFormatting>
  <conditionalFormatting sqref="Y1130">
    <cfRule type="expression" dxfId="3285" priority="3314">
      <formula>Y1131&gt;0</formula>
    </cfRule>
  </conditionalFormatting>
  <conditionalFormatting sqref="Y1133">
    <cfRule type="expression" dxfId="3284" priority="3313">
      <formula>Y1134&gt;0</formula>
    </cfRule>
  </conditionalFormatting>
  <conditionalFormatting sqref="Y1136">
    <cfRule type="expression" dxfId="3283" priority="3312">
      <formula>Y1137&gt;0</formula>
    </cfRule>
  </conditionalFormatting>
  <conditionalFormatting sqref="Y1139">
    <cfRule type="expression" dxfId="3282" priority="3311">
      <formula>Y1140&gt;0</formula>
    </cfRule>
  </conditionalFormatting>
  <conditionalFormatting sqref="Y1142">
    <cfRule type="expression" dxfId="3281" priority="3310">
      <formula>Y1143&gt;0</formula>
    </cfRule>
  </conditionalFormatting>
  <conditionalFormatting sqref="Y1145">
    <cfRule type="expression" dxfId="3280" priority="3309">
      <formula>Y1146&gt;0</formula>
    </cfRule>
  </conditionalFormatting>
  <conditionalFormatting sqref="Y1150">
    <cfRule type="expression" dxfId="3279" priority="3308">
      <formula>Y1151&gt;0</formula>
    </cfRule>
  </conditionalFormatting>
  <conditionalFormatting sqref="Y1153">
    <cfRule type="expression" dxfId="3278" priority="3307">
      <formula>Y1154&gt;0</formula>
    </cfRule>
  </conditionalFormatting>
  <conditionalFormatting sqref="Y1158">
    <cfRule type="expression" dxfId="3277" priority="3306">
      <formula>Y1159&gt;0</formula>
    </cfRule>
  </conditionalFormatting>
  <conditionalFormatting sqref="Y1161">
    <cfRule type="expression" dxfId="3276" priority="3305">
      <formula>Y1162&gt;0</formula>
    </cfRule>
  </conditionalFormatting>
  <conditionalFormatting sqref="Y1166">
    <cfRule type="expression" dxfId="3275" priority="3304">
      <formula>Y1167&gt;0</formula>
    </cfRule>
  </conditionalFormatting>
  <conditionalFormatting sqref="Y1184">
    <cfRule type="expression" dxfId="3274" priority="3303">
      <formula>Y1185&gt;0</formula>
    </cfRule>
  </conditionalFormatting>
  <conditionalFormatting sqref="Y1187">
    <cfRule type="expression" dxfId="3273" priority="3302">
      <formula>Y1188&gt;0</formula>
    </cfRule>
  </conditionalFormatting>
  <conditionalFormatting sqref="Y1190">
    <cfRule type="expression" dxfId="3272" priority="3301">
      <formula>Y1191&gt;0</formula>
    </cfRule>
  </conditionalFormatting>
  <conditionalFormatting sqref="Y1193">
    <cfRule type="expression" dxfId="3271" priority="3300">
      <formula>Y1194&gt;0</formula>
    </cfRule>
  </conditionalFormatting>
  <conditionalFormatting sqref="Y1196">
    <cfRule type="expression" dxfId="3270" priority="3299">
      <formula>Y1197&gt;0</formula>
    </cfRule>
  </conditionalFormatting>
  <conditionalFormatting sqref="Y1203">
    <cfRule type="expression" dxfId="3269" priority="3298">
      <formula>Y1204&gt;0</formula>
    </cfRule>
  </conditionalFormatting>
  <conditionalFormatting sqref="Y1206">
    <cfRule type="expression" dxfId="3268" priority="3297">
      <formula>Y1207&gt;0</formula>
    </cfRule>
  </conditionalFormatting>
  <conditionalFormatting sqref="Y1209">
    <cfRule type="expression" dxfId="3267" priority="3296">
      <formula>Y1210&gt;0</formula>
    </cfRule>
  </conditionalFormatting>
  <conditionalFormatting sqref="Y263">
    <cfRule type="expression" dxfId="3266" priority="3295">
      <formula>Y264&gt;0</formula>
    </cfRule>
  </conditionalFormatting>
  <conditionalFormatting sqref="Y266">
    <cfRule type="expression" dxfId="3265" priority="3294">
      <formula>Y267&gt;0</formula>
    </cfRule>
  </conditionalFormatting>
  <conditionalFormatting sqref="Y269">
    <cfRule type="expression" dxfId="3264" priority="3293">
      <formula>Y270&gt;0</formula>
    </cfRule>
  </conditionalFormatting>
  <conditionalFormatting sqref="Y272">
    <cfRule type="expression" dxfId="3263" priority="3292">
      <formula>Y273&gt;0</formula>
    </cfRule>
  </conditionalFormatting>
  <conditionalFormatting sqref="Y275">
    <cfRule type="expression" dxfId="3262" priority="3291">
      <formula>Y276&gt;0</formula>
    </cfRule>
  </conditionalFormatting>
  <conditionalFormatting sqref="Y278">
    <cfRule type="expression" dxfId="3261" priority="3290">
      <formula>Y279&gt;0</formula>
    </cfRule>
  </conditionalFormatting>
  <conditionalFormatting sqref="Y281">
    <cfRule type="expression" dxfId="3260" priority="3289">
      <formula>Y282&gt;0</formula>
    </cfRule>
  </conditionalFormatting>
  <conditionalFormatting sqref="Y284">
    <cfRule type="expression" dxfId="3259" priority="3288">
      <formula>Y285&gt;0</formula>
    </cfRule>
  </conditionalFormatting>
  <conditionalFormatting sqref="Y287">
    <cfRule type="expression" dxfId="3258" priority="3287">
      <formula>Y288&gt;0</formula>
    </cfRule>
  </conditionalFormatting>
  <conditionalFormatting sqref="Y290">
    <cfRule type="expression" dxfId="3257" priority="3286">
      <formula>Y291&gt;0</formula>
    </cfRule>
  </conditionalFormatting>
  <conditionalFormatting sqref="Y293">
    <cfRule type="expression" dxfId="3256" priority="3285">
      <formula>Y294&gt;0</formula>
    </cfRule>
  </conditionalFormatting>
  <conditionalFormatting sqref="Y263">
    <cfRule type="expression" dxfId="3255" priority="3284">
      <formula>Y264&gt;0</formula>
    </cfRule>
  </conditionalFormatting>
  <conditionalFormatting sqref="Y266">
    <cfRule type="expression" dxfId="3254" priority="3283">
      <formula>Y267&gt;0</formula>
    </cfRule>
  </conditionalFormatting>
  <conditionalFormatting sqref="Y269">
    <cfRule type="expression" dxfId="3253" priority="3282">
      <formula>Y270&gt;0</formula>
    </cfRule>
  </conditionalFormatting>
  <conditionalFormatting sqref="Y272">
    <cfRule type="expression" dxfId="3252" priority="3281">
      <formula>Y273&gt;0</formula>
    </cfRule>
  </conditionalFormatting>
  <conditionalFormatting sqref="Y275">
    <cfRule type="expression" dxfId="3251" priority="3280">
      <formula>Y276&gt;0</formula>
    </cfRule>
  </conditionalFormatting>
  <conditionalFormatting sqref="Y278">
    <cfRule type="expression" dxfId="3250" priority="3279">
      <formula>Y279&gt;0</formula>
    </cfRule>
  </conditionalFormatting>
  <conditionalFormatting sqref="Y281">
    <cfRule type="expression" dxfId="3249" priority="3278">
      <formula>Y282&gt;0</formula>
    </cfRule>
  </conditionalFormatting>
  <conditionalFormatting sqref="Y284">
    <cfRule type="expression" dxfId="3248" priority="3277">
      <formula>Y285&gt;0</formula>
    </cfRule>
  </conditionalFormatting>
  <conditionalFormatting sqref="Y287">
    <cfRule type="expression" dxfId="3247" priority="3276">
      <formula>Y288&gt;0</formula>
    </cfRule>
  </conditionalFormatting>
  <conditionalFormatting sqref="Y290">
    <cfRule type="expression" dxfId="3246" priority="3275">
      <formula>Y291&gt;0</formula>
    </cfRule>
  </conditionalFormatting>
  <conditionalFormatting sqref="Y293">
    <cfRule type="expression" dxfId="3245" priority="3274">
      <formula>Y294&gt;0</formula>
    </cfRule>
  </conditionalFormatting>
  <conditionalFormatting sqref="Y296">
    <cfRule type="expression" dxfId="3244" priority="3273">
      <formula>Y297&gt;0</formula>
    </cfRule>
  </conditionalFormatting>
  <conditionalFormatting sqref="Y299">
    <cfRule type="expression" dxfId="3243" priority="3272">
      <formula>Y300&gt;0</formula>
    </cfRule>
  </conditionalFormatting>
  <conditionalFormatting sqref="Y302">
    <cfRule type="expression" dxfId="3242" priority="3271">
      <formula>Y303&gt;0</formula>
    </cfRule>
  </conditionalFormatting>
  <conditionalFormatting sqref="Y305">
    <cfRule type="expression" dxfId="3241" priority="3270">
      <formula>Y306&gt;0</formula>
    </cfRule>
  </conditionalFormatting>
  <conditionalFormatting sqref="Y308">
    <cfRule type="expression" dxfId="3240" priority="3269">
      <formula>Y309&gt;0</formula>
    </cfRule>
  </conditionalFormatting>
  <conditionalFormatting sqref="Y311">
    <cfRule type="expression" dxfId="3239" priority="3268">
      <formula>Y312&gt;0</formula>
    </cfRule>
  </conditionalFormatting>
  <conditionalFormatting sqref="Y314">
    <cfRule type="expression" dxfId="3238" priority="3267">
      <formula>Y315&gt;0</formula>
    </cfRule>
  </conditionalFormatting>
  <conditionalFormatting sqref="Y317">
    <cfRule type="expression" dxfId="3237" priority="3266">
      <formula>Y318&gt;0</formula>
    </cfRule>
  </conditionalFormatting>
  <conditionalFormatting sqref="Y320">
    <cfRule type="expression" dxfId="3236" priority="3265">
      <formula>Y321&gt;0</formula>
    </cfRule>
  </conditionalFormatting>
  <conditionalFormatting sqref="Y323">
    <cfRule type="expression" dxfId="3235" priority="3264">
      <formula>Y324&gt;0</formula>
    </cfRule>
  </conditionalFormatting>
  <conditionalFormatting sqref="Y326">
    <cfRule type="expression" dxfId="3234" priority="3263">
      <formula>Y327&gt;0</formula>
    </cfRule>
  </conditionalFormatting>
  <conditionalFormatting sqref="Y296">
    <cfRule type="expression" dxfId="3233" priority="3262">
      <formula>Y297&gt;0</formula>
    </cfRule>
  </conditionalFormatting>
  <conditionalFormatting sqref="Y299">
    <cfRule type="expression" dxfId="3232" priority="3261">
      <formula>Y300&gt;0</formula>
    </cfRule>
  </conditionalFormatting>
  <conditionalFormatting sqref="Y302">
    <cfRule type="expression" dxfId="3231" priority="3260">
      <formula>Y303&gt;0</formula>
    </cfRule>
  </conditionalFormatting>
  <conditionalFormatting sqref="Y305">
    <cfRule type="expression" dxfId="3230" priority="3259">
      <formula>Y306&gt;0</formula>
    </cfRule>
  </conditionalFormatting>
  <conditionalFormatting sqref="Y308">
    <cfRule type="expression" dxfId="3229" priority="3258">
      <formula>Y309&gt;0</formula>
    </cfRule>
  </conditionalFormatting>
  <conditionalFormatting sqref="Y311">
    <cfRule type="expression" dxfId="3228" priority="3257">
      <formula>Y312&gt;0</formula>
    </cfRule>
  </conditionalFormatting>
  <conditionalFormatting sqref="Y314">
    <cfRule type="expression" dxfId="3227" priority="3256">
      <formula>Y315&gt;0</formula>
    </cfRule>
  </conditionalFormatting>
  <conditionalFormatting sqref="Y317">
    <cfRule type="expression" dxfId="3226" priority="3255">
      <formula>Y318&gt;0</formula>
    </cfRule>
  </conditionalFormatting>
  <conditionalFormatting sqref="Y320">
    <cfRule type="expression" dxfId="3225" priority="3254">
      <formula>Y321&gt;0</formula>
    </cfRule>
  </conditionalFormatting>
  <conditionalFormatting sqref="Y323">
    <cfRule type="expression" dxfId="3224" priority="3253">
      <formula>Y324&gt;0</formula>
    </cfRule>
  </conditionalFormatting>
  <conditionalFormatting sqref="Y326">
    <cfRule type="expression" dxfId="3223" priority="3252">
      <formula>Y327&gt;0</formula>
    </cfRule>
  </conditionalFormatting>
  <conditionalFormatting sqref="Y329">
    <cfRule type="expression" dxfId="3222" priority="3251">
      <formula>Y330&gt;0</formula>
    </cfRule>
  </conditionalFormatting>
  <conditionalFormatting sqref="Y332">
    <cfRule type="expression" dxfId="3221" priority="3250">
      <formula>Y333&gt;0</formula>
    </cfRule>
  </conditionalFormatting>
  <conditionalFormatting sqref="Y335">
    <cfRule type="expression" dxfId="3220" priority="3249">
      <formula>Y336&gt;0</formula>
    </cfRule>
  </conditionalFormatting>
  <conditionalFormatting sqref="Y338">
    <cfRule type="expression" dxfId="3219" priority="3248">
      <formula>Y339&gt;0</formula>
    </cfRule>
  </conditionalFormatting>
  <conditionalFormatting sqref="Y329">
    <cfRule type="expression" dxfId="3218" priority="3247">
      <formula>Y330&gt;0</formula>
    </cfRule>
  </conditionalFormatting>
  <conditionalFormatting sqref="Y332">
    <cfRule type="expression" dxfId="3217" priority="3246">
      <formula>Y333&gt;0</formula>
    </cfRule>
  </conditionalFormatting>
  <conditionalFormatting sqref="Y335">
    <cfRule type="expression" dxfId="3216" priority="3245">
      <formula>Y336&gt;0</formula>
    </cfRule>
  </conditionalFormatting>
  <conditionalFormatting sqref="Y338">
    <cfRule type="expression" dxfId="3215" priority="3244">
      <formula>Y339&gt;0</formula>
    </cfRule>
  </conditionalFormatting>
  <conditionalFormatting sqref="Y263">
    <cfRule type="expression" dxfId="3214" priority="3243">
      <formula>Y264&gt;0</formula>
    </cfRule>
  </conditionalFormatting>
  <conditionalFormatting sqref="Y266">
    <cfRule type="expression" dxfId="3213" priority="3242">
      <formula>Y267&gt;0</formula>
    </cfRule>
  </conditionalFormatting>
  <conditionalFormatting sqref="Y269">
    <cfRule type="expression" dxfId="3212" priority="3241">
      <formula>Y270&gt;0</formula>
    </cfRule>
  </conditionalFormatting>
  <conditionalFormatting sqref="Y272">
    <cfRule type="expression" dxfId="3211" priority="3240">
      <formula>Y273&gt;0</formula>
    </cfRule>
  </conditionalFormatting>
  <conditionalFormatting sqref="Y275">
    <cfRule type="expression" dxfId="3210" priority="3239">
      <formula>Y276&gt;0</formula>
    </cfRule>
  </conditionalFormatting>
  <conditionalFormatting sqref="Y278">
    <cfRule type="expression" dxfId="3209" priority="3238">
      <formula>Y279&gt;0</formula>
    </cfRule>
  </conditionalFormatting>
  <conditionalFormatting sqref="Y281">
    <cfRule type="expression" dxfId="3208" priority="3237">
      <formula>Y282&gt;0</formula>
    </cfRule>
  </conditionalFormatting>
  <conditionalFormatting sqref="Y284">
    <cfRule type="expression" dxfId="3207" priority="3236">
      <formula>Y285&gt;0</formula>
    </cfRule>
  </conditionalFormatting>
  <conditionalFormatting sqref="Y287">
    <cfRule type="expression" dxfId="3206" priority="3235">
      <formula>Y288&gt;0</formula>
    </cfRule>
  </conditionalFormatting>
  <conditionalFormatting sqref="Y290">
    <cfRule type="expression" dxfId="3205" priority="3234">
      <formula>Y291&gt;0</formula>
    </cfRule>
  </conditionalFormatting>
  <conditionalFormatting sqref="Y293">
    <cfRule type="expression" dxfId="3204" priority="3233">
      <formula>Y294&gt;0</formula>
    </cfRule>
  </conditionalFormatting>
  <conditionalFormatting sqref="Y296">
    <cfRule type="expression" dxfId="3203" priority="3232">
      <formula>Y297&gt;0</formula>
    </cfRule>
  </conditionalFormatting>
  <conditionalFormatting sqref="Y299">
    <cfRule type="expression" dxfId="3202" priority="3231">
      <formula>Y300&gt;0</formula>
    </cfRule>
  </conditionalFormatting>
  <conditionalFormatting sqref="Y302">
    <cfRule type="expression" dxfId="3201" priority="3230">
      <formula>Y303&gt;0</formula>
    </cfRule>
  </conditionalFormatting>
  <conditionalFormatting sqref="Y305">
    <cfRule type="expression" dxfId="3200" priority="3229">
      <formula>Y306&gt;0</formula>
    </cfRule>
  </conditionalFormatting>
  <conditionalFormatting sqref="Y308">
    <cfRule type="expression" dxfId="3199" priority="3228">
      <formula>Y309&gt;0</formula>
    </cfRule>
  </conditionalFormatting>
  <conditionalFormatting sqref="Y311">
    <cfRule type="expression" dxfId="3198" priority="3227">
      <formula>Y312&gt;0</formula>
    </cfRule>
  </conditionalFormatting>
  <conditionalFormatting sqref="Y314">
    <cfRule type="expression" dxfId="3197" priority="3226">
      <formula>Y315&gt;0</formula>
    </cfRule>
  </conditionalFormatting>
  <conditionalFormatting sqref="Y317">
    <cfRule type="expression" dxfId="3196" priority="3225">
      <formula>Y318&gt;0</formula>
    </cfRule>
  </conditionalFormatting>
  <conditionalFormatting sqref="Y320">
    <cfRule type="expression" dxfId="3195" priority="3224">
      <formula>Y321&gt;0</formula>
    </cfRule>
  </conditionalFormatting>
  <conditionalFormatting sqref="Y323">
    <cfRule type="expression" dxfId="3194" priority="3223">
      <formula>Y324&gt;0</formula>
    </cfRule>
  </conditionalFormatting>
  <conditionalFormatting sqref="Y326">
    <cfRule type="expression" dxfId="3193" priority="3222">
      <formula>Y327&gt;0</formula>
    </cfRule>
  </conditionalFormatting>
  <conditionalFormatting sqref="Y329">
    <cfRule type="expression" dxfId="3192" priority="3221">
      <formula>Y330&gt;0</formula>
    </cfRule>
  </conditionalFormatting>
  <conditionalFormatting sqref="Y332">
    <cfRule type="expression" dxfId="3191" priority="3220">
      <formula>Y333&gt;0</formula>
    </cfRule>
  </conditionalFormatting>
  <conditionalFormatting sqref="Y335">
    <cfRule type="expression" dxfId="3190" priority="3219">
      <formula>Y336&gt;0</formula>
    </cfRule>
  </conditionalFormatting>
  <conditionalFormatting sqref="Y338">
    <cfRule type="expression" dxfId="3189" priority="3218">
      <formula>Y339&gt;0</formula>
    </cfRule>
  </conditionalFormatting>
  <conditionalFormatting sqref="Y343">
    <cfRule type="expression" dxfId="3188" priority="3217">
      <formula>Y344&gt;0</formula>
    </cfRule>
  </conditionalFormatting>
  <conditionalFormatting sqref="Y346">
    <cfRule type="expression" dxfId="3187" priority="3216">
      <formula>Y347&gt;0</formula>
    </cfRule>
  </conditionalFormatting>
  <conditionalFormatting sqref="Y349">
    <cfRule type="expression" dxfId="3186" priority="3215">
      <formula>Y350&gt;0</formula>
    </cfRule>
  </conditionalFormatting>
  <conditionalFormatting sqref="Y352">
    <cfRule type="expression" dxfId="3185" priority="3214">
      <formula>Y353&gt;0</formula>
    </cfRule>
  </conditionalFormatting>
  <conditionalFormatting sqref="Y355">
    <cfRule type="expression" dxfId="3184" priority="3213">
      <formula>Y356&gt;0</formula>
    </cfRule>
  </conditionalFormatting>
  <conditionalFormatting sqref="Y358">
    <cfRule type="expression" dxfId="3183" priority="3212">
      <formula>Y359&gt;0</formula>
    </cfRule>
  </conditionalFormatting>
  <conditionalFormatting sqref="Y361">
    <cfRule type="expression" dxfId="3182" priority="3211">
      <formula>Y362&gt;0</formula>
    </cfRule>
  </conditionalFormatting>
  <conditionalFormatting sqref="Y364">
    <cfRule type="expression" dxfId="3181" priority="3210">
      <formula>Y365&gt;0</formula>
    </cfRule>
  </conditionalFormatting>
  <conditionalFormatting sqref="Y367">
    <cfRule type="expression" dxfId="3180" priority="3209">
      <formula>Y368&gt;0</formula>
    </cfRule>
  </conditionalFormatting>
  <conditionalFormatting sqref="Y370">
    <cfRule type="expression" dxfId="3179" priority="3208">
      <formula>Y371&gt;0</formula>
    </cfRule>
  </conditionalFormatting>
  <conditionalFormatting sqref="Y373">
    <cfRule type="expression" dxfId="3178" priority="3207">
      <formula>Y374&gt;0</formula>
    </cfRule>
  </conditionalFormatting>
  <conditionalFormatting sqref="Y343">
    <cfRule type="expression" dxfId="3177" priority="3206">
      <formula>Y344&gt;0</formula>
    </cfRule>
  </conditionalFormatting>
  <conditionalFormatting sqref="Y346">
    <cfRule type="expression" dxfId="3176" priority="3205">
      <formula>Y347&gt;0</formula>
    </cfRule>
  </conditionalFormatting>
  <conditionalFormatting sqref="Y349">
    <cfRule type="expression" dxfId="3175" priority="3204">
      <formula>Y350&gt;0</formula>
    </cfRule>
  </conditionalFormatting>
  <conditionalFormatting sqref="Y352">
    <cfRule type="expression" dxfId="3174" priority="3203">
      <formula>Y353&gt;0</formula>
    </cfRule>
  </conditionalFormatting>
  <conditionalFormatting sqref="Y355">
    <cfRule type="expression" dxfId="3173" priority="3202">
      <formula>Y356&gt;0</formula>
    </cfRule>
  </conditionalFormatting>
  <conditionalFormatting sqref="Y358">
    <cfRule type="expression" dxfId="3172" priority="3201">
      <formula>Y359&gt;0</formula>
    </cfRule>
  </conditionalFormatting>
  <conditionalFormatting sqref="Y361">
    <cfRule type="expression" dxfId="3171" priority="3200">
      <formula>Y362&gt;0</formula>
    </cfRule>
  </conditionalFormatting>
  <conditionalFormatting sqref="Y364">
    <cfRule type="expression" dxfId="3170" priority="3199">
      <formula>Y365&gt;0</formula>
    </cfRule>
  </conditionalFormatting>
  <conditionalFormatting sqref="Y367">
    <cfRule type="expression" dxfId="3169" priority="3198">
      <formula>Y368&gt;0</formula>
    </cfRule>
  </conditionalFormatting>
  <conditionalFormatting sqref="Y370">
    <cfRule type="expression" dxfId="3168" priority="3197">
      <formula>Y371&gt;0</formula>
    </cfRule>
  </conditionalFormatting>
  <conditionalFormatting sqref="Y373">
    <cfRule type="expression" dxfId="3167" priority="3196">
      <formula>Y374&gt;0</formula>
    </cfRule>
  </conditionalFormatting>
  <conditionalFormatting sqref="Y376">
    <cfRule type="expression" dxfId="3166" priority="3195">
      <formula>Y377&gt;0</formula>
    </cfRule>
  </conditionalFormatting>
  <conditionalFormatting sqref="Y379">
    <cfRule type="expression" dxfId="3165" priority="3194">
      <formula>Y380&gt;0</formula>
    </cfRule>
  </conditionalFormatting>
  <conditionalFormatting sqref="Y382">
    <cfRule type="expression" dxfId="3164" priority="3193">
      <formula>Y383&gt;0</formula>
    </cfRule>
  </conditionalFormatting>
  <conditionalFormatting sqref="Y385">
    <cfRule type="expression" dxfId="3163" priority="3192">
      <formula>Y386&gt;0</formula>
    </cfRule>
  </conditionalFormatting>
  <conditionalFormatting sqref="Y388">
    <cfRule type="expression" dxfId="3162" priority="3191">
      <formula>Y389&gt;0</formula>
    </cfRule>
  </conditionalFormatting>
  <conditionalFormatting sqref="Y391">
    <cfRule type="expression" dxfId="3161" priority="3190">
      <formula>Y392&gt;0</formula>
    </cfRule>
  </conditionalFormatting>
  <conditionalFormatting sqref="Y394">
    <cfRule type="expression" dxfId="3160" priority="3189">
      <formula>Y395&gt;0</formula>
    </cfRule>
  </conditionalFormatting>
  <conditionalFormatting sqref="Y397">
    <cfRule type="expression" dxfId="3159" priority="3188">
      <formula>Y398&gt;0</formula>
    </cfRule>
  </conditionalFormatting>
  <conditionalFormatting sqref="Y400">
    <cfRule type="expression" dxfId="3158" priority="3187">
      <formula>Y401&gt;0</formula>
    </cfRule>
  </conditionalFormatting>
  <conditionalFormatting sqref="Y403">
    <cfRule type="expression" dxfId="3157" priority="3186">
      <formula>Y404&gt;0</formula>
    </cfRule>
  </conditionalFormatting>
  <conditionalFormatting sqref="Y406">
    <cfRule type="expression" dxfId="3156" priority="3185">
      <formula>Y407&gt;0</formula>
    </cfRule>
  </conditionalFormatting>
  <conditionalFormatting sqref="Y376">
    <cfRule type="expression" dxfId="3155" priority="3184">
      <formula>Y377&gt;0</formula>
    </cfRule>
  </conditionalFormatting>
  <conditionalFormatting sqref="Y379">
    <cfRule type="expression" dxfId="3154" priority="3183">
      <formula>Y380&gt;0</formula>
    </cfRule>
  </conditionalFormatting>
  <conditionalFormatting sqref="Y382">
    <cfRule type="expression" dxfId="3153" priority="3182">
      <formula>Y383&gt;0</formula>
    </cfRule>
  </conditionalFormatting>
  <conditionalFormatting sqref="Y385">
    <cfRule type="expression" dxfId="3152" priority="3181">
      <formula>Y386&gt;0</formula>
    </cfRule>
  </conditionalFormatting>
  <conditionalFormatting sqref="Y388">
    <cfRule type="expression" dxfId="3151" priority="3180">
      <formula>Y389&gt;0</formula>
    </cfRule>
  </conditionalFormatting>
  <conditionalFormatting sqref="Y391">
    <cfRule type="expression" dxfId="3150" priority="3179">
      <formula>Y392&gt;0</formula>
    </cfRule>
  </conditionalFormatting>
  <conditionalFormatting sqref="Y394">
    <cfRule type="expression" dxfId="3149" priority="3178">
      <formula>Y395&gt;0</formula>
    </cfRule>
  </conditionalFormatting>
  <conditionalFormatting sqref="Y397">
    <cfRule type="expression" dxfId="3148" priority="3177">
      <formula>Y398&gt;0</formula>
    </cfRule>
  </conditionalFormatting>
  <conditionalFormatting sqref="Y400">
    <cfRule type="expression" dxfId="3147" priority="3176">
      <formula>Y401&gt;0</formula>
    </cfRule>
  </conditionalFormatting>
  <conditionalFormatting sqref="Y403">
    <cfRule type="expression" dxfId="3146" priority="3175">
      <formula>Y404&gt;0</formula>
    </cfRule>
  </conditionalFormatting>
  <conditionalFormatting sqref="Y406">
    <cfRule type="expression" dxfId="3145" priority="3174">
      <formula>Y407&gt;0</formula>
    </cfRule>
  </conditionalFormatting>
  <conditionalFormatting sqref="Y409">
    <cfRule type="expression" dxfId="3144" priority="3173">
      <formula>Y410&gt;0</formula>
    </cfRule>
  </conditionalFormatting>
  <conditionalFormatting sqref="Y412">
    <cfRule type="expression" dxfId="3143" priority="3172">
      <formula>Y413&gt;0</formula>
    </cfRule>
  </conditionalFormatting>
  <conditionalFormatting sqref="Y415">
    <cfRule type="expression" dxfId="3142" priority="3171">
      <formula>Y416&gt;0</formula>
    </cfRule>
  </conditionalFormatting>
  <conditionalFormatting sqref="Y418">
    <cfRule type="expression" dxfId="3141" priority="3170">
      <formula>Y419&gt;0</formula>
    </cfRule>
  </conditionalFormatting>
  <conditionalFormatting sqref="Y409">
    <cfRule type="expression" dxfId="3140" priority="3169">
      <formula>Y410&gt;0</formula>
    </cfRule>
  </conditionalFormatting>
  <conditionalFormatting sqref="Y412">
    <cfRule type="expression" dxfId="3139" priority="3168">
      <formula>Y413&gt;0</formula>
    </cfRule>
  </conditionalFormatting>
  <conditionalFormatting sqref="Y415">
    <cfRule type="expression" dxfId="3138" priority="3167">
      <formula>Y416&gt;0</formula>
    </cfRule>
  </conditionalFormatting>
  <conditionalFormatting sqref="Y418">
    <cfRule type="expression" dxfId="3137" priority="3166">
      <formula>Y419&gt;0</formula>
    </cfRule>
  </conditionalFormatting>
  <conditionalFormatting sqref="Y343">
    <cfRule type="expression" dxfId="3136" priority="3165">
      <formula>Y344&gt;0</formula>
    </cfRule>
  </conditionalFormatting>
  <conditionalFormatting sqref="Y346">
    <cfRule type="expression" dxfId="3135" priority="3164">
      <formula>Y347&gt;0</formula>
    </cfRule>
  </conditionalFormatting>
  <conditionalFormatting sqref="Y349">
    <cfRule type="expression" dxfId="3134" priority="3163">
      <formula>Y350&gt;0</formula>
    </cfRule>
  </conditionalFormatting>
  <conditionalFormatting sqref="Y352">
    <cfRule type="expression" dxfId="3133" priority="3162">
      <formula>Y353&gt;0</formula>
    </cfRule>
  </conditionalFormatting>
  <conditionalFormatting sqref="Y355">
    <cfRule type="expression" dxfId="3132" priority="3161">
      <formula>Y356&gt;0</formula>
    </cfRule>
  </conditionalFormatting>
  <conditionalFormatting sqref="Y358">
    <cfRule type="expression" dxfId="3131" priority="3160">
      <formula>Y359&gt;0</formula>
    </cfRule>
  </conditionalFormatting>
  <conditionalFormatting sqref="Y361">
    <cfRule type="expression" dxfId="3130" priority="3159">
      <formula>Y362&gt;0</formula>
    </cfRule>
  </conditionalFormatting>
  <conditionalFormatting sqref="Y364">
    <cfRule type="expression" dxfId="3129" priority="3158">
      <formula>Y365&gt;0</formula>
    </cfRule>
  </conditionalFormatting>
  <conditionalFormatting sqref="Y367">
    <cfRule type="expression" dxfId="3128" priority="3157">
      <formula>Y368&gt;0</formula>
    </cfRule>
  </conditionalFormatting>
  <conditionalFormatting sqref="Y370">
    <cfRule type="expression" dxfId="3127" priority="3156">
      <formula>Y371&gt;0</formula>
    </cfRule>
  </conditionalFormatting>
  <conditionalFormatting sqref="Y373">
    <cfRule type="expression" dxfId="3126" priority="3155">
      <formula>Y374&gt;0</formula>
    </cfRule>
  </conditionalFormatting>
  <conditionalFormatting sqref="Y376">
    <cfRule type="expression" dxfId="3125" priority="3154">
      <formula>Y377&gt;0</formula>
    </cfRule>
  </conditionalFormatting>
  <conditionalFormatting sqref="Y379">
    <cfRule type="expression" dxfId="3124" priority="3153">
      <formula>Y380&gt;0</formula>
    </cfRule>
  </conditionalFormatting>
  <conditionalFormatting sqref="Y382">
    <cfRule type="expression" dxfId="3123" priority="3152">
      <formula>Y383&gt;0</formula>
    </cfRule>
  </conditionalFormatting>
  <conditionalFormatting sqref="Y385">
    <cfRule type="expression" dxfId="3122" priority="3151">
      <formula>Y386&gt;0</formula>
    </cfRule>
  </conditionalFormatting>
  <conditionalFormatting sqref="Y388">
    <cfRule type="expression" dxfId="3121" priority="3150">
      <formula>Y389&gt;0</formula>
    </cfRule>
  </conditionalFormatting>
  <conditionalFormatting sqref="Y391">
    <cfRule type="expression" dxfId="3120" priority="3149">
      <formula>Y392&gt;0</formula>
    </cfRule>
  </conditionalFormatting>
  <conditionalFormatting sqref="Y394">
    <cfRule type="expression" dxfId="3119" priority="3148">
      <formula>Y395&gt;0</formula>
    </cfRule>
  </conditionalFormatting>
  <conditionalFormatting sqref="Y397">
    <cfRule type="expression" dxfId="3118" priority="3147">
      <formula>Y398&gt;0</formula>
    </cfRule>
  </conditionalFormatting>
  <conditionalFormatting sqref="Y400">
    <cfRule type="expression" dxfId="3117" priority="3146">
      <formula>Y401&gt;0</formula>
    </cfRule>
  </conditionalFormatting>
  <conditionalFormatting sqref="Y403">
    <cfRule type="expression" dxfId="3116" priority="3145">
      <formula>Y404&gt;0</formula>
    </cfRule>
  </conditionalFormatting>
  <conditionalFormatting sqref="Y406">
    <cfRule type="expression" dxfId="3115" priority="3144">
      <formula>Y407&gt;0</formula>
    </cfRule>
  </conditionalFormatting>
  <conditionalFormatting sqref="Y409">
    <cfRule type="expression" dxfId="3114" priority="3143">
      <formula>Y410&gt;0</formula>
    </cfRule>
  </conditionalFormatting>
  <conditionalFormatting sqref="Y412">
    <cfRule type="expression" dxfId="3113" priority="3142">
      <formula>Y413&gt;0</formula>
    </cfRule>
  </conditionalFormatting>
  <conditionalFormatting sqref="Y415">
    <cfRule type="expression" dxfId="3112" priority="3141">
      <formula>Y416&gt;0</formula>
    </cfRule>
  </conditionalFormatting>
  <conditionalFormatting sqref="Y418">
    <cfRule type="expression" dxfId="3111" priority="3140">
      <formula>Y419&gt;0</formula>
    </cfRule>
  </conditionalFormatting>
  <conditionalFormatting sqref="Y423">
    <cfRule type="expression" dxfId="3110" priority="3139">
      <formula>Y424&gt;0</formula>
    </cfRule>
  </conditionalFormatting>
  <conditionalFormatting sqref="Y426">
    <cfRule type="expression" dxfId="3109" priority="3138">
      <formula>Y427&gt;0</formula>
    </cfRule>
  </conditionalFormatting>
  <conditionalFormatting sqref="Y429">
    <cfRule type="expression" dxfId="3108" priority="3137">
      <formula>Y430&gt;0</formula>
    </cfRule>
  </conditionalFormatting>
  <conditionalFormatting sqref="Y432">
    <cfRule type="expression" dxfId="3107" priority="3136">
      <formula>Y433&gt;0</formula>
    </cfRule>
  </conditionalFormatting>
  <conditionalFormatting sqref="Y435">
    <cfRule type="expression" dxfId="3106" priority="3135">
      <formula>Y436&gt;0</formula>
    </cfRule>
  </conditionalFormatting>
  <conditionalFormatting sqref="Y438">
    <cfRule type="expression" dxfId="3105" priority="3134">
      <formula>Y439&gt;0</formula>
    </cfRule>
  </conditionalFormatting>
  <conditionalFormatting sqref="Y441">
    <cfRule type="expression" dxfId="3104" priority="3133">
      <formula>Y442&gt;0</formula>
    </cfRule>
  </conditionalFormatting>
  <conditionalFormatting sqref="Y444">
    <cfRule type="expression" dxfId="3103" priority="3132">
      <formula>Y445&gt;0</formula>
    </cfRule>
  </conditionalFormatting>
  <conditionalFormatting sqref="Y447">
    <cfRule type="expression" dxfId="3102" priority="3131">
      <formula>Y448&gt;0</formula>
    </cfRule>
  </conditionalFormatting>
  <conditionalFormatting sqref="Y450">
    <cfRule type="expression" dxfId="3101" priority="3130">
      <formula>Y451&gt;0</formula>
    </cfRule>
  </conditionalFormatting>
  <conditionalFormatting sqref="Y453">
    <cfRule type="expression" dxfId="3100" priority="3129">
      <formula>Y454&gt;0</formula>
    </cfRule>
  </conditionalFormatting>
  <conditionalFormatting sqref="Y423">
    <cfRule type="expression" dxfId="3099" priority="3128">
      <formula>Y424&gt;0</formula>
    </cfRule>
  </conditionalFormatting>
  <conditionalFormatting sqref="Y426">
    <cfRule type="expression" dxfId="3098" priority="3127">
      <formula>Y427&gt;0</formula>
    </cfRule>
  </conditionalFormatting>
  <conditionalFormatting sqref="Y429">
    <cfRule type="expression" dxfId="3097" priority="3126">
      <formula>Y430&gt;0</formula>
    </cfRule>
  </conditionalFormatting>
  <conditionalFormatting sqref="Y432">
    <cfRule type="expression" dxfId="3096" priority="3125">
      <formula>Y433&gt;0</formula>
    </cfRule>
  </conditionalFormatting>
  <conditionalFormatting sqref="Y435">
    <cfRule type="expression" dxfId="3095" priority="3124">
      <formula>Y436&gt;0</formula>
    </cfRule>
  </conditionalFormatting>
  <conditionalFormatting sqref="Y438">
    <cfRule type="expression" dxfId="3094" priority="3123">
      <formula>Y439&gt;0</formula>
    </cfRule>
  </conditionalFormatting>
  <conditionalFormatting sqref="Y441">
    <cfRule type="expression" dxfId="3093" priority="3122">
      <formula>Y442&gt;0</formula>
    </cfRule>
  </conditionalFormatting>
  <conditionalFormatting sqref="Y444">
    <cfRule type="expression" dxfId="3092" priority="3121">
      <formula>Y445&gt;0</formula>
    </cfRule>
  </conditionalFormatting>
  <conditionalFormatting sqref="Y447">
    <cfRule type="expression" dxfId="3091" priority="3120">
      <formula>Y448&gt;0</formula>
    </cfRule>
  </conditionalFormatting>
  <conditionalFormatting sqref="Y450">
    <cfRule type="expression" dxfId="3090" priority="3119">
      <formula>Y451&gt;0</formula>
    </cfRule>
  </conditionalFormatting>
  <conditionalFormatting sqref="Y453">
    <cfRule type="expression" dxfId="3089" priority="3118">
      <formula>Y454&gt;0</formula>
    </cfRule>
  </conditionalFormatting>
  <conditionalFormatting sqref="Y456">
    <cfRule type="expression" dxfId="3088" priority="3117">
      <formula>Y457&gt;0</formula>
    </cfRule>
  </conditionalFormatting>
  <conditionalFormatting sqref="Y459">
    <cfRule type="expression" dxfId="3087" priority="3116">
      <formula>Y460&gt;0</formula>
    </cfRule>
  </conditionalFormatting>
  <conditionalFormatting sqref="Y462">
    <cfRule type="expression" dxfId="3086" priority="3115">
      <formula>Y463&gt;0</formula>
    </cfRule>
  </conditionalFormatting>
  <conditionalFormatting sqref="Y465">
    <cfRule type="expression" dxfId="3085" priority="3114">
      <formula>Y466&gt;0</formula>
    </cfRule>
  </conditionalFormatting>
  <conditionalFormatting sqref="Y468">
    <cfRule type="expression" dxfId="3084" priority="3113">
      <formula>Y469&gt;0</formula>
    </cfRule>
  </conditionalFormatting>
  <conditionalFormatting sqref="Y471">
    <cfRule type="expression" dxfId="3083" priority="3112">
      <formula>Y472&gt;0</formula>
    </cfRule>
  </conditionalFormatting>
  <conditionalFormatting sqref="Y474">
    <cfRule type="expression" dxfId="3082" priority="3111">
      <formula>Y475&gt;0</formula>
    </cfRule>
  </conditionalFormatting>
  <conditionalFormatting sqref="Y477">
    <cfRule type="expression" dxfId="3081" priority="3110">
      <formula>Y478&gt;0</formula>
    </cfRule>
  </conditionalFormatting>
  <conditionalFormatting sqref="Y480">
    <cfRule type="expression" dxfId="3080" priority="3109">
      <formula>Y481&gt;0</formula>
    </cfRule>
  </conditionalFormatting>
  <conditionalFormatting sqref="Y483">
    <cfRule type="expression" dxfId="3079" priority="3108">
      <formula>Y484&gt;0</formula>
    </cfRule>
  </conditionalFormatting>
  <conditionalFormatting sqref="Y486">
    <cfRule type="expression" dxfId="3078" priority="3107">
      <formula>Y487&gt;0</formula>
    </cfRule>
  </conditionalFormatting>
  <conditionalFormatting sqref="Y456">
    <cfRule type="expression" dxfId="3077" priority="3106">
      <formula>Y457&gt;0</formula>
    </cfRule>
  </conditionalFormatting>
  <conditionalFormatting sqref="Y459">
    <cfRule type="expression" dxfId="3076" priority="3105">
      <formula>Y460&gt;0</formula>
    </cfRule>
  </conditionalFormatting>
  <conditionalFormatting sqref="Y462">
    <cfRule type="expression" dxfId="3075" priority="3104">
      <formula>Y463&gt;0</formula>
    </cfRule>
  </conditionalFormatting>
  <conditionalFormatting sqref="Y465">
    <cfRule type="expression" dxfId="3074" priority="3103">
      <formula>Y466&gt;0</formula>
    </cfRule>
  </conditionalFormatting>
  <conditionalFormatting sqref="Y468">
    <cfRule type="expression" dxfId="3073" priority="3102">
      <formula>Y469&gt;0</formula>
    </cfRule>
  </conditionalFormatting>
  <conditionalFormatting sqref="Y471">
    <cfRule type="expression" dxfId="3072" priority="3101">
      <formula>Y472&gt;0</formula>
    </cfRule>
  </conditionalFormatting>
  <conditionalFormatting sqref="Y474">
    <cfRule type="expression" dxfId="3071" priority="3100">
      <formula>Y475&gt;0</formula>
    </cfRule>
  </conditionalFormatting>
  <conditionalFormatting sqref="Y477">
    <cfRule type="expression" dxfId="3070" priority="3099">
      <formula>Y478&gt;0</formula>
    </cfRule>
  </conditionalFormatting>
  <conditionalFormatting sqref="Y480">
    <cfRule type="expression" dxfId="3069" priority="3098">
      <formula>Y481&gt;0</formula>
    </cfRule>
  </conditionalFormatting>
  <conditionalFormatting sqref="Y483">
    <cfRule type="expression" dxfId="3068" priority="3097">
      <formula>Y484&gt;0</formula>
    </cfRule>
  </conditionalFormatting>
  <conditionalFormatting sqref="Y486">
    <cfRule type="expression" dxfId="3067" priority="3096">
      <formula>Y487&gt;0</formula>
    </cfRule>
  </conditionalFormatting>
  <conditionalFormatting sqref="Y489">
    <cfRule type="expression" dxfId="3066" priority="3095">
      <formula>Y490&gt;0</formula>
    </cfRule>
  </conditionalFormatting>
  <conditionalFormatting sqref="Y492">
    <cfRule type="expression" dxfId="3065" priority="3094">
      <formula>Y493&gt;0</formula>
    </cfRule>
  </conditionalFormatting>
  <conditionalFormatting sqref="Y495">
    <cfRule type="expression" dxfId="3064" priority="3093">
      <formula>Y496&gt;0</formula>
    </cfRule>
  </conditionalFormatting>
  <conditionalFormatting sqref="Y498">
    <cfRule type="expression" dxfId="3063" priority="3092">
      <formula>Y499&gt;0</formula>
    </cfRule>
  </conditionalFormatting>
  <conditionalFormatting sqref="Y489">
    <cfRule type="expression" dxfId="3062" priority="3091">
      <formula>Y490&gt;0</formula>
    </cfRule>
  </conditionalFormatting>
  <conditionalFormatting sqref="Y492">
    <cfRule type="expression" dxfId="3061" priority="3090">
      <formula>Y493&gt;0</formula>
    </cfRule>
  </conditionalFormatting>
  <conditionalFormatting sqref="Y495">
    <cfRule type="expression" dxfId="3060" priority="3089">
      <formula>Y496&gt;0</formula>
    </cfRule>
  </conditionalFormatting>
  <conditionalFormatting sqref="Y498">
    <cfRule type="expression" dxfId="3059" priority="3088">
      <formula>Y499&gt;0</formula>
    </cfRule>
  </conditionalFormatting>
  <conditionalFormatting sqref="Y423">
    <cfRule type="expression" dxfId="3058" priority="3087">
      <formula>Y424&gt;0</formula>
    </cfRule>
  </conditionalFormatting>
  <conditionalFormatting sqref="Y426">
    <cfRule type="expression" dxfId="3057" priority="3086">
      <formula>Y427&gt;0</formula>
    </cfRule>
  </conditionalFormatting>
  <conditionalFormatting sqref="Y429">
    <cfRule type="expression" dxfId="3056" priority="3085">
      <formula>Y430&gt;0</formula>
    </cfRule>
  </conditionalFormatting>
  <conditionalFormatting sqref="Y432">
    <cfRule type="expression" dxfId="3055" priority="3084">
      <formula>Y433&gt;0</formula>
    </cfRule>
  </conditionalFormatting>
  <conditionalFormatting sqref="Y435">
    <cfRule type="expression" dxfId="3054" priority="3083">
      <formula>Y436&gt;0</formula>
    </cfRule>
  </conditionalFormatting>
  <conditionalFormatting sqref="Y438">
    <cfRule type="expression" dxfId="3053" priority="3082">
      <formula>Y439&gt;0</formula>
    </cfRule>
  </conditionalFormatting>
  <conditionalFormatting sqref="Y441">
    <cfRule type="expression" dxfId="3052" priority="3081">
      <formula>Y442&gt;0</formula>
    </cfRule>
  </conditionalFormatting>
  <conditionalFormatting sqref="Y444">
    <cfRule type="expression" dxfId="3051" priority="3080">
      <formula>Y445&gt;0</formula>
    </cfRule>
  </conditionalFormatting>
  <conditionalFormatting sqref="Y447">
    <cfRule type="expression" dxfId="3050" priority="3079">
      <formula>Y448&gt;0</formula>
    </cfRule>
  </conditionalFormatting>
  <conditionalFormatting sqref="Y450">
    <cfRule type="expression" dxfId="3049" priority="3078">
      <formula>Y451&gt;0</formula>
    </cfRule>
  </conditionalFormatting>
  <conditionalFormatting sqref="Y453">
    <cfRule type="expression" dxfId="3048" priority="3077">
      <formula>Y454&gt;0</formula>
    </cfRule>
  </conditionalFormatting>
  <conditionalFormatting sqref="Y456">
    <cfRule type="expression" dxfId="3047" priority="3076">
      <formula>Y457&gt;0</formula>
    </cfRule>
  </conditionalFormatting>
  <conditionalFormatting sqref="Y459">
    <cfRule type="expression" dxfId="3046" priority="3075">
      <formula>Y460&gt;0</formula>
    </cfRule>
  </conditionalFormatting>
  <conditionalFormatting sqref="Y462">
    <cfRule type="expression" dxfId="3045" priority="3074">
      <formula>Y463&gt;0</formula>
    </cfRule>
  </conditionalFormatting>
  <conditionalFormatting sqref="Y465">
    <cfRule type="expression" dxfId="3044" priority="3073">
      <formula>Y466&gt;0</formula>
    </cfRule>
  </conditionalFormatting>
  <conditionalFormatting sqref="Y468">
    <cfRule type="expression" dxfId="3043" priority="3072">
      <formula>Y469&gt;0</formula>
    </cfRule>
  </conditionalFormatting>
  <conditionalFormatting sqref="Y471">
    <cfRule type="expression" dxfId="3042" priority="3071">
      <formula>Y472&gt;0</formula>
    </cfRule>
  </conditionalFormatting>
  <conditionalFormatting sqref="Y474">
    <cfRule type="expression" dxfId="3041" priority="3070">
      <formula>Y475&gt;0</formula>
    </cfRule>
  </conditionalFormatting>
  <conditionalFormatting sqref="Y477">
    <cfRule type="expression" dxfId="3040" priority="3069">
      <formula>Y478&gt;0</formula>
    </cfRule>
  </conditionalFormatting>
  <conditionalFormatting sqref="Y480">
    <cfRule type="expression" dxfId="3039" priority="3068">
      <formula>Y481&gt;0</formula>
    </cfRule>
  </conditionalFormatting>
  <conditionalFormatting sqref="Y483">
    <cfRule type="expression" dxfId="3038" priority="3067">
      <formula>Y484&gt;0</formula>
    </cfRule>
  </conditionalFormatting>
  <conditionalFormatting sqref="Y486">
    <cfRule type="expression" dxfId="3037" priority="3066">
      <formula>Y487&gt;0</formula>
    </cfRule>
  </conditionalFormatting>
  <conditionalFormatting sqref="Y489">
    <cfRule type="expression" dxfId="3036" priority="3065">
      <formula>Y490&gt;0</formula>
    </cfRule>
  </conditionalFormatting>
  <conditionalFormatting sqref="Y492">
    <cfRule type="expression" dxfId="3035" priority="3064">
      <formula>Y493&gt;0</formula>
    </cfRule>
  </conditionalFormatting>
  <conditionalFormatting sqref="Y495">
    <cfRule type="expression" dxfId="3034" priority="3063">
      <formula>Y496&gt;0</formula>
    </cfRule>
  </conditionalFormatting>
  <conditionalFormatting sqref="Y498">
    <cfRule type="expression" dxfId="3033" priority="3062">
      <formula>Y499&gt;0</formula>
    </cfRule>
  </conditionalFormatting>
  <conditionalFormatting sqref="Y503">
    <cfRule type="expression" dxfId="3032" priority="3061">
      <formula>Y504&gt;0</formula>
    </cfRule>
  </conditionalFormatting>
  <conditionalFormatting sqref="Y506">
    <cfRule type="expression" dxfId="3031" priority="3060">
      <formula>Y507&gt;0</formula>
    </cfRule>
  </conditionalFormatting>
  <conditionalFormatting sqref="Y509">
    <cfRule type="expression" dxfId="3030" priority="3059">
      <formula>Y510&gt;0</formula>
    </cfRule>
  </conditionalFormatting>
  <conditionalFormatting sqref="Y512">
    <cfRule type="expression" dxfId="3029" priority="3058">
      <formula>Y513&gt;0</formula>
    </cfRule>
  </conditionalFormatting>
  <conditionalFormatting sqref="Y515">
    <cfRule type="expression" dxfId="3028" priority="3057">
      <formula>Y516&gt;0</formula>
    </cfRule>
  </conditionalFormatting>
  <conditionalFormatting sqref="Y518">
    <cfRule type="expression" dxfId="3027" priority="3056">
      <formula>Y519&gt;0</formula>
    </cfRule>
  </conditionalFormatting>
  <conditionalFormatting sqref="Y521">
    <cfRule type="expression" dxfId="3026" priority="3055">
      <formula>Y522&gt;0</formula>
    </cfRule>
  </conditionalFormatting>
  <conditionalFormatting sqref="Y524">
    <cfRule type="expression" dxfId="3025" priority="3054">
      <formula>Y525&gt;0</formula>
    </cfRule>
  </conditionalFormatting>
  <conditionalFormatting sqref="Y527">
    <cfRule type="expression" dxfId="3024" priority="3053">
      <formula>Y528&gt;0</formula>
    </cfRule>
  </conditionalFormatting>
  <conditionalFormatting sqref="Y530">
    <cfRule type="expression" dxfId="3023" priority="3052">
      <formula>Y531&gt;0</formula>
    </cfRule>
  </conditionalFormatting>
  <conditionalFormatting sqref="Y533">
    <cfRule type="expression" dxfId="3022" priority="3051">
      <formula>Y534&gt;0</formula>
    </cfRule>
  </conditionalFormatting>
  <conditionalFormatting sqref="Y503">
    <cfRule type="expression" dxfId="3021" priority="3050">
      <formula>Y504&gt;0</formula>
    </cfRule>
  </conditionalFormatting>
  <conditionalFormatting sqref="Y506">
    <cfRule type="expression" dxfId="3020" priority="3049">
      <formula>Y507&gt;0</formula>
    </cfRule>
  </conditionalFormatting>
  <conditionalFormatting sqref="Y509">
    <cfRule type="expression" dxfId="3019" priority="3048">
      <formula>Y510&gt;0</formula>
    </cfRule>
  </conditionalFormatting>
  <conditionalFormatting sqref="Y512">
    <cfRule type="expression" dxfId="3018" priority="3047">
      <formula>Y513&gt;0</formula>
    </cfRule>
  </conditionalFormatting>
  <conditionalFormatting sqref="Y515">
    <cfRule type="expression" dxfId="3017" priority="3046">
      <formula>Y516&gt;0</formula>
    </cfRule>
  </conditionalFormatting>
  <conditionalFormatting sqref="Y518">
    <cfRule type="expression" dxfId="3016" priority="3045">
      <formula>Y519&gt;0</formula>
    </cfRule>
  </conditionalFormatting>
  <conditionalFormatting sqref="Y521">
    <cfRule type="expression" dxfId="3015" priority="3044">
      <formula>Y522&gt;0</formula>
    </cfRule>
  </conditionalFormatting>
  <conditionalFormatting sqref="Y524">
    <cfRule type="expression" dxfId="3014" priority="3043">
      <formula>Y525&gt;0</formula>
    </cfRule>
  </conditionalFormatting>
  <conditionalFormatting sqref="Y527">
    <cfRule type="expression" dxfId="3013" priority="3042">
      <formula>Y528&gt;0</formula>
    </cfRule>
  </conditionalFormatting>
  <conditionalFormatting sqref="Y530">
    <cfRule type="expression" dxfId="3012" priority="3041">
      <formula>Y531&gt;0</formula>
    </cfRule>
  </conditionalFormatting>
  <conditionalFormatting sqref="Y533">
    <cfRule type="expression" dxfId="3011" priority="3040">
      <formula>Y534&gt;0</formula>
    </cfRule>
  </conditionalFormatting>
  <conditionalFormatting sqref="Y536">
    <cfRule type="expression" dxfId="3010" priority="3039">
      <formula>Y537&gt;0</formula>
    </cfRule>
  </conditionalFormatting>
  <conditionalFormatting sqref="Y539">
    <cfRule type="expression" dxfId="3009" priority="3038">
      <formula>Y540&gt;0</formula>
    </cfRule>
  </conditionalFormatting>
  <conditionalFormatting sqref="Y542">
    <cfRule type="expression" dxfId="3008" priority="3037">
      <formula>Y543&gt;0</formula>
    </cfRule>
  </conditionalFormatting>
  <conditionalFormatting sqref="Y545">
    <cfRule type="expression" dxfId="3007" priority="3036">
      <formula>Y546&gt;0</formula>
    </cfRule>
  </conditionalFormatting>
  <conditionalFormatting sqref="Y548">
    <cfRule type="expression" dxfId="3006" priority="3035">
      <formula>Y549&gt;0</formula>
    </cfRule>
  </conditionalFormatting>
  <conditionalFormatting sqref="Y551">
    <cfRule type="expression" dxfId="3005" priority="3034">
      <formula>Y552&gt;0</formula>
    </cfRule>
  </conditionalFormatting>
  <conditionalFormatting sqref="Y554">
    <cfRule type="expression" dxfId="3004" priority="3033">
      <formula>Y555&gt;0</formula>
    </cfRule>
  </conditionalFormatting>
  <conditionalFormatting sqref="Y557">
    <cfRule type="expression" dxfId="3003" priority="3032">
      <formula>Y558&gt;0</formula>
    </cfRule>
  </conditionalFormatting>
  <conditionalFormatting sqref="Y560">
    <cfRule type="expression" dxfId="3002" priority="3031">
      <formula>Y561&gt;0</formula>
    </cfRule>
  </conditionalFormatting>
  <conditionalFormatting sqref="Y563">
    <cfRule type="expression" dxfId="3001" priority="3030">
      <formula>Y564&gt;0</formula>
    </cfRule>
  </conditionalFormatting>
  <conditionalFormatting sqref="Y566">
    <cfRule type="expression" dxfId="3000" priority="3029">
      <formula>Y567&gt;0</formula>
    </cfRule>
  </conditionalFormatting>
  <conditionalFormatting sqref="Y536">
    <cfRule type="expression" dxfId="2999" priority="3028">
      <formula>Y537&gt;0</formula>
    </cfRule>
  </conditionalFormatting>
  <conditionalFormatting sqref="Y539">
    <cfRule type="expression" dxfId="2998" priority="3027">
      <formula>Y540&gt;0</formula>
    </cfRule>
  </conditionalFormatting>
  <conditionalFormatting sqref="Y542">
    <cfRule type="expression" dxfId="2997" priority="3026">
      <formula>Y543&gt;0</formula>
    </cfRule>
  </conditionalFormatting>
  <conditionalFormatting sqref="Y545">
    <cfRule type="expression" dxfId="2996" priority="3025">
      <formula>Y546&gt;0</formula>
    </cfRule>
  </conditionalFormatting>
  <conditionalFormatting sqref="Y548">
    <cfRule type="expression" dxfId="2995" priority="3024">
      <formula>Y549&gt;0</formula>
    </cfRule>
  </conditionalFormatting>
  <conditionalFormatting sqref="Y551">
    <cfRule type="expression" dxfId="2994" priority="3023">
      <formula>Y552&gt;0</formula>
    </cfRule>
  </conditionalFormatting>
  <conditionalFormatting sqref="Y554">
    <cfRule type="expression" dxfId="2993" priority="3022">
      <formula>Y555&gt;0</formula>
    </cfRule>
  </conditionalFormatting>
  <conditionalFormatting sqref="Y557">
    <cfRule type="expression" dxfId="2992" priority="3021">
      <formula>Y558&gt;0</formula>
    </cfRule>
  </conditionalFormatting>
  <conditionalFormatting sqref="Y560">
    <cfRule type="expression" dxfId="2991" priority="3020">
      <formula>Y561&gt;0</formula>
    </cfRule>
  </conditionalFormatting>
  <conditionalFormatting sqref="Y563">
    <cfRule type="expression" dxfId="2990" priority="3019">
      <formula>Y564&gt;0</formula>
    </cfRule>
  </conditionalFormatting>
  <conditionalFormatting sqref="Y566">
    <cfRule type="expression" dxfId="2989" priority="3018">
      <formula>Y567&gt;0</formula>
    </cfRule>
  </conditionalFormatting>
  <conditionalFormatting sqref="Y569">
    <cfRule type="expression" dxfId="2988" priority="3017">
      <formula>Y570&gt;0</formula>
    </cfRule>
  </conditionalFormatting>
  <conditionalFormatting sqref="Y572">
    <cfRule type="expression" dxfId="2987" priority="3016">
      <formula>Y573&gt;0</formula>
    </cfRule>
  </conditionalFormatting>
  <conditionalFormatting sqref="Y575">
    <cfRule type="expression" dxfId="2986" priority="3015">
      <formula>Y576&gt;0</formula>
    </cfRule>
  </conditionalFormatting>
  <conditionalFormatting sqref="Y578">
    <cfRule type="expression" dxfId="2985" priority="3014">
      <formula>Y579&gt;0</formula>
    </cfRule>
  </conditionalFormatting>
  <conditionalFormatting sqref="Y569">
    <cfRule type="expression" dxfId="2984" priority="3013">
      <formula>Y570&gt;0</formula>
    </cfRule>
  </conditionalFormatting>
  <conditionalFormatting sqref="Y572">
    <cfRule type="expression" dxfId="2983" priority="3012">
      <formula>Y573&gt;0</formula>
    </cfRule>
  </conditionalFormatting>
  <conditionalFormatting sqref="Y575">
    <cfRule type="expression" dxfId="2982" priority="3011">
      <formula>Y576&gt;0</formula>
    </cfRule>
  </conditionalFormatting>
  <conditionalFormatting sqref="Y578">
    <cfRule type="expression" dxfId="2981" priority="3010">
      <formula>Y579&gt;0</formula>
    </cfRule>
  </conditionalFormatting>
  <conditionalFormatting sqref="Y503">
    <cfRule type="expression" dxfId="2980" priority="3009">
      <formula>Y504&gt;0</formula>
    </cfRule>
  </conditionalFormatting>
  <conditionalFormatting sqref="Y506">
    <cfRule type="expression" dxfId="2979" priority="3008">
      <formula>Y507&gt;0</formula>
    </cfRule>
  </conditionalFormatting>
  <conditionalFormatting sqref="Y509">
    <cfRule type="expression" dxfId="2978" priority="3007">
      <formula>Y510&gt;0</formula>
    </cfRule>
  </conditionalFormatting>
  <conditionalFormatting sqref="Y512">
    <cfRule type="expression" dxfId="2977" priority="3006">
      <formula>Y513&gt;0</formula>
    </cfRule>
  </conditionalFormatting>
  <conditionalFormatting sqref="Y515">
    <cfRule type="expression" dxfId="2976" priority="3005">
      <formula>Y516&gt;0</formula>
    </cfRule>
  </conditionalFormatting>
  <conditionalFormatting sqref="Y518">
    <cfRule type="expression" dxfId="2975" priority="3004">
      <formula>Y519&gt;0</formula>
    </cfRule>
  </conditionalFormatting>
  <conditionalFormatting sqref="Y521">
    <cfRule type="expression" dxfId="2974" priority="3003">
      <formula>Y522&gt;0</formula>
    </cfRule>
  </conditionalFormatting>
  <conditionalFormatting sqref="Y524">
    <cfRule type="expression" dxfId="2973" priority="3002">
      <formula>Y525&gt;0</formula>
    </cfRule>
  </conditionalFormatting>
  <conditionalFormatting sqref="Y527">
    <cfRule type="expression" dxfId="2972" priority="3001">
      <formula>Y528&gt;0</formula>
    </cfRule>
  </conditionalFormatting>
  <conditionalFormatting sqref="Y530">
    <cfRule type="expression" dxfId="2971" priority="3000">
      <formula>Y531&gt;0</formula>
    </cfRule>
  </conditionalFormatting>
  <conditionalFormatting sqref="Y533">
    <cfRule type="expression" dxfId="2970" priority="2999">
      <formula>Y534&gt;0</formula>
    </cfRule>
  </conditionalFormatting>
  <conditionalFormatting sqref="Y536">
    <cfRule type="expression" dxfId="2969" priority="2998">
      <formula>Y537&gt;0</formula>
    </cfRule>
  </conditionalFormatting>
  <conditionalFormatting sqref="Y539">
    <cfRule type="expression" dxfId="2968" priority="2997">
      <formula>Y540&gt;0</formula>
    </cfRule>
  </conditionalFormatting>
  <conditionalFormatting sqref="Y542">
    <cfRule type="expression" dxfId="2967" priority="2996">
      <formula>Y543&gt;0</formula>
    </cfRule>
  </conditionalFormatting>
  <conditionalFormatting sqref="Y545">
    <cfRule type="expression" dxfId="2966" priority="2995">
      <formula>Y546&gt;0</formula>
    </cfRule>
  </conditionalFormatting>
  <conditionalFormatting sqref="Y548">
    <cfRule type="expression" dxfId="2965" priority="2994">
      <formula>Y549&gt;0</formula>
    </cfRule>
  </conditionalFormatting>
  <conditionalFormatting sqref="Y551">
    <cfRule type="expression" dxfId="2964" priority="2993">
      <formula>Y552&gt;0</formula>
    </cfRule>
  </conditionalFormatting>
  <conditionalFormatting sqref="Y554">
    <cfRule type="expression" dxfId="2963" priority="2992">
      <formula>Y555&gt;0</formula>
    </cfRule>
  </conditionalFormatting>
  <conditionalFormatting sqref="Y557">
    <cfRule type="expression" dxfId="2962" priority="2991">
      <formula>Y558&gt;0</formula>
    </cfRule>
  </conditionalFormatting>
  <conditionalFormatting sqref="Y560">
    <cfRule type="expression" dxfId="2961" priority="2990">
      <formula>Y561&gt;0</formula>
    </cfRule>
  </conditionalFormatting>
  <conditionalFormatting sqref="Y563">
    <cfRule type="expression" dxfId="2960" priority="2989">
      <formula>Y564&gt;0</formula>
    </cfRule>
  </conditionalFormatting>
  <conditionalFormatting sqref="Y566">
    <cfRule type="expression" dxfId="2959" priority="2988">
      <formula>Y567&gt;0</formula>
    </cfRule>
  </conditionalFormatting>
  <conditionalFormatting sqref="Y569">
    <cfRule type="expression" dxfId="2958" priority="2987">
      <formula>Y570&gt;0</formula>
    </cfRule>
  </conditionalFormatting>
  <conditionalFormatting sqref="Y572">
    <cfRule type="expression" dxfId="2957" priority="2986">
      <formula>Y573&gt;0</formula>
    </cfRule>
  </conditionalFormatting>
  <conditionalFormatting sqref="Y575">
    <cfRule type="expression" dxfId="2956" priority="2985">
      <formula>Y576&gt;0</formula>
    </cfRule>
  </conditionalFormatting>
  <conditionalFormatting sqref="Y578">
    <cfRule type="expression" dxfId="2955" priority="2984">
      <formula>Y579&gt;0</formula>
    </cfRule>
  </conditionalFormatting>
  <conditionalFormatting sqref="Y583">
    <cfRule type="expression" dxfId="2954" priority="2983">
      <formula>Y584&gt;0</formula>
    </cfRule>
  </conditionalFormatting>
  <conditionalFormatting sqref="Y586">
    <cfRule type="expression" dxfId="2953" priority="2982">
      <formula>Y587&gt;0</formula>
    </cfRule>
  </conditionalFormatting>
  <conditionalFormatting sqref="Y589">
    <cfRule type="expression" dxfId="2952" priority="2981">
      <formula>Y590&gt;0</formula>
    </cfRule>
  </conditionalFormatting>
  <conditionalFormatting sqref="Y592">
    <cfRule type="expression" dxfId="2951" priority="2980">
      <formula>Y593&gt;0</formula>
    </cfRule>
  </conditionalFormatting>
  <conditionalFormatting sqref="Y595">
    <cfRule type="expression" dxfId="2950" priority="2979">
      <formula>Y596&gt;0</formula>
    </cfRule>
  </conditionalFormatting>
  <conditionalFormatting sqref="Y598">
    <cfRule type="expression" dxfId="2949" priority="2978">
      <formula>Y599&gt;0</formula>
    </cfRule>
  </conditionalFormatting>
  <conditionalFormatting sqref="Y601">
    <cfRule type="expression" dxfId="2948" priority="2977">
      <formula>Y602&gt;0</formula>
    </cfRule>
  </conditionalFormatting>
  <conditionalFormatting sqref="Y604">
    <cfRule type="expression" dxfId="2947" priority="2976">
      <formula>Y605&gt;0</formula>
    </cfRule>
  </conditionalFormatting>
  <conditionalFormatting sqref="Y607">
    <cfRule type="expression" dxfId="2946" priority="2975">
      <formula>Y608&gt;0</formula>
    </cfRule>
  </conditionalFormatting>
  <conditionalFormatting sqref="Y610">
    <cfRule type="expression" dxfId="2945" priority="2974">
      <formula>Y611&gt;0</formula>
    </cfRule>
  </conditionalFormatting>
  <conditionalFormatting sqref="Y613">
    <cfRule type="expression" dxfId="2944" priority="2973">
      <formula>Y614&gt;0</formula>
    </cfRule>
  </conditionalFormatting>
  <conditionalFormatting sqref="Y583">
    <cfRule type="expression" dxfId="2943" priority="2972">
      <formula>Y584&gt;0</formula>
    </cfRule>
  </conditionalFormatting>
  <conditionalFormatting sqref="Y586">
    <cfRule type="expression" dxfId="2942" priority="2971">
      <formula>Y587&gt;0</formula>
    </cfRule>
  </conditionalFormatting>
  <conditionalFormatting sqref="Y589">
    <cfRule type="expression" dxfId="2941" priority="2970">
      <formula>Y590&gt;0</formula>
    </cfRule>
  </conditionalFormatting>
  <conditionalFormatting sqref="Y592">
    <cfRule type="expression" dxfId="2940" priority="2969">
      <formula>Y593&gt;0</formula>
    </cfRule>
  </conditionalFormatting>
  <conditionalFormatting sqref="Y595">
    <cfRule type="expression" dxfId="2939" priority="2968">
      <formula>Y596&gt;0</formula>
    </cfRule>
  </conditionalFormatting>
  <conditionalFormatting sqref="Y598">
    <cfRule type="expression" dxfId="2938" priority="2967">
      <formula>Y599&gt;0</formula>
    </cfRule>
  </conditionalFormatting>
  <conditionalFormatting sqref="Y601">
    <cfRule type="expression" dxfId="2937" priority="2966">
      <formula>Y602&gt;0</formula>
    </cfRule>
  </conditionalFormatting>
  <conditionalFormatting sqref="Y604">
    <cfRule type="expression" dxfId="2936" priority="2965">
      <formula>Y605&gt;0</formula>
    </cfRule>
  </conditionalFormatting>
  <conditionalFormatting sqref="Y607">
    <cfRule type="expression" dxfId="2935" priority="2964">
      <formula>Y608&gt;0</formula>
    </cfRule>
  </conditionalFormatting>
  <conditionalFormatting sqref="Y610">
    <cfRule type="expression" dxfId="2934" priority="2963">
      <formula>Y611&gt;0</formula>
    </cfRule>
  </conditionalFormatting>
  <conditionalFormatting sqref="Y613">
    <cfRule type="expression" dxfId="2933" priority="2962">
      <formula>Y614&gt;0</formula>
    </cfRule>
  </conditionalFormatting>
  <conditionalFormatting sqref="Y616">
    <cfRule type="expression" dxfId="2932" priority="2961">
      <formula>Y617&gt;0</formula>
    </cfRule>
  </conditionalFormatting>
  <conditionalFormatting sqref="Y619">
    <cfRule type="expression" dxfId="2931" priority="2960">
      <formula>Y620&gt;0</formula>
    </cfRule>
  </conditionalFormatting>
  <conditionalFormatting sqref="Y622">
    <cfRule type="expression" dxfId="2930" priority="2959">
      <formula>Y623&gt;0</formula>
    </cfRule>
  </conditionalFormatting>
  <conditionalFormatting sqref="Y625">
    <cfRule type="expression" dxfId="2929" priority="2958">
      <formula>Y626&gt;0</formula>
    </cfRule>
  </conditionalFormatting>
  <conditionalFormatting sqref="Y628">
    <cfRule type="expression" dxfId="2928" priority="2957">
      <formula>Y629&gt;0</formula>
    </cfRule>
  </conditionalFormatting>
  <conditionalFormatting sqref="Y631">
    <cfRule type="expression" dxfId="2927" priority="2956">
      <formula>Y632&gt;0</formula>
    </cfRule>
  </conditionalFormatting>
  <conditionalFormatting sqref="Y634">
    <cfRule type="expression" dxfId="2926" priority="2955">
      <formula>Y635&gt;0</formula>
    </cfRule>
  </conditionalFormatting>
  <conditionalFormatting sqref="Y637">
    <cfRule type="expression" dxfId="2925" priority="2954">
      <formula>Y638&gt;0</formula>
    </cfRule>
  </conditionalFormatting>
  <conditionalFormatting sqref="Y640">
    <cfRule type="expression" dxfId="2924" priority="2953">
      <formula>Y641&gt;0</formula>
    </cfRule>
  </conditionalFormatting>
  <conditionalFormatting sqref="Y643">
    <cfRule type="expression" dxfId="2923" priority="2952">
      <formula>Y644&gt;0</formula>
    </cfRule>
  </conditionalFormatting>
  <conditionalFormatting sqref="Y646">
    <cfRule type="expression" dxfId="2922" priority="2951">
      <formula>Y647&gt;0</formula>
    </cfRule>
  </conditionalFormatting>
  <conditionalFormatting sqref="Y616">
    <cfRule type="expression" dxfId="2921" priority="2950">
      <formula>Y617&gt;0</formula>
    </cfRule>
  </conditionalFormatting>
  <conditionalFormatting sqref="Y619">
    <cfRule type="expression" dxfId="2920" priority="2949">
      <formula>Y620&gt;0</formula>
    </cfRule>
  </conditionalFormatting>
  <conditionalFormatting sqref="Y622">
    <cfRule type="expression" dxfId="2919" priority="2948">
      <formula>Y623&gt;0</formula>
    </cfRule>
  </conditionalFormatting>
  <conditionalFormatting sqref="Y625">
    <cfRule type="expression" dxfId="2918" priority="2947">
      <formula>Y626&gt;0</formula>
    </cfRule>
  </conditionalFormatting>
  <conditionalFormatting sqref="Y628">
    <cfRule type="expression" dxfId="2917" priority="2946">
      <formula>Y629&gt;0</formula>
    </cfRule>
  </conditionalFormatting>
  <conditionalFormatting sqref="Y631">
    <cfRule type="expression" dxfId="2916" priority="2945">
      <formula>Y632&gt;0</formula>
    </cfRule>
  </conditionalFormatting>
  <conditionalFormatting sqref="Y634">
    <cfRule type="expression" dxfId="2915" priority="2944">
      <formula>Y635&gt;0</formula>
    </cfRule>
  </conditionalFormatting>
  <conditionalFormatting sqref="Y637">
    <cfRule type="expression" dxfId="2914" priority="2943">
      <formula>Y638&gt;0</formula>
    </cfRule>
  </conditionalFormatting>
  <conditionalFormatting sqref="Y640">
    <cfRule type="expression" dxfId="2913" priority="2942">
      <formula>Y641&gt;0</formula>
    </cfRule>
  </conditionalFormatting>
  <conditionalFormatting sqref="Y643">
    <cfRule type="expression" dxfId="2912" priority="2941">
      <formula>Y644&gt;0</formula>
    </cfRule>
  </conditionalFormatting>
  <conditionalFormatting sqref="Y646">
    <cfRule type="expression" dxfId="2911" priority="2940">
      <formula>Y647&gt;0</formula>
    </cfRule>
  </conditionalFormatting>
  <conditionalFormatting sqref="Y649">
    <cfRule type="expression" dxfId="2910" priority="2939">
      <formula>Y650&gt;0</formula>
    </cfRule>
  </conditionalFormatting>
  <conditionalFormatting sqref="Y652">
    <cfRule type="expression" dxfId="2909" priority="2938">
      <formula>Y653&gt;0</formula>
    </cfRule>
  </conditionalFormatting>
  <conditionalFormatting sqref="Y655">
    <cfRule type="expression" dxfId="2908" priority="2937">
      <formula>Y656&gt;0</formula>
    </cfRule>
  </conditionalFormatting>
  <conditionalFormatting sqref="Y658">
    <cfRule type="expression" dxfId="2907" priority="2936">
      <formula>Y659&gt;0</formula>
    </cfRule>
  </conditionalFormatting>
  <conditionalFormatting sqref="Y649">
    <cfRule type="expression" dxfId="2906" priority="2935">
      <formula>Y650&gt;0</formula>
    </cfRule>
  </conditionalFormatting>
  <conditionalFormatting sqref="Y652">
    <cfRule type="expression" dxfId="2905" priority="2934">
      <formula>Y653&gt;0</formula>
    </cfRule>
  </conditionalFormatting>
  <conditionalFormatting sqref="Y655">
    <cfRule type="expression" dxfId="2904" priority="2933">
      <formula>Y656&gt;0</formula>
    </cfRule>
  </conditionalFormatting>
  <conditionalFormatting sqref="Y658">
    <cfRule type="expression" dxfId="2903" priority="2932">
      <formula>Y659&gt;0</formula>
    </cfRule>
  </conditionalFormatting>
  <conditionalFormatting sqref="Y583">
    <cfRule type="expression" dxfId="2902" priority="2931">
      <formula>Y584&gt;0</formula>
    </cfRule>
  </conditionalFormatting>
  <conditionalFormatting sqref="Y586">
    <cfRule type="expression" dxfId="2901" priority="2930">
      <formula>Y587&gt;0</formula>
    </cfRule>
  </conditionalFormatting>
  <conditionalFormatting sqref="Y589">
    <cfRule type="expression" dxfId="2900" priority="2929">
      <formula>Y590&gt;0</formula>
    </cfRule>
  </conditionalFormatting>
  <conditionalFormatting sqref="Y592">
    <cfRule type="expression" dxfId="2899" priority="2928">
      <formula>Y593&gt;0</formula>
    </cfRule>
  </conditionalFormatting>
  <conditionalFormatting sqref="Y595">
    <cfRule type="expression" dxfId="2898" priority="2927">
      <formula>Y596&gt;0</formula>
    </cfRule>
  </conditionalFormatting>
  <conditionalFormatting sqref="Y598">
    <cfRule type="expression" dxfId="2897" priority="2926">
      <formula>Y599&gt;0</formula>
    </cfRule>
  </conditionalFormatting>
  <conditionalFormatting sqref="Y601">
    <cfRule type="expression" dxfId="2896" priority="2925">
      <formula>Y602&gt;0</formula>
    </cfRule>
  </conditionalFormatting>
  <conditionalFormatting sqref="Y604">
    <cfRule type="expression" dxfId="2895" priority="2924">
      <formula>Y605&gt;0</formula>
    </cfRule>
  </conditionalFormatting>
  <conditionalFormatting sqref="Y607">
    <cfRule type="expression" dxfId="2894" priority="2923">
      <formula>Y608&gt;0</formula>
    </cfRule>
  </conditionalFormatting>
  <conditionalFormatting sqref="Y610">
    <cfRule type="expression" dxfId="2893" priority="2922">
      <formula>Y611&gt;0</formula>
    </cfRule>
  </conditionalFormatting>
  <conditionalFormatting sqref="Y613">
    <cfRule type="expression" dxfId="2892" priority="2921">
      <formula>Y614&gt;0</formula>
    </cfRule>
  </conditionalFormatting>
  <conditionalFormatting sqref="Y616">
    <cfRule type="expression" dxfId="2891" priority="2920">
      <formula>Y617&gt;0</formula>
    </cfRule>
  </conditionalFormatting>
  <conditionalFormatting sqref="Y619">
    <cfRule type="expression" dxfId="2890" priority="2919">
      <formula>Y620&gt;0</formula>
    </cfRule>
  </conditionalFormatting>
  <conditionalFormatting sqref="Y622">
    <cfRule type="expression" dxfId="2889" priority="2918">
      <formula>Y623&gt;0</formula>
    </cfRule>
  </conditionalFormatting>
  <conditionalFormatting sqref="Y625">
    <cfRule type="expression" dxfId="2888" priority="2917">
      <formula>Y626&gt;0</formula>
    </cfRule>
  </conditionalFormatting>
  <conditionalFormatting sqref="Y628">
    <cfRule type="expression" dxfId="2887" priority="2916">
      <formula>Y629&gt;0</formula>
    </cfRule>
  </conditionalFormatting>
  <conditionalFormatting sqref="Y631">
    <cfRule type="expression" dxfId="2886" priority="2915">
      <formula>Y632&gt;0</formula>
    </cfRule>
  </conditionalFormatting>
  <conditionalFormatting sqref="Y634">
    <cfRule type="expression" dxfId="2885" priority="2914">
      <formula>Y635&gt;0</formula>
    </cfRule>
  </conditionalFormatting>
  <conditionalFormatting sqref="Y637">
    <cfRule type="expression" dxfId="2884" priority="2913">
      <formula>Y638&gt;0</formula>
    </cfRule>
  </conditionalFormatting>
  <conditionalFormatting sqref="Y640">
    <cfRule type="expression" dxfId="2883" priority="2912">
      <formula>Y641&gt;0</formula>
    </cfRule>
  </conditionalFormatting>
  <conditionalFormatting sqref="Y643">
    <cfRule type="expression" dxfId="2882" priority="2911">
      <formula>Y644&gt;0</formula>
    </cfRule>
  </conditionalFormatting>
  <conditionalFormatting sqref="Y646">
    <cfRule type="expression" dxfId="2881" priority="2910">
      <formula>Y647&gt;0</formula>
    </cfRule>
  </conditionalFormatting>
  <conditionalFormatting sqref="Y649">
    <cfRule type="expression" dxfId="2880" priority="2909">
      <formula>Y650&gt;0</formula>
    </cfRule>
  </conditionalFormatting>
  <conditionalFormatting sqref="Y652">
    <cfRule type="expression" dxfId="2879" priority="2908">
      <formula>Y653&gt;0</formula>
    </cfRule>
  </conditionalFormatting>
  <conditionalFormatting sqref="Y655">
    <cfRule type="expression" dxfId="2878" priority="2907">
      <formula>Y656&gt;0</formula>
    </cfRule>
  </conditionalFormatting>
  <conditionalFormatting sqref="Y658">
    <cfRule type="expression" dxfId="2877" priority="2906">
      <formula>Y659&gt;0</formula>
    </cfRule>
  </conditionalFormatting>
  <conditionalFormatting sqref="Y663">
    <cfRule type="expression" dxfId="2876" priority="2905">
      <formula>Y664&gt;0</formula>
    </cfRule>
  </conditionalFormatting>
  <conditionalFormatting sqref="Y666">
    <cfRule type="expression" dxfId="2875" priority="2904">
      <formula>Y667&gt;0</formula>
    </cfRule>
  </conditionalFormatting>
  <conditionalFormatting sqref="Y669">
    <cfRule type="expression" dxfId="2874" priority="2903">
      <formula>Y670&gt;0</formula>
    </cfRule>
  </conditionalFormatting>
  <conditionalFormatting sqref="Y672">
    <cfRule type="expression" dxfId="2873" priority="2902">
      <formula>Y673&gt;0</formula>
    </cfRule>
  </conditionalFormatting>
  <conditionalFormatting sqref="Y675">
    <cfRule type="expression" dxfId="2872" priority="2901">
      <formula>Y676&gt;0</formula>
    </cfRule>
  </conditionalFormatting>
  <conditionalFormatting sqref="Y678">
    <cfRule type="expression" dxfId="2871" priority="2900">
      <formula>Y679&gt;0</formula>
    </cfRule>
  </conditionalFormatting>
  <conditionalFormatting sqref="Y681">
    <cfRule type="expression" dxfId="2870" priority="2899">
      <formula>Y682&gt;0</formula>
    </cfRule>
  </conditionalFormatting>
  <conditionalFormatting sqref="Y684">
    <cfRule type="expression" dxfId="2869" priority="2898">
      <formula>Y685&gt;0</formula>
    </cfRule>
  </conditionalFormatting>
  <conditionalFormatting sqref="Y687">
    <cfRule type="expression" dxfId="2868" priority="2897">
      <formula>Y688&gt;0</formula>
    </cfRule>
  </conditionalFormatting>
  <conditionalFormatting sqref="Y690">
    <cfRule type="expression" dxfId="2867" priority="2896">
      <formula>Y691&gt;0</formula>
    </cfRule>
  </conditionalFormatting>
  <conditionalFormatting sqref="Y693">
    <cfRule type="expression" dxfId="2866" priority="2895">
      <formula>Y694&gt;0</formula>
    </cfRule>
  </conditionalFormatting>
  <conditionalFormatting sqref="Y663">
    <cfRule type="expression" dxfId="2865" priority="2894">
      <formula>Y664&gt;0</formula>
    </cfRule>
  </conditionalFormatting>
  <conditionalFormatting sqref="Y666">
    <cfRule type="expression" dxfId="2864" priority="2893">
      <formula>Y667&gt;0</formula>
    </cfRule>
  </conditionalFormatting>
  <conditionalFormatting sqref="Y669">
    <cfRule type="expression" dxfId="2863" priority="2892">
      <formula>Y670&gt;0</formula>
    </cfRule>
  </conditionalFormatting>
  <conditionalFormatting sqref="Y672">
    <cfRule type="expression" dxfId="2862" priority="2891">
      <formula>Y673&gt;0</formula>
    </cfRule>
  </conditionalFormatting>
  <conditionalFormatting sqref="Y675">
    <cfRule type="expression" dxfId="2861" priority="2890">
      <formula>Y676&gt;0</formula>
    </cfRule>
  </conditionalFormatting>
  <conditionalFormatting sqref="Y678">
    <cfRule type="expression" dxfId="2860" priority="2889">
      <formula>Y679&gt;0</formula>
    </cfRule>
  </conditionalFormatting>
  <conditionalFormatting sqref="Y681">
    <cfRule type="expression" dxfId="2859" priority="2888">
      <formula>Y682&gt;0</formula>
    </cfRule>
  </conditionalFormatting>
  <conditionalFormatting sqref="Y684">
    <cfRule type="expression" dxfId="2858" priority="2887">
      <formula>Y685&gt;0</formula>
    </cfRule>
  </conditionalFormatting>
  <conditionalFormatting sqref="Y687">
    <cfRule type="expression" dxfId="2857" priority="2886">
      <formula>Y688&gt;0</formula>
    </cfRule>
  </conditionalFormatting>
  <conditionalFormatting sqref="Y690">
    <cfRule type="expression" dxfId="2856" priority="2885">
      <formula>Y691&gt;0</formula>
    </cfRule>
  </conditionalFormatting>
  <conditionalFormatting sqref="Y693">
    <cfRule type="expression" dxfId="2855" priority="2884">
      <formula>Y694&gt;0</formula>
    </cfRule>
  </conditionalFormatting>
  <conditionalFormatting sqref="Y696">
    <cfRule type="expression" dxfId="2854" priority="2883">
      <formula>Y697&gt;0</formula>
    </cfRule>
  </conditionalFormatting>
  <conditionalFormatting sqref="Y699">
    <cfRule type="expression" dxfId="2853" priority="2882">
      <formula>Y700&gt;0</formula>
    </cfRule>
  </conditionalFormatting>
  <conditionalFormatting sqref="Y702">
    <cfRule type="expression" dxfId="2852" priority="2881">
      <formula>Y703&gt;0</formula>
    </cfRule>
  </conditionalFormatting>
  <conditionalFormatting sqref="Y705">
    <cfRule type="expression" dxfId="2851" priority="2880">
      <formula>Y706&gt;0</formula>
    </cfRule>
  </conditionalFormatting>
  <conditionalFormatting sqref="Y708">
    <cfRule type="expression" dxfId="2850" priority="2879">
      <formula>Y709&gt;0</formula>
    </cfRule>
  </conditionalFormatting>
  <conditionalFormatting sqref="Y711">
    <cfRule type="expression" dxfId="2849" priority="2878">
      <formula>Y712&gt;0</formula>
    </cfRule>
  </conditionalFormatting>
  <conditionalFormatting sqref="Y714">
    <cfRule type="expression" dxfId="2848" priority="2877">
      <formula>Y715&gt;0</formula>
    </cfRule>
  </conditionalFormatting>
  <conditionalFormatting sqref="Y717">
    <cfRule type="expression" dxfId="2847" priority="2876">
      <formula>Y718&gt;0</formula>
    </cfRule>
  </conditionalFormatting>
  <conditionalFormatting sqref="Y720">
    <cfRule type="expression" dxfId="2846" priority="2875">
      <formula>Y721&gt;0</formula>
    </cfRule>
  </conditionalFormatting>
  <conditionalFormatting sqref="Y723">
    <cfRule type="expression" dxfId="2845" priority="2874">
      <formula>Y724&gt;0</formula>
    </cfRule>
  </conditionalFormatting>
  <conditionalFormatting sqref="Y726">
    <cfRule type="expression" dxfId="2844" priority="2873">
      <formula>Y727&gt;0</formula>
    </cfRule>
  </conditionalFormatting>
  <conditionalFormatting sqref="Y696">
    <cfRule type="expression" dxfId="2843" priority="2872">
      <formula>Y697&gt;0</formula>
    </cfRule>
  </conditionalFormatting>
  <conditionalFormatting sqref="Y699">
    <cfRule type="expression" dxfId="2842" priority="2871">
      <formula>Y700&gt;0</formula>
    </cfRule>
  </conditionalFormatting>
  <conditionalFormatting sqref="Y702">
    <cfRule type="expression" dxfId="2841" priority="2870">
      <formula>Y703&gt;0</formula>
    </cfRule>
  </conditionalFormatting>
  <conditionalFormatting sqref="Y705">
    <cfRule type="expression" dxfId="2840" priority="2869">
      <formula>Y706&gt;0</formula>
    </cfRule>
  </conditionalFormatting>
  <conditionalFormatting sqref="Y708">
    <cfRule type="expression" dxfId="2839" priority="2868">
      <formula>Y709&gt;0</formula>
    </cfRule>
  </conditionalFormatting>
  <conditionalFormatting sqref="Y711">
    <cfRule type="expression" dxfId="2838" priority="2867">
      <formula>Y712&gt;0</formula>
    </cfRule>
  </conditionalFormatting>
  <conditionalFormatting sqref="Y714">
    <cfRule type="expression" dxfId="2837" priority="2866">
      <formula>Y715&gt;0</formula>
    </cfRule>
  </conditionalFormatting>
  <conditionalFormatting sqref="Y717">
    <cfRule type="expression" dxfId="2836" priority="2865">
      <formula>Y718&gt;0</formula>
    </cfRule>
  </conditionalFormatting>
  <conditionalFormatting sqref="Y720">
    <cfRule type="expression" dxfId="2835" priority="2864">
      <formula>Y721&gt;0</formula>
    </cfRule>
  </conditionalFormatting>
  <conditionalFormatting sqref="Y723">
    <cfRule type="expression" dxfId="2834" priority="2863">
      <formula>Y724&gt;0</formula>
    </cfRule>
  </conditionalFormatting>
  <conditionalFormatting sqref="Y726">
    <cfRule type="expression" dxfId="2833" priority="2862">
      <formula>Y727&gt;0</formula>
    </cfRule>
  </conditionalFormatting>
  <conditionalFormatting sqref="Y729">
    <cfRule type="expression" dxfId="2832" priority="2861">
      <formula>Y730&gt;0</formula>
    </cfRule>
  </conditionalFormatting>
  <conditionalFormatting sqref="Y732">
    <cfRule type="expression" dxfId="2831" priority="2860">
      <formula>Y733&gt;0</formula>
    </cfRule>
  </conditionalFormatting>
  <conditionalFormatting sqref="Y735">
    <cfRule type="expression" dxfId="2830" priority="2859">
      <formula>Y736&gt;0</formula>
    </cfRule>
  </conditionalFormatting>
  <conditionalFormatting sqref="Y738">
    <cfRule type="expression" dxfId="2829" priority="2858">
      <formula>Y739&gt;0</formula>
    </cfRule>
  </conditionalFormatting>
  <conditionalFormatting sqref="Y729">
    <cfRule type="expression" dxfId="2828" priority="2857">
      <formula>Y730&gt;0</formula>
    </cfRule>
  </conditionalFormatting>
  <conditionalFormatting sqref="Y732">
    <cfRule type="expression" dxfId="2827" priority="2856">
      <formula>Y733&gt;0</formula>
    </cfRule>
  </conditionalFormatting>
  <conditionalFormatting sqref="Y735">
    <cfRule type="expression" dxfId="2826" priority="2855">
      <formula>Y736&gt;0</formula>
    </cfRule>
  </conditionalFormatting>
  <conditionalFormatting sqref="Y738">
    <cfRule type="expression" dxfId="2825" priority="2854">
      <formula>Y739&gt;0</formula>
    </cfRule>
  </conditionalFormatting>
  <conditionalFormatting sqref="Y663">
    <cfRule type="expression" dxfId="2824" priority="2853">
      <formula>Y664&gt;0</formula>
    </cfRule>
  </conditionalFormatting>
  <conditionalFormatting sqref="Y666">
    <cfRule type="expression" dxfId="2823" priority="2852">
      <formula>Y667&gt;0</formula>
    </cfRule>
  </conditionalFormatting>
  <conditionalFormatting sqref="Y669">
    <cfRule type="expression" dxfId="2822" priority="2851">
      <formula>Y670&gt;0</formula>
    </cfRule>
  </conditionalFormatting>
  <conditionalFormatting sqref="Y672">
    <cfRule type="expression" dxfId="2821" priority="2850">
      <formula>Y673&gt;0</formula>
    </cfRule>
  </conditionalFormatting>
  <conditionalFormatting sqref="Y675">
    <cfRule type="expression" dxfId="2820" priority="2849">
      <formula>Y676&gt;0</formula>
    </cfRule>
  </conditionalFormatting>
  <conditionalFormatting sqref="Y678">
    <cfRule type="expression" dxfId="2819" priority="2848">
      <formula>Y679&gt;0</formula>
    </cfRule>
  </conditionalFormatting>
  <conditionalFormatting sqref="Y681">
    <cfRule type="expression" dxfId="2818" priority="2847">
      <formula>Y682&gt;0</formula>
    </cfRule>
  </conditionalFormatting>
  <conditionalFormatting sqref="Y684">
    <cfRule type="expression" dxfId="2817" priority="2846">
      <formula>Y685&gt;0</formula>
    </cfRule>
  </conditionalFormatting>
  <conditionalFormatting sqref="Y687">
    <cfRule type="expression" dxfId="2816" priority="2845">
      <formula>Y688&gt;0</formula>
    </cfRule>
  </conditionalFormatting>
  <conditionalFormatting sqref="Y690">
    <cfRule type="expression" dxfId="2815" priority="2844">
      <formula>Y691&gt;0</formula>
    </cfRule>
  </conditionalFormatting>
  <conditionalFormatting sqref="Y693">
    <cfRule type="expression" dxfId="2814" priority="2843">
      <formula>Y694&gt;0</formula>
    </cfRule>
  </conditionalFormatting>
  <conditionalFormatting sqref="Y696">
    <cfRule type="expression" dxfId="2813" priority="2842">
      <formula>Y697&gt;0</formula>
    </cfRule>
  </conditionalFormatting>
  <conditionalFormatting sqref="Y699">
    <cfRule type="expression" dxfId="2812" priority="2841">
      <formula>Y700&gt;0</formula>
    </cfRule>
  </conditionalFormatting>
  <conditionalFormatting sqref="Y702">
    <cfRule type="expression" dxfId="2811" priority="2840">
      <formula>Y703&gt;0</formula>
    </cfRule>
  </conditionalFormatting>
  <conditionalFormatting sqref="Y705">
    <cfRule type="expression" dxfId="2810" priority="2839">
      <formula>Y706&gt;0</formula>
    </cfRule>
  </conditionalFormatting>
  <conditionalFormatting sqref="Y708">
    <cfRule type="expression" dxfId="2809" priority="2838">
      <formula>Y709&gt;0</formula>
    </cfRule>
  </conditionalFormatting>
  <conditionalFormatting sqref="Y711">
    <cfRule type="expression" dxfId="2808" priority="2837">
      <formula>Y712&gt;0</formula>
    </cfRule>
  </conditionalFormatting>
  <conditionalFormatting sqref="Y714">
    <cfRule type="expression" dxfId="2807" priority="2836">
      <formula>Y715&gt;0</formula>
    </cfRule>
  </conditionalFormatting>
  <conditionalFormatting sqref="Y717">
    <cfRule type="expression" dxfId="2806" priority="2835">
      <formula>Y718&gt;0</formula>
    </cfRule>
  </conditionalFormatting>
  <conditionalFormatting sqref="Y720">
    <cfRule type="expression" dxfId="2805" priority="2834">
      <formula>Y721&gt;0</formula>
    </cfRule>
  </conditionalFormatting>
  <conditionalFormatting sqref="Y723">
    <cfRule type="expression" dxfId="2804" priority="2833">
      <formula>Y724&gt;0</formula>
    </cfRule>
  </conditionalFormatting>
  <conditionalFormatting sqref="Y726">
    <cfRule type="expression" dxfId="2803" priority="2832">
      <formula>Y727&gt;0</formula>
    </cfRule>
  </conditionalFormatting>
  <conditionalFormatting sqref="Y729">
    <cfRule type="expression" dxfId="2802" priority="2831">
      <formula>Y730&gt;0</formula>
    </cfRule>
  </conditionalFormatting>
  <conditionalFormatting sqref="Y732">
    <cfRule type="expression" dxfId="2801" priority="2830">
      <formula>Y733&gt;0</formula>
    </cfRule>
  </conditionalFormatting>
  <conditionalFormatting sqref="Y735">
    <cfRule type="expression" dxfId="2800" priority="2829">
      <formula>Y736&gt;0</formula>
    </cfRule>
  </conditionalFormatting>
  <conditionalFormatting sqref="Y738">
    <cfRule type="expression" dxfId="2799" priority="2828">
      <formula>Y739&gt;0</formula>
    </cfRule>
  </conditionalFormatting>
  <conditionalFormatting sqref="Y743">
    <cfRule type="expression" dxfId="2798" priority="2827">
      <formula>Y744&gt;0</formula>
    </cfRule>
  </conditionalFormatting>
  <conditionalFormatting sqref="Y746">
    <cfRule type="expression" dxfId="2797" priority="2826">
      <formula>Y747&gt;0</formula>
    </cfRule>
  </conditionalFormatting>
  <conditionalFormatting sqref="Y749">
    <cfRule type="expression" dxfId="2796" priority="2825">
      <formula>Y750&gt;0</formula>
    </cfRule>
  </conditionalFormatting>
  <conditionalFormatting sqref="Y752">
    <cfRule type="expression" dxfId="2795" priority="2824">
      <formula>Y753&gt;0</formula>
    </cfRule>
  </conditionalFormatting>
  <conditionalFormatting sqref="Y755">
    <cfRule type="expression" dxfId="2794" priority="2823">
      <formula>Y756&gt;0</formula>
    </cfRule>
  </conditionalFormatting>
  <conditionalFormatting sqref="Y758">
    <cfRule type="expression" dxfId="2793" priority="2822">
      <formula>Y759&gt;0</formula>
    </cfRule>
  </conditionalFormatting>
  <conditionalFormatting sqref="Y761">
    <cfRule type="expression" dxfId="2792" priority="2821">
      <formula>Y762&gt;0</formula>
    </cfRule>
  </conditionalFormatting>
  <conditionalFormatting sqref="Y764">
    <cfRule type="expression" dxfId="2791" priority="2820">
      <formula>Y765&gt;0</formula>
    </cfRule>
  </conditionalFormatting>
  <conditionalFormatting sqref="Y767">
    <cfRule type="expression" dxfId="2790" priority="2819">
      <formula>Y768&gt;0</formula>
    </cfRule>
  </conditionalFormatting>
  <conditionalFormatting sqref="Y770">
    <cfRule type="expression" dxfId="2789" priority="2818">
      <formula>Y771&gt;0</formula>
    </cfRule>
  </conditionalFormatting>
  <conditionalFormatting sqref="Y773">
    <cfRule type="expression" dxfId="2788" priority="2817">
      <formula>Y774&gt;0</formula>
    </cfRule>
  </conditionalFormatting>
  <conditionalFormatting sqref="Y743">
    <cfRule type="expression" dxfId="2787" priority="2816">
      <formula>Y744&gt;0</formula>
    </cfRule>
  </conditionalFormatting>
  <conditionalFormatting sqref="Y746">
    <cfRule type="expression" dxfId="2786" priority="2815">
      <formula>Y747&gt;0</formula>
    </cfRule>
  </conditionalFormatting>
  <conditionalFormatting sqref="Y749">
    <cfRule type="expression" dxfId="2785" priority="2814">
      <formula>Y750&gt;0</formula>
    </cfRule>
  </conditionalFormatting>
  <conditionalFormatting sqref="Y752">
    <cfRule type="expression" dxfId="2784" priority="2813">
      <formula>Y753&gt;0</formula>
    </cfRule>
  </conditionalFormatting>
  <conditionalFormatting sqref="Y755">
    <cfRule type="expression" dxfId="2783" priority="2812">
      <formula>Y756&gt;0</formula>
    </cfRule>
  </conditionalFormatting>
  <conditionalFormatting sqref="Y758">
    <cfRule type="expression" dxfId="2782" priority="2811">
      <formula>Y759&gt;0</formula>
    </cfRule>
  </conditionalFormatting>
  <conditionalFormatting sqref="Y761">
    <cfRule type="expression" dxfId="2781" priority="2810">
      <formula>Y762&gt;0</formula>
    </cfRule>
  </conditionalFormatting>
  <conditionalFormatting sqref="Y764">
    <cfRule type="expression" dxfId="2780" priority="2809">
      <formula>Y765&gt;0</formula>
    </cfRule>
  </conditionalFormatting>
  <conditionalFormatting sqref="Y767">
    <cfRule type="expression" dxfId="2779" priority="2808">
      <formula>Y768&gt;0</formula>
    </cfRule>
  </conditionalFormatting>
  <conditionalFormatting sqref="Y770">
    <cfRule type="expression" dxfId="2778" priority="2807">
      <formula>Y771&gt;0</formula>
    </cfRule>
  </conditionalFormatting>
  <conditionalFormatting sqref="Y773">
    <cfRule type="expression" dxfId="2777" priority="2806">
      <formula>Y774&gt;0</formula>
    </cfRule>
  </conditionalFormatting>
  <conditionalFormatting sqref="Y776">
    <cfRule type="expression" dxfId="2776" priority="2805">
      <formula>Y777&gt;0</formula>
    </cfRule>
  </conditionalFormatting>
  <conditionalFormatting sqref="Y779">
    <cfRule type="expression" dxfId="2775" priority="2804">
      <formula>Y780&gt;0</formula>
    </cfRule>
  </conditionalFormatting>
  <conditionalFormatting sqref="Y782">
    <cfRule type="expression" dxfId="2774" priority="2803">
      <formula>Y783&gt;0</formula>
    </cfRule>
  </conditionalFormatting>
  <conditionalFormatting sqref="Y785">
    <cfRule type="expression" dxfId="2773" priority="2802">
      <formula>Y786&gt;0</formula>
    </cfRule>
  </conditionalFormatting>
  <conditionalFormatting sqref="Y788">
    <cfRule type="expression" dxfId="2772" priority="2801">
      <formula>Y789&gt;0</formula>
    </cfRule>
  </conditionalFormatting>
  <conditionalFormatting sqref="Y791">
    <cfRule type="expression" dxfId="2771" priority="2800">
      <formula>Y792&gt;0</formula>
    </cfRule>
  </conditionalFormatting>
  <conditionalFormatting sqref="Y794">
    <cfRule type="expression" dxfId="2770" priority="2799">
      <formula>Y795&gt;0</formula>
    </cfRule>
  </conditionalFormatting>
  <conditionalFormatting sqref="Y797">
    <cfRule type="expression" dxfId="2769" priority="2798">
      <formula>Y798&gt;0</formula>
    </cfRule>
  </conditionalFormatting>
  <conditionalFormatting sqref="Y800">
    <cfRule type="expression" dxfId="2768" priority="2797">
      <formula>Y801&gt;0</formula>
    </cfRule>
  </conditionalFormatting>
  <conditionalFormatting sqref="Y803">
    <cfRule type="expression" dxfId="2767" priority="2796">
      <formula>Y804&gt;0</formula>
    </cfRule>
  </conditionalFormatting>
  <conditionalFormatting sqref="Y806">
    <cfRule type="expression" dxfId="2766" priority="2795">
      <formula>Y807&gt;0</formula>
    </cfRule>
  </conditionalFormatting>
  <conditionalFormatting sqref="Y776">
    <cfRule type="expression" dxfId="2765" priority="2794">
      <formula>Y777&gt;0</formula>
    </cfRule>
  </conditionalFormatting>
  <conditionalFormatting sqref="Y779">
    <cfRule type="expression" dxfId="2764" priority="2793">
      <formula>Y780&gt;0</formula>
    </cfRule>
  </conditionalFormatting>
  <conditionalFormatting sqref="Y782">
    <cfRule type="expression" dxfId="2763" priority="2792">
      <formula>Y783&gt;0</formula>
    </cfRule>
  </conditionalFormatting>
  <conditionalFormatting sqref="Y785">
    <cfRule type="expression" dxfId="2762" priority="2791">
      <formula>Y786&gt;0</formula>
    </cfRule>
  </conditionalFormatting>
  <conditionalFormatting sqref="Y788">
    <cfRule type="expression" dxfId="2761" priority="2790">
      <formula>Y789&gt;0</formula>
    </cfRule>
  </conditionalFormatting>
  <conditionalFormatting sqref="Y791">
    <cfRule type="expression" dxfId="2760" priority="2789">
      <formula>Y792&gt;0</formula>
    </cfRule>
  </conditionalFormatting>
  <conditionalFormatting sqref="Y794">
    <cfRule type="expression" dxfId="2759" priority="2788">
      <formula>Y795&gt;0</formula>
    </cfRule>
  </conditionalFormatting>
  <conditionalFormatting sqref="Y797">
    <cfRule type="expression" dxfId="2758" priority="2787">
      <formula>Y798&gt;0</formula>
    </cfRule>
  </conditionalFormatting>
  <conditionalFormatting sqref="Y800">
    <cfRule type="expression" dxfId="2757" priority="2786">
      <formula>Y801&gt;0</formula>
    </cfRule>
  </conditionalFormatting>
  <conditionalFormatting sqref="Y803">
    <cfRule type="expression" dxfId="2756" priority="2785">
      <formula>Y804&gt;0</formula>
    </cfRule>
  </conditionalFormatting>
  <conditionalFormatting sqref="Y806">
    <cfRule type="expression" dxfId="2755" priority="2784">
      <formula>Y807&gt;0</formula>
    </cfRule>
  </conditionalFormatting>
  <conditionalFormatting sqref="Y809">
    <cfRule type="expression" dxfId="2754" priority="2783">
      <formula>Y810&gt;0</formula>
    </cfRule>
  </conditionalFormatting>
  <conditionalFormatting sqref="Y812">
    <cfRule type="expression" dxfId="2753" priority="2782">
      <formula>Y813&gt;0</formula>
    </cfRule>
  </conditionalFormatting>
  <conditionalFormatting sqref="Y815">
    <cfRule type="expression" dxfId="2752" priority="2781">
      <formula>Y816&gt;0</formula>
    </cfRule>
  </conditionalFormatting>
  <conditionalFormatting sqref="Y818">
    <cfRule type="expression" dxfId="2751" priority="2780">
      <formula>Y819&gt;0</formula>
    </cfRule>
  </conditionalFormatting>
  <conditionalFormatting sqref="Y809">
    <cfRule type="expression" dxfId="2750" priority="2779">
      <formula>Y810&gt;0</formula>
    </cfRule>
  </conditionalFormatting>
  <conditionalFormatting sqref="Y812">
    <cfRule type="expression" dxfId="2749" priority="2778">
      <formula>Y813&gt;0</formula>
    </cfRule>
  </conditionalFormatting>
  <conditionalFormatting sqref="Y815">
    <cfRule type="expression" dxfId="2748" priority="2777">
      <formula>Y816&gt;0</formula>
    </cfRule>
  </conditionalFormatting>
  <conditionalFormatting sqref="Y818">
    <cfRule type="expression" dxfId="2747" priority="2776">
      <formula>Y819&gt;0</formula>
    </cfRule>
  </conditionalFormatting>
  <conditionalFormatting sqref="Y743">
    <cfRule type="expression" dxfId="2746" priority="2775">
      <formula>Y744&gt;0</formula>
    </cfRule>
  </conditionalFormatting>
  <conditionalFormatting sqref="Y746">
    <cfRule type="expression" dxfId="2745" priority="2774">
      <formula>Y747&gt;0</formula>
    </cfRule>
  </conditionalFormatting>
  <conditionalFormatting sqref="Y749">
    <cfRule type="expression" dxfId="2744" priority="2773">
      <formula>Y750&gt;0</formula>
    </cfRule>
  </conditionalFormatting>
  <conditionalFormatting sqref="Y752">
    <cfRule type="expression" dxfId="2743" priority="2772">
      <formula>Y753&gt;0</formula>
    </cfRule>
  </conditionalFormatting>
  <conditionalFormatting sqref="Y755">
    <cfRule type="expression" dxfId="2742" priority="2771">
      <formula>Y756&gt;0</formula>
    </cfRule>
  </conditionalFormatting>
  <conditionalFormatting sqref="Y758">
    <cfRule type="expression" dxfId="2741" priority="2770">
      <formula>Y759&gt;0</formula>
    </cfRule>
  </conditionalFormatting>
  <conditionalFormatting sqref="Y761">
    <cfRule type="expression" dxfId="2740" priority="2769">
      <formula>Y762&gt;0</formula>
    </cfRule>
  </conditionalFormatting>
  <conditionalFormatting sqref="Y764">
    <cfRule type="expression" dxfId="2739" priority="2768">
      <formula>Y765&gt;0</formula>
    </cfRule>
  </conditionalFormatting>
  <conditionalFormatting sqref="Y767">
    <cfRule type="expression" dxfId="2738" priority="2767">
      <formula>Y768&gt;0</formula>
    </cfRule>
  </conditionalFormatting>
  <conditionalFormatting sqref="Y770">
    <cfRule type="expression" dxfId="2737" priority="2766">
      <formula>Y771&gt;0</formula>
    </cfRule>
  </conditionalFormatting>
  <conditionalFormatting sqref="Y773">
    <cfRule type="expression" dxfId="2736" priority="2765">
      <formula>Y774&gt;0</formula>
    </cfRule>
  </conditionalFormatting>
  <conditionalFormatting sqref="Y776">
    <cfRule type="expression" dxfId="2735" priority="2764">
      <formula>Y777&gt;0</formula>
    </cfRule>
  </conditionalFormatting>
  <conditionalFormatting sqref="Y779">
    <cfRule type="expression" dxfId="2734" priority="2763">
      <formula>Y780&gt;0</formula>
    </cfRule>
  </conditionalFormatting>
  <conditionalFormatting sqref="Y782">
    <cfRule type="expression" dxfId="2733" priority="2762">
      <formula>Y783&gt;0</formula>
    </cfRule>
  </conditionalFormatting>
  <conditionalFormatting sqref="Y785">
    <cfRule type="expression" dxfId="2732" priority="2761">
      <formula>Y786&gt;0</formula>
    </cfRule>
  </conditionalFormatting>
  <conditionalFormatting sqref="Y788">
    <cfRule type="expression" dxfId="2731" priority="2760">
      <formula>Y789&gt;0</formula>
    </cfRule>
  </conditionalFormatting>
  <conditionalFormatting sqref="Y791">
    <cfRule type="expression" dxfId="2730" priority="2759">
      <formula>Y792&gt;0</formula>
    </cfRule>
  </conditionalFormatting>
  <conditionalFormatting sqref="Y794">
    <cfRule type="expression" dxfId="2729" priority="2758">
      <formula>Y795&gt;0</formula>
    </cfRule>
  </conditionalFormatting>
  <conditionalFormatting sqref="Y797">
    <cfRule type="expression" dxfId="2728" priority="2757">
      <formula>Y798&gt;0</formula>
    </cfRule>
  </conditionalFormatting>
  <conditionalFormatting sqref="Y800">
    <cfRule type="expression" dxfId="2727" priority="2756">
      <formula>Y801&gt;0</formula>
    </cfRule>
  </conditionalFormatting>
  <conditionalFormatting sqref="Y803">
    <cfRule type="expression" dxfId="2726" priority="2755">
      <formula>Y804&gt;0</formula>
    </cfRule>
  </conditionalFormatting>
  <conditionalFormatting sqref="Y806">
    <cfRule type="expression" dxfId="2725" priority="2754">
      <formula>Y807&gt;0</formula>
    </cfRule>
  </conditionalFormatting>
  <conditionalFormatting sqref="Y809">
    <cfRule type="expression" dxfId="2724" priority="2753">
      <formula>Y810&gt;0</formula>
    </cfRule>
  </conditionalFormatting>
  <conditionalFormatting sqref="Y812">
    <cfRule type="expression" dxfId="2723" priority="2752">
      <formula>Y813&gt;0</formula>
    </cfRule>
  </conditionalFormatting>
  <conditionalFormatting sqref="Y815">
    <cfRule type="expression" dxfId="2722" priority="2751">
      <formula>Y816&gt;0</formula>
    </cfRule>
  </conditionalFormatting>
  <conditionalFormatting sqref="Y818">
    <cfRule type="expression" dxfId="2721" priority="2750">
      <formula>Y819&gt;0</formula>
    </cfRule>
  </conditionalFormatting>
  <conditionalFormatting sqref="Y823">
    <cfRule type="expression" dxfId="2720" priority="2749">
      <formula>Y824&gt;0</formula>
    </cfRule>
  </conditionalFormatting>
  <conditionalFormatting sqref="Y826">
    <cfRule type="expression" dxfId="2719" priority="2748">
      <formula>Y827&gt;0</formula>
    </cfRule>
  </conditionalFormatting>
  <conditionalFormatting sqref="Y829">
    <cfRule type="expression" dxfId="2718" priority="2747">
      <formula>Y830&gt;0</formula>
    </cfRule>
  </conditionalFormatting>
  <conditionalFormatting sqref="Y832">
    <cfRule type="expression" dxfId="2717" priority="2746">
      <formula>Y833&gt;0</formula>
    </cfRule>
  </conditionalFormatting>
  <conditionalFormatting sqref="Y835">
    <cfRule type="expression" dxfId="2716" priority="2745">
      <formula>Y836&gt;0</formula>
    </cfRule>
  </conditionalFormatting>
  <conditionalFormatting sqref="Y838">
    <cfRule type="expression" dxfId="2715" priority="2744">
      <formula>Y839&gt;0</formula>
    </cfRule>
  </conditionalFormatting>
  <conditionalFormatting sqref="Y841">
    <cfRule type="expression" dxfId="2714" priority="2743">
      <formula>Y842&gt;0</formula>
    </cfRule>
  </conditionalFormatting>
  <conditionalFormatting sqref="Y844">
    <cfRule type="expression" dxfId="2713" priority="2742">
      <formula>Y845&gt;0</formula>
    </cfRule>
  </conditionalFormatting>
  <conditionalFormatting sqref="Y847">
    <cfRule type="expression" dxfId="2712" priority="2741">
      <formula>Y848&gt;0</formula>
    </cfRule>
  </conditionalFormatting>
  <conditionalFormatting sqref="Y850">
    <cfRule type="expression" dxfId="2711" priority="2740">
      <formula>Y851&gt;0</formula>
    </cfRule>
  </conditionalFormatting>
  <conditionalFormatting sqref="Y853">
    <cfRule type="expression" dxfId="2710" priority="2739">
      <formula>Y854&gt;0</formula>
    </cfRule>
  </conditionalFormatting>
  <conditionalFormatting sqref="Y823">
    <cfRule type="expression" dxfId="2709" priority="2738">
      <formula>Y824&gt;0</formula>
    </cfRule>
  </conditionalFormatting>
  <conditionalFormatting sqref="Y826">
    <cfRule type="expression" dxfId="2708" priority="2737">
      <formula>Y827&gt;0</formula>
    </cfRule>
  </conditionalFormatting>
  <conditionalFormatting sqref="Y829">
    <cfRule type="expression" dxfId="2707" priority="2736">
      <formula>Y830&gt;0</formula>
    </cfRule>
  </conditionalFormatting>
  <conditionalFormatting sqref="Y832">
    <cfRule type="expression" dxfId="2706" priority="2735">
      <formula>Y833&gt;0</formula>
    </cfRule>
  </conditionalFormatting>
  <conditionalFormatting sqref="Y835">
    <cfRule type="expression" dxfId="2705" priority="2734">
      <formula>Y836&gt;0</formula>
    </cfRule>
  </conditionalFormatting>
  <conditionalFormatting sqref="Y838">
    <cfRule type="expression" dxfId="2704" priority="2733">
      <formula>Y839&gt;0</formula>
    </cfRule>
  </conditionalFormatting>
  <conditionalFormatting sqref="Y841">
    <cfRule type="expression" dxfId="2703" priority="2732">
      <formula>Y842&gt;0</formula>
    </cfRule>
  </conditionalFormatting>
  <conditionalFormatting sqref="Y844">
    <cfRule type="expression" dxfId="2702" priority="2731">
      <formula>Y845&gt;0</formula>
    </cfRule>
  </conditionalFormatting>
  <conditionalFormatting sqref="Y847">
    <cfRule type="expression" dxfId="2701" priority="2730">
      <formula>Y848&gt;0</formula>
    </cfRule>
  </conditionalFormatting>
  <conditionalFormatting sqref="Y850">
    <cfRule type="expression" dxfId="2700" priority="2729">
      <formula>Y851&gt;0</formula>
    </cfRule>
  </conditionalFormatting>
  <conditionalFormatting sqref="Y853">
    <cfRule type="expression" dxfId="2699" priority="2728">
      <formula>Y854&gt;0</formula>
    </cfRule>
  </conditionalFormatting>
  <conditionalFormatting sqref="Y856">
    <cfRule type="expression" dxfId="2698" priority="2727">
      <formula>Y857&gt;0</formula>
    </cfRule>
  </conditionalFormatting>
  <conditionalFormatting sqref="Y859">
    <cfRule type="expression" dxfId="2697" priority="2726">
      <formula>Y860&gt;0</formula>
    </cfRule>
  </conditionalFormatting>
  <conditionalFormatting sqref="Y862">
    <cfRule type="expression" dxfId="2696" priority="2725">
      <formula>Y863&gt;0</formula>
    </cfRule>
  </conditionalFormatting>
  <conditionalFormatting sqref="Y865">
    <cfRule type="expression" dxfId="2695" priority="2724">
      <formula>Y866&gt;0</formula>
    </cfRule>
  </conditionalFormatting>
  <conditionalFormatting sqref="Y868">
    <cfRule type="expression" dxfId="2694" priority="2723">
      <formula>Y869&gt;0</formula>
    </cfRule>
  </conditionalFormatting>
  <conditionalFormatting sqref="Y871">
    <cfRule type="expression" dxfId="2693" priority="2722">
      <formula>Y872&gt;0</formula>
    </cfRule>
  </conditionalFormatting>
  <conditionalFormatting sqref="Y874">
    <cfRule type="expression" dxfId="2692" priority="2721">
      <formula>Y875&gt;0</formula>
    </cfRule>
  </conditionalFormatting>
  <conditionalFormatting sqref="Y877">
    <cfRule type="expression" dxfId="2691" priority="2720">
      <formula>Y878&gt;0</formula>
    </cfRule>
  </conditionalFormatting>
  <conditionalFormatting sqref="Y880">
    <cfRule type="expression" dxfId="2690" priority="2719">
      <formula>Y881&gt;0</formula>
    </cfRule>
  </conditionalFormatting>
  <conditionalFormatting sqref="Y883">
    <cfRule type="expression" dxfId="2689" priority="2718">
      <formula>Y884&gt;0</formula>
    </cfRule>
  </conditionalFormatting>
  <conditionalFormatting sqref="Y886">
    <cfRule type="expression" dxfId="2688" priority="2717">
      <formula>Y887&gt;0</formula>
    </cfRule>
  </conditionalFormatting>
  <conditionalFormatting sqref="Y856">
    <cfRule type="expression" dxfId="2687" priority="2716">
      <formula>Y857&gt;0</formula>
    </cfRule>
  </conditionalFormatting>
  <conditionalFormatting sqref="Y859">
    <cfRule type="expression" dxfId="2686" priority="2715">
      <formula>Y860&gt;0</formula>
    </cfRule>
  </conditionalFormatting>
  <conditionalFormatting sqref="Y862">
    <cfRule type="expression" dxfId="2685" priority="2714">
      <formula>Y863&gt;0</formula>
    </cfRule>
  </conditionalFormatting>
  <conditionalFormatting sqref="Y865">
    <cfRule type="expression" dxfId="2684" priority="2713">
      <formula>Y866&gt;0</formula>
    </cfRule>
  </conditionalFormatting>
  <conditionalFormatting sqref="Y868">
    <cfRule type="expression" dxfId="2683" priority="2712">
      <formula>Y869&gt;0</formula>
    </cfRule>
  </conditionalFormatting>
  <conditionalFormatting sqref="Y871">
    <cfRule type="expression" dxfId="2682" priority="2711">
      <formula>Y872&gt;0</formula>
    </cfRule>
  </conditionalFormatting>
  <conditionalFormatting sqref="Y874">
    <cfRule type="expression" dxfId="2681" priority="2710">
      <formula>Y875&gt;0</formula>
    </cfRule>
  </conditionalFormatting>
  <conditionalFormatting sqref="Y877">
    <cfRule type="expression" dxfId="2680" priority="2709">
      <formula>Y878&gt;0</formula>
    </cfRule>
  </conditionalFormatting>
  <conditionalFormatting sqref="Y880">
    <cfRule type="expression" dxfId="2679" priority="2708">
      <formula>Y881&gt;0</formula>
    </cfRule>
  </conditionalFormatting>
  <conditionalFormatting sqref="Y883">
    <cfRule type="expression" dxfId="2678" priority="2707">
      <formula>Y884&gt;0</formula>
    </cfRule>
  </conditionalFormatting>
  <conditionalFormatting sqref="Y886">
    <cfRule type="expression" dxfId="2677" priority="2706">
      <formula>Y887&gt;0</formula>
    </cfRule>
  </conditionalFormatting>
  <conditionalFormatting sqref="Y889">
    <cfRule type="expression" dxfId="2676" priority="2705">
      <formula>Y890&gt;0</formula>
    </cfRule>
  </conditionalFormatting>
  <conditionalFormatting sqref="Y892">
    <cfRule type="expression" dxfId="2675" priority="2704">
      <formula>Y893&gt;0</formula>
    </cfRule>
  </conditionalFormatting>
  <conditionalFormatting sqref="Y895">
    <cfRule type="expression" dxfId="2674" priority="2703">
      <formula>Y896&gt;0</formula>
    </cfRule>
  </conditionalFormatting>
  <conditionalFormatting sqref="Y898">
    <cfRule type="expression" dxfId="2673" priority="2702">
      <formula>Y899&gt;0</formula>
    </cfRule>
  </conditionalFormatting>
  <conditionalFormatting sqref="Y889">
    <cfRule type="expression" dxfId="2672" priority="2701">
      <formula>Y890&gt;0</formula>
    </cfRule>
  </conditionalFormatting>
  <conditionalFormatting sqref="Y892">
    <cfRule type="expression" dxfId="2671" priority="2700">
      <formula>Y893&gt;0</formula>
    </cfRule>
  </conditionalFormatting>
  <conditionalFormatting sqref="Y895">
    <cfRule type="expression" dxfId="2670" priority="2699">
      <formula>Y896&gt;0</formula>
    </cfRule>
  </conditionalFormatting>
  <conditionalFormatting sqref="Y898">
    <cfRule type="expression" dxfId="2669" priority="2698">
      <formula>Y899&gt;0</formula>
    </cfRule>
  </conditionalFormatting>
  <conditionalFormatting sqref="Y823">
    <cfRule type="expression" dxfId="2668" priority="2697">
      <formula>Y824&gt;0</formula>
    </cfRule>
  </conditionalFormatting>
  <conditionalFormatting sqref="Y826">
    <cfRule type="expression" dxfId="2667" priority="2696">
      <formula>Y827&gt;0</formula>
    </cfRule>
  </conditionalFormatting>
  <conditionalFormatting sqref="Y829">
    <cfRule type="expression" dxfId="2666" priority="2695">
      <formula>Y830&gt;0</formula>
    </cfRule>
  </conditionalFormatting>
  <conditionalFormatting sqref="Y832">
    <cfRule type="expression" dxfId="2665" priority="2694">
      <formula>Y833&gt;0</formula>
    </cfRule>
  </conditionalFormatting>
  <conditionalFormatting sqref="Y835">
    <cfRule type="expression" dxfId="2664" priority="2693">
      <formula>Y836&gt;0</formula>
    </cfRule>
  </conditionalFormatting>
  <conditionalFormatting sqref="Y838">
    <cfRule type="expression" dxfId="2663" priority="2692">
      <formula>Y839&gt;0</formula>
    </cfRule>
  </conditionalFormatting>
  <conditionalFormatting sqref="Y841">
    <cfRule type="expression" dxfId="2662" priority="2691">
      <formula>Y842&gt;0</formula>
    </cfRule>
  </conditionalFormatting>
  <conditionalFormatting sqref="Y844">
    <cfRule type="expression" dxfId="2661" priority="2690">
      <formula>Y845&gt;0</formula>
    </cfRule>
  </conditionalFormatting>
  <conditionalFormatting sqref="Y847">
    <cfRule type="expression" dxfId="2660" priority="2689">
      <formula>Y848&gt;0</formula>
    </cfRule>
  </conditionalFormatting>
  <conditionalFormatting sqref="Y850">
    <cfRule type="expression" dxfId="2659" priority="2688">
      <formula>Y851&gt;0</formula>
    </cfRule>
  </conditionalFormatting>
  <conditionalFormatting sqref="Y853">
    <cfRule type="expression" dxfId="2658" priority="2687">
      <formula>Y854&gt;0</formula>
    </cfRule>
  </conditionalFormatting>
  <conditionalFormatting sqref="Y856">
    <cfRule type="expression" dxfId="2657" priority="2686">
      <formula>Y857&gt;0</formula>
    </cfRule>
  </conditionalFormatting>
  <conditionalFormatting sqref="Y859">
    <cfRule type="expression" dxfId="2656" priority="2685">
      <formula>Y860&gt;0</formula>
    </cfRule>
  </conditionalFormatting>
  <conditionalFormatting sqref="Y862">
    <cfRule type="expression" dxfId="2655" priority="2684">
      <formula>Y863&gt;0</formula>
    </cfRule>
  </conditionalFormatting>
  <conditionalFormatting sqref="Y865">
    <cfRule type="expression" dxfId="2654" priority="2683">
      <formula>Y866&gt;0</formula>
    </cfRule>
  </conditionalFormatting>
  <conditionalFormatting sqref="Y868">
    <cfRule type="expression" dxfId="2653" priority="2682">
      <formula>Y869&gt;0</formula>
    </cfRule>
  </conditionalFormatting>
  <conditionalFormatting sqref="Y871">
    <cfRule type="expression" dxfId="2652" priority="2681">
      <formula>Y872&gt;0</formula>
    </cfRule>
  </conditionalFormatting>
  <conditionalFormatting sqref="Y874">
    <cfRule type="expression" dxfId="2651" priority="2680">
      <formula>Y875&gt;0</formula>
    </cfRule>
  </conditionalFormatting>
  <conditionalFormatting sqref="Y877">
    <cfRule type="expression" dxfId="2650" priority="2679">
      <formula>Y878&gt;0</formula>
    </cfRule>
  </conditionalFormatting>
  <conditionalFormatting sqref="Y880">
    <cfRule type="expression" dxfId="2649" priority="2678">
      <formula>Y881&gt;0</formula>
    </cfRule>
  </conditionalFormatting>
  <conditionalFormatting sqref="Y883">
    <cfRule type="expression" dxfId="2648" priority="2677">
      <formula>Y884&gt;0</formula>
    </cfRule>
  </conditionalFormatting>
  <conditionalFormatting sqref="Y886">
    <cfRule type="expression" dxfId="2647" priority="2676">
      <formula>Y887&gt;0</formula>
    </cfRule>
  </conditionalFormatting>
  <conditionalFormatting sqref="Y889">
    <cfRule type="expression" dxfId="2646" priority="2675">
      <formula>Y890&gt;0</formula>
    </cfRule>
  </conditionalFormatting>
  <conditionalFormatting sqref="Y892">
    <cfRule type="expression" dxfId="2645" priority="2674">
      <formula>Y893&gt;0</formula>
    </cfRule>
  </conditionalFormatting>
  <conditionalFormatting sqref="Y895">
    <cfRule type="expression" dxfId="2644" priority="2673">
      <formula>Y896&gt;0</formula>
    </cfRule>
  </conditionalFormatting>
  <conditionalFormatting sqref="Y898">
    <cfRule type="expression" dxfId="2643" priority="2672">
      <formula>Y899&gt;0</formula>
    </cfRule>
  </conditionalFormatting>
  <conditionalFormatting sqref="Y903">
    <cfRule type="expression" dxfId="2642" priority="2671">
      <formula>Y904&gt;0</formula>
    </cfRule>
  </conditionalFormatting>
  <conditionalFormatting sqref="Y906">
    <cfRule type="expression" dxfId="2641" priority="2670">
      <formula>Y907&gt;0</formula>
    </cfRule>
  </conditionalFormatting>
  <conditionalFormatting sqref="Y909">
    <cfRule type="expression" dxfId="2640" priority="2669">
      <formula>Y910&gt;0</formula>
    </cfRule>
  </conditionalFormatting>
  <conditionalFormatting sqref="Y912">
    <cfRule type="expression" dxfId="2639" priority="2668">
      <formula>Y913&gt;0</formula>
    </cfRule>
  </conditionalFormatting>
  <conditionalFormatting sqref="Y915">
    <cfRule type="expression" dxfId="2638" priority="2667">
      <formula>Y916&gt;0</formula>
    </cfRule>
  </conditionalFormatting>
  <conditionalFormatting sqref="Y918">
    <cfRule type="expression" dxfId="2637" priority="2666">
      <formula>Y919&gt;0</formula>
    </cfRule>
  </conditionalFormatting>
  <conditionalFormatting sqref="Y921">
    <cfRule type="expression" dxfId="2636" priority="2665">
      <formula>Y922&gt;0</formula>
    </cfRule>
  </conditionalFormatting>
  <conditionalFormatting sqref="Y924">
    <cfRule type="expression" dxfId="2635" priority="2664">
      <formula>Y925&gt;0</formula>
    </cfRule>
  </conditionalFormatting>
  <conditionalFormatting sqref="Y927">
    <cfRule type="expression" dxfId="2634" priority="2663">
      <formula>Y928&gt;0</formula>
    </cfRule>
  </conditionalFormatting>
  <conditionalFormatting sqref="Y930">
    <cfRule type="expression" dxfId="2633" priority="2662">
      <formula>Y931&gt;0</formula>
    </cfRule>
  </conditionalFormatting>
  <conditionalFormatting sqref="Y933">
    <cfRule type="expression" dxfId="2632" priority="2661">
      <formula>Y934&gt;0</formula>
    </cfRule>
  </conditionalFormatting>
  <conditionalFormatting sqref="Y903">
    <cfRule type="expression" dxfId="2631" priority="2660">
      <formula>Y904&gt;0</formula>
    </cfRule>
  </conditionalFormatting>
  <conditionalFormatting sqref="Y906">
    <cfRule type="expression" dxfId="2630" priority="2659">
      <formula>Y907&gt;0</formula>
    </cfRule>
  </conditionalFormatting>
  <conditionalFormatting sqref="Y909">
    <cfRule type="expression" dxfId="2629" priority="2658">
      <formula>Y910&gt;0</formula>
    </cfRule>
  </conditionalFormatting>
  <conditionalFormatting sqref="Y912">
    <cfRule type="expression" dxfId="2628" priority="2657">
      <formula>Y913&gt;0</formula>
    </cfRule>
  </conditionalFormatting>
  <conditionalFormatting sqref="Y915">
    <cfRule type="expression" dxfId="2627" priority="2656">
      <formula>Y916&gt;0</formula>
    </cfRule>
  </conditionalFormatting>
  <conditionalFormatting sqref="Y918">
    <cfRule type="expression" dxfId="2626" priority="2655">
      <formula>Y919&gt;0</formula>
    </cfRule>
  </conditionalFormatting>
  <conditionalFormatting sqref="Y921">
    <cfRule type="expression" dxfId="2625" priority="2654">
      <formula>Y922&gt;0</formula>
    </cfRule>
  </conditionalFormatting>
  <conditionalFormatting sqref="Y924">
    <cfRule type="expression" dxfId="2624" priority="2653">
      <formula>Y925&gt;0</formula>
    </cfRule>
  </conditionalFormatting>
  <conditionalFormatting sqref="Y927">
    <cfRule type="expression" dxfId="2623" priority="2652">
      <formula>Y928&gt;0</formula>
    </cfRule>
  </conditionalFormatting>
  <conditionalFormatting sqref="Y930">
    <cfRule type="expression" dxfId="2622" priority="2651">
      <formula>Y931&gt;0</formula>
    </cfRule>
  </conditionalFormatting>
  <conditionalFormatting sqref="Y933">
    <cfRule type="expression" dxfId="2621" priority="2650">
      <formula>Y934&gt;0</formula>
    </cfRule>
  </conditionalFormatting>
  <conditionalFormatting sqref="Y936">
    <cfRule type="expression" dxfId="2620" priority="2649">
      <formula>Y937&gt;0</formula>
    </cfRule>
  </conditionalFormatting>
  <conditionalFormatting sqref="Y939">
    <cfRule type="expression" dxfId="2619" priority="2648">
      <formula>Y940&gt;0</formula>
    </cfRule>
  </conditionalFormatting>
  <conditionalFormatting sqref="Y942">
    <cfRule type="expression" dxfId="2618" priority="2647">
      <formula>Y943&gt;0</formula>
    </cfRule>
  </conditionalFormatting>
  <conditionalFormatting sqref="Y945">
    <cfRule type="expression" dxfId="2617" priority="2646">
      <formula>Y946&gt;0</formula>
    </cfRule>
  </conditionalFormatting>
  <conditionalFormatting sqref="Y948">
    <cfRule type="expression" dxfId="2616" priority="2645">
      <formula>Y949&gt;0</formula>
    </cfRule>
  </conditionalFormatting>
  <conditionalFormatting sqref="Y951">
    <cfRule type="expression" dxfId="2615" priority="2644">
      <formula>Y952&gt;0</formula>
    </cfRule>
  </conditionalFormatting>
  <conditionalFormatting sqref="Y954">
    <cfRule type="expression" dxfId="2614" priority="2643">
      <formula>Y955&gt;0</formula>
    </cfRule>
  </conditionalFormatting>
  <conditionalFormatting sqref="Y957">
    <cfRule type="expression" dxfId="2613" priority="2642">
      <formula>Y958&gt;0</formula>
    </cfRule>
  </conditionalFormatting>
  <conditionalFormatting sqref="Y960">
    <cfRule type="expression" dxfId="2612" priority="2641">
      <formula>Y961&gt;0</formula>
    </cfRule>
  </conditionalFormatting>
  <conditionalFormatting sqref="Y963">
    <cfRule type="expression" dxfId="2611" priority="2640">
      <formula>Y964&gt;0</formula>
    </cfRule>
  </conditionalFormatting>
  <conditionalFormatting sqref="Y966">
    <cfRule type="expression" dxfId="2610" priority="2639">
      <formula>Y967&gt;0</formula>
    </cfRule>
  </conditionalFormatting>
  <conditionalFormatting sqref="Y936">
    <cfRule type="expression" dxfId="2609" priority="2638">
      <formula>Y937&gt;0</formula>
    </cfRule>
  </conditionalFormatting>
  <conditionalFormatting sqref="Y939">
    <cfRule type="expression" dxfId="2608" priority="2637">
      <formula>Y940&gt;0</formula>
    </cfRule>
  </conditionalFormatting>
  <conditionalFormatting sqref="Y942">
    <cfRule type="expression" dxfId="2607" priority="2636">
      <formula>Y943&gt;0</formula>
    </cfRule>
  </conditionalFormatting>
  <conditionalFormatting sqref="Y945">
    <cfRule type="expression" dxfId="2606" priority="2635">
      <formula>Y946&gt;0</formula>
    </cfRule>
  </conditionalFormatting>
  <conditionalFormatting sqref="Y948">
    <cfRule type="expression" dxfId="2605" priority="2634">
      <formula>Y949&gt;0</formula>
    </cfRule>
  </conditionalFormatting>
  <conditionalFormatting sqref="Y951">
    <cfRule type="expression" dxfId="2604" priority="2633">
      <formula>Y952&gt;0</formula>
    </cfRule>
  </conditionalFormatting>
  <conditionalFormatting sqref="Y954">
    <cfRule type="expression" dxfId="2603" priority="2632">
      <formula>Y955&gt;0</formula>
    </cfRule>
  </conditionalFormatting>
  <conditionalFormatting sqref="Y957">
    <cfRule type="expression" dxfId="2602" priority="2631">
      <formula>Y958&gt;0</formula>
    </cfRule>
  </conditionalFormatting>
  <conditionalFormatting sqref="Y960">
    <cfRule type="expression" dxfId="2601" priority="2630">
      <formula>Y961&gt;0</formula>
    </cfRule>
  </conditionalFormatting>
  <conditionalFormatting sqref="Y963">
    <cfRule type="expression" dxfId="2600" priority="2629">
      <formula>Y964&gt;0</formula>
    </cfRule>
  </conditionalFormatting>
  <conditionalFormatting sqref="Y966">
    <cfRule type="expression" dxfId="2599" priority="2628">
      <formula>Y967&gt;0</formula>
    </cfRule>
  </conditionalFormatting>
  <conditionalFormatting sqref="Y969">
    <cfRule type="expression" dxfId="2598" priority="2627">
      <formula>Y970&gt;0</formula>
    </cfRule>
  </conditionalFormatting>
  <conditionalFormatting sqref="Y972">
    <cfRule type="expression" dxfId="2597" priority="2626">
      <formula>Y973&gt;0</formula>
    </cfRule>
  </conditionalFormatting>
  <conditionalFormatting sqref="Y975">
    <cfRule type="expression" dxfId="2596" priority="2625">
      <formula>Y976&gt;0</formula>
    </cfRule>
  </conditionalFormatting>
  <conditionalFormatting sqref="Y978">
    <cfRule type="expression" dxfId="2595" priority="2624">
      <formula>Y979&gt;0</formula>
    </cfRule>
  </conditionalFormatting>
  <conditionalFormatting sqref="Y969">
    <cfRule type="expression" dxfId="2594" priority="2623">
      <formula>Y970&gt;0</formula>
    </cfRule>
  </conditionalFormatting>
  <conditionalFormatting sqref="Y972">
    <cfRule type="expression" dxfId="2593" priority="2622">
      <formula>Y973&gt;0</formula>
    </cfRule>
  </conditionalFormatting>
  <conditionalFormatting sqref="Y975">
    <cfRule type="expression" dxfId="2592" priority="2621">
      <formula>Y976&gt;0</formula>
    </cfRule>
  </conditionalFormatting>
  <conditionalFormatting sqref="Y978">
    <cfRule type="expression" dxfId="2591" priority="2620">
      <formula>Y979&gt;0</formula>
    </cfRule>
  </conditionalFormatting>
  <conditionalFormatting sqref="Y903">
    <cfRule type="expression" dxfId="2590" priority="2619">
      <formula>Y904&gt;0</formula>
    </cfRule>
  </conditionalFormatting>
  <conditionalFormatting sqref="Y906">
    <cfRule type="expression" dxfId="2589" priority="2618">
      <formula>Y907&gt;0</formula>
    </cfRule>
  </conditionalFormatting>
  <conditionalFormatting sqref="Y909">
    <cfRule type="expression" dxfId="2588" priority="2617">
      <formula>Y910&gt;0</formula>
    </cfRule>
  </conditionalFormatting>
  <conditionalFormatting sqref="Y912">
    <cfRule type="expression" dxfId="2587" priority="2616">
      <formula>Y913&gt;0</formula>
    </cfRule>
  </conditionalFormatting>
  <conditionalFormatting sqref="Y915">
    <cfRule type="expression" dxfId="2586" priority="2615">
      <formula>Y916&gt;0</formula>
    </cfRule>
  </conditionalFormatting>
  <conditionalFormatting sqref="Y918">
    <cfRule type="expression" dxfId="2585" priority="2614">
      <formula>Y919&gt;0</formula>
    </cfRule>
  </conditionalFormatting>
  <conditionalFormatting sqref="Y921">
    <cfRule type="expression" dxfId="2584" priority="2613">
      <formula>Y922&gt;0</formula>
    </cfRule>
  </conditionalFormatting>
  <conditionalFormatting sqref="Y924">
    <cfRule type="expression" dxfId="2583" priority="2612">
      <formula>Y925&gt;0</formula>
    </cfRule>
  </conditionalFormatting>
  <conditionalFormatting sqref="Y927">
    <cfRule type="expression" dxfId="2582" priority="2611">
      <formula>Y928&gt;0</formula>
    </cfRule>
  </conditionalFormatting>
  <conditionalFormatting sqref="Y930">
    <cfRule type="expression" dxfId="2581" priority="2610">
      <formula>Y931&gt;0</formula>
    </cfRule>
  </conditionalFormatting>
  <conditionalFormatting sqref="Y933">
    <cfRule type="expression" dxfId="2580" priority="2609">
      <formula>Y934&gt;0</formula>
    </cfRule>
  </conditionalFormatting>
  <conditionalFormatting sqref="Y936">
    <cfRule type="expression" dxfId="2579" priority="2608">
      <formula>Y937&gt;0</formula>
    </cfRule>
  </conditionalFormatting>
  <conditionalFormatting sqref="Y939">
    <cfRule type="expression" dxfId="2578" priority="2607">
      <formula>Y940&gt;0</formula>
    </cfRule>
  </conditionalFormatting>
  <conditionalFormatting sqref="Y942">
    <cfRule type="expression" dxfId="2577" priority="2606">
      <formula>Y943&gt;0</formula>
    </cfRule>
  </conditionalFormatting>
  <conditionalFormatting sqref="Y945">
    <cfRule type="expression" dxfId="2576" priority="2605">
      <formula>Y946&gt;0</formula>
    </cfRule>
  </conditionalFormatting>
  <conditionalFormatting sqref="Y948">
    <cfRule type="expression" dxfId="2575" priority="2604">
      <formula>Y949&gt;0</formula>
    </cfRule>
  </conditionalFormatting>
  <conditionalFormatting sqref="Y951">
    <cfRule type="expression" dxfId="2574" priority="2603">
      <formula>Y952&gt;0</formula>
    </cfRule>
  </conditionalFormatting>
  <conditionalFormatting sqref="Y954">
    <cfRule type="expression" dxfId="2573" priority="2602">
      <formula>Y955&gt;0</formula>
    </cfRule>
  </conditionalFormatting>
  <conditionalFormatting sqref="Y957">
    <cfRule type="expression" dxfId="2572" priority="2601">
      <formula>Y958&gt;0</formula>
    </cfRule>
  </conditionalFormatting>
  <conditionalFormatting sqref="Y960">
    <cfRule type="expression" dxfId="2571" priority="2600">
      <formula>Y961&gt;0</formula>
    </cfRule>
  </conditionalFormatting>
  <conditionalFormatting sqref="Y963">
    <cfRule type="expression" dxfId="2570" priority="2599">
      <formula>Y964&gt;0</formula>
    </cfRule>
  </conditionalFormatting>
  <conditionalFormatting sqref="Y966">
    <cfRule type="expression" dxfId="2569" priority="2598">
      <formula>Y967&gt;0</formula>
    </cfRule>
  </conditionalFormatting>
  <conditionalFormatting sqref="Y969">
    <cfRule type="expression" dxfId="2568" priority="2597">
      <formula>Y970&gt;0</formula>
    </cfRule>
  </conditionalFormatting>
  <conditionalFormatting sqref="Y972">
    <cfRule type="expression" dxfId="2567" priority="2596">
      <formula>Y973&gt;0</formula>
    </cfRule>
  </conditionalFormatting>
  <conditionalFormatting sqref="Y975">
    <cfRule type="expression" dxfId="2566" priority="2595">
      <formula>Y976&gt;0</formula>
    </cfRule>
  </conditionalFormatting>
  <conditionalFormatting sqref="Y978">
    <cfRule type="expression" dxfId="2565" priority="2594">
      <formula>Y979&gt;0</formula>
    </cfRule>
  </conditionalFormatting>
  <conditionalFormatting sqref="Y983">
    <cfRule type="expression" dxfId="2564" priority="2593">
      <formula>Y984&gt;0</formula>
    </cfRule>
  </conditionalFormatting>
  <conditionalFormatting sqref="Y986">
    <cfRule type="expression" dxfId="2563" priority="2592">
      <formula>Y987&gt;0</formula>
    </cfRule>
  </conditionalFormatting>
  <conditionalFormatting sqref="Y989">
    <cfRule type="expression" dxfId="2562" priority="2591">
      <formula>Y990&gt;0</formula>
    </cfRule>
  </conditionalFormatting>
  <conditionalFormatting sqref="Y992">
    <cfRule type="expression" dxfId="2561" priority="2590">
      <formula>Y993&gt;0</formula>
    </cfRule>
  </conditionalFormatting>
  <conditionalFormatting sqref="Y995">
    <cfRule type="expression" dxfId="2560" priority="2589">
      <formula>Y996&gt;0</formula>
    </cfRule>
  </conditionalFormatting>
  <conditionalFormatting sqref="Y998">
    <cfRule type="expression" dxfId="2559" priority="2588">
      <formula>Y999&gt;0</formula>
    </cfRule>
  </conditionalFormatting>
  <conditionalFormatting sqref="Y1001">
    <cfRule type="expression" dxfId="2558" priority="2587">
      <formula>Y1002&gt;0</formula>
    </cfRule>
  </conditionalFormatting>
  <conditionalFormatting sqref="Y1004">
    <cfRule type="expression" dxfId="2557" priority="2586">
      <formula>Y1005&gt;0</formula>
    </cfRule>
  </conditionalFormatting>
  <conditionalFormatting sqref="Y1007">
    <cfRule type="expression" dxfId="2556" priority="2585">
      <formula>Y1008&gt;0</formula>
    </cfRule>
  </conditionalFormatting>
  <conditionalFormatting sqref="Y1010">
    <cfRule type="expression" dxfId="2555" priority="2584">
      <formula>Y1011&gt;0</formula>
    </cfRule>
  </conditionalFormatting>
  <conditionalFormatting sqref="Y1013">
    <cfRule type="expression" dxfId="2554" priority="2583">
      <formula>Y1014&gt;0</formula>
    </cfRule>
  </conditionalFormatting>
  <conditionalFormatting sqref="Y983">
    <cfRule type="expression" dxfId="2553" priority="2582">
      <formula>Y984&gt;0</formula>
    </cfRule>
  </conditionalFormatting>
  <conditionalFormatting sqref="Y986">
    <cfRule type="expression" dxfId="2552" priority="2581">
      <formula>Y987&gt;0</formula>
    </cfRule>
  </conditionalFormatting>
  <conditionalFormatting sqref="Y989">
    <cfRule type="expression" dxfId="2551" priority="2580">
      <formula>Y990&gt;0</formula>
    </cfRule>
  </conditionalFormatting>
  <conditionalFormatting sqref="Y992">
    <cfRule type="expression" dxfId="2550" priority="2579">
      <formula>Y993&gt;0</formula>
    </cfRule>
  </conditionalFormatting>
  <conditionalFormatting sqref="Y995">
    <cfRule type="expression" dxfId="2549" priority="2578">
      <formula>Y996&gt;0</formula>
    </cfRule>
  </conditionalFormatting>
  <conditionalFormatting sqref="Y998">
    <cfRule type="expression" dxfId="2548" priority="2577">
      <formula>Y999&gt;0</formula>
    </cfRule>
  </conditionalFormatting>
  <conditionalFormatting sqref="Y1001">
    <cfRule type="expression" dxfId="2547" priority="2576">
      <formula>Y1002&gt;0</formula>
    </cfRule>
  </conditionalFormatting>
  <conditionalFormatting sqref="Y1004">
    <cfRule type="expression" dxfId="2546" priority="2575">
      <formula>Y1005&gt;0</formula>
    </cfRule>
  </conditionalFormatting>
  <conditionalFormatting sqref="Y1007">
    <cfRule type="expression" dxfId="2545" priority="2574">
      <formula>Y1008&gt;0</formula>
    </cfRule>
  </conditionalFormatting>
  <conditionalFormatting sqref="Y1010">
    <cfRule type="expression" dxfId="2544" priority="2573">
      <formula>Y1011&gt;0</formula>
    </cfRule>
  </conditionalFormatting>
  <conditionalFormatting sqref="Y1013">
    <cfRule type="expression" dxfId="2543" priority="2572">
      <formula>Y1014&gt;0</formula>
    </cfRule>
  </conditionalFormatting>
  <conditionalFormatting sqref="Y1016">
    <cfRule type="expression" dxfId="2542" priority="2571">
      <formula>Y1017&gt;0</formula>
    </cfRule>
  </conditionalFormatting>
  <conditionalFormatting sqref="Y1019">
    <cfRule type="expression" dxfId="2541" priority="2570">
      <formula>Y1020&gt;0</formula>
    </cfRule>
  </conditionalFormatting>
  <conditionalFormatting sqref="Y1022">
    <cfRule type="expression" dxfId="2540" priority="2569">
      <formula>Y1023&gt;0</formula>
    </cfRule>
  </conditionalFormatting>
  <conditionalFormatting sqref="Y1025">
    <cfRule type="expression" dxfId="2539" priority="2568">
      <formula>Y1026&gt;0</formula>
    </cfRule>
  </conditionalFormatting>
  <conditionalFormatting sqref="Y1028">
    <cfRule type="expression" dxfId="2538" priority="2567">
      <formula>Y1029&gt;0</formula>
    </cfRule>
  </conditionalFormatting>
  <conditionalFormatting sqref="Y1031">
    <cfRule type="expression" dxfId="2537" priority="2566">
      <formula>Y1032&gt;0</formula>
    </cfRule>
  </conditionalFormatting>
  <conditionalFormatting sqref="Y1034">
    <cfRule type="expression" dxfId="2536" priority="2565">
      <formula>Y1035&gt;0</formula>
    </cfRule>
  </conditionalFormatting>
  <conditionalFormatting sqref="Y1037">
    <cfRule type="expression" dxfId="2535" priority="2564">
      <formula>Y1038&gt;0</formula>
    </cfRule>
  </conditionalFormatting>
  <conditionalFormatting sqref="Y1040">
    <cfRule type="expression" dxfId="2534" priority="2563">
      <formula>Y1041&gt;0</formula>
    </cfRule>
  </conditionalFormatting>
  <conditionalFormatting sqref="Y1043">
    <cfRule type="expression" dxfId="2533" priority="2562">
      <formula>Y1044&gt;0</formula>
    </cfRule>
  </conditionalFormatting>
  <conditionalFormatting sqref="Y1046">
    <cfRule type="expression" dxfId="2532" priority="2561">
      <formula>Y1047&gt;0</formula>
    </cfRule>
  </conditionalFormatting>
  <conditionalFormatting sqref="Y1016">
    <cfRule type="expression" dxfId="2531" priority="2560">
      <formula>Y1017&gt;0</formula>
    </cfRule>
  </conditionalFormatting>
  <conditionalFormatting sqref="Y1019">
    <cfRule type="expression" dxfId="2530" priority="2559">
      <formula>Y1020&gt;0</formula>
    </cfRule>
  </conditionalFormatting>
  <conditionalFormatting sqref="Y1022">
    <cfRule type="expression" dxfId="2529" priority="2558">
      <formula>Y1023&gt;0</formula>
    </cfRule>
  </conditionalFormatting>
  <conditionalFormatting sqref="Y1025">
    <cfRule type="expression" dxfId="2528" priority="2557">
      <formula>Y1026&gt;0</formula>
    </cfRule>
  </conditionalFormatting>
  <conditionalFormatting sqref="Y1028">
    <cfRule type="expression" dxfId="2527" priority="2556">
      <formula>Y1029&gt;0</formula>
    </cfRule>
  </conditionalFormatting>
  <conditionalFormatting sqref="Y1031">
    <cfRule type="expression" dxfId="2526" priority="2555">
      <formula>Y1032&gt;0</formula>
    </cfRule>
  </conditionalFormatting>
  <conditionalFormatting sqref="Y1034">
    <cfRule type="expression" dxfId="2525" priority="2554">
      <formula>Y1035&gt;0</formula>
    </cfRule>
  </conditionalFormatting>
  <conditionalFormatting sqref="Y1037">
    <cfRule type="expression" dxfId="2524" priority="2553">
      <formula>Y1038&gt;0</formula>
    </cfRule>
  </conditionalFormatting>
  <conditionalFormatting sqref="Y1040">
    <cfRule type="expression" dxfId="2523" priority="2552">
      <formula>Y1041&gt;0</formula>
    </cfRule>
  </conditionalFormatting>
  <conditionalFormatting sqref="Y1043">
    <cfRule type="expression" dxfId="2522" priority="2551">
      <formula>Y1044&gt;0</formula>
    </cfRule>
  </conditionalFormatting>
  <conditionalFormatting sqref="Y1046">
    <cfRule type="expression" dxfId="2521" priority="2550">
      <formula>Y1047&gt;0</formula>
    </cfRule>
  </conditionalFormatting>
  <conditionalFormatting sqref="Y1049">
    <cfRule type="expression" dxfId="2520" priority="2549">
      <formula>Y1050&gt;0</formula>
    </cfRule>
  </conditionalFormatting>
  <conditionalFormatting sqref="Y1052">
    <cfRule type="expression" dxfId="2519" priority="2548">
      <formula>Y1053&gt;0</formula>
    </cfRule>
  </conditionalFormatting>
  <conditionalFormatting sqref="Y1055">
    <cfRule type="expression" dxfId="2518" priority="2547">
      <formula>Y1056&gt;0</formula>
    </cfRule>
  </conditionalFormatting>
  <conditionalFormatting sqref="Y1058">
    <cfRule type="expression" dxfId="2517" priority="2546">
      <formula>Y1059&gt;0</formula>
    </cfRule>
  </conditionalFormatting>
  <conditionalFormatting sqref="Y1049">
    <cfRule type="expression" dxfId="2516" priority="2545">
      <formula>Y1050&gt;0</formula>
    </cfRule>
  </conditionalFormatting>
  <conditionalFormatting sqref="Y1052">
    <cfRule type="expression" dxfId="2515" priority="2544">
      <formula>Y1053&gt;0</formula>
    </cfRule>
  </conditionalFormatting>
  <conditionalFormatting sqref="Y1055">
    <cfRule type="expression" dxfId="2514" priority="2543">
      <formula>Y1056&gt;0</formula>
    </cfRule>
  </conditionalFormatting>
  <conditionalFormatting sqref="Y1058">
    <cfRule type="expression" dxfId="2513" priority="2542">
      <formula>Y1059&gt;0</formula>
    </cfRule>
  </conditionalFormatting>
  <conditionalFormatting sqref="Y983">
    <cfRule type="expression" dxfId="2512" priority="2541">
      <formula>Y984&gt;0</formula>
    </cfRule>
  </conditionalFormatting>
  <conditionalFormatting sqref="Y986">
    <cfRule type="expression" dxfId="2511" priority="2540">
      <formula>Y987&gt;0</formula>
    </cfRule>
  </conditionalFormatting>
  <conditionalFormatting sqref="Y989">
    <cfRule type="expression" dxfId="2510" priority="2539">
      <formula>Y990&gt;0</formula>
    </cfRule>
  </conditionalFormatting>
  <conditionalFormatting sqref="Y992">
    <cfRule type="expression" dxfId="2509" priority="2538">
      <formula>Y993&gt;0</formula>
    </cfRule>
  </conditionalFormatting>
  <conditionalFormatting sqref="Y995">
    <cfRule type="expression" dxfId="2508" priority="2537">
      <formula>Y996&gt;0</formula>
    </cfRule>
  </conditionalFormatting>
  <conditionalFormatting sqref="Y998">
    <cfRule type="expression" dxfId="2507" priority="2536">
      <formula>Y999&gt;0</formula>
    </cfRule>
  </conditionalFormatting>
  <conditionalFormatting sqref="Y1001">
    <cfRule type="expression" dxfId="2506" priority="2535">
      <formula>Y1002&gt;0</formula>
    </cfRule>
  </conditionalFormatting>
  <conditionalFormatting sqref="Y1004">
    <cfRule type="expression" dxfId="2505" priority="2534">
      <formula>Y1005&gt;0</formula>
    </cfRule>
  </conditionalFormatting>
  <conditionalFormatting sqref="Y1007">
    <cfRule type="expression" dxfId="2504" priority="2533">
      <formula>Y1008&gt;0</formula>
    </cfRule>
  </conditionalFormatting>
  <conditionalFormatting sqref="Y1010">
    <cfRule type="expression" dxfId="2503" priority="2532">
      <formula>Y1011&gt;0</formula>
    </cfRule>
  </conditionalFormatting>
  <conditionalFormatting sqref="Y1013">
    <cfRule type="expression" dxfId="2502" priority="2531">
      <formula>Y1014&gt;0</formula>
    </cfRule>
  </conditionalFormatting>
  <conditionalFormatting sqref="Y1016">
    <cfRule type="expression" dxfId="2501" priority="2530">
      <formula>Y1017&gt;0</formula>
    </cfRule>
  </conditionalFormatting>
  <conditionalFormatting sqref="Y1019">
    <cfRule type="expression" dxfId="2500" priority="2529">
      <formula>Y1020&gt;0</formula>
    </cfRule>
  </conditionalFormatting>
  <conditionalFormatting sqref="Y1022">
    <cfRule type="expression" dxfId="2499" priority="2528">
      <formula>Y1023&gt;0</formula>
    </cfRule>
  </conditionalFormatting>
  <conditionalFormatting sqref="Y1025">
    <cfRule type="expression" dxfId="2498" priority="2527">
      <formula>Y1026&gt;0</formula>
    </cfRule>
  </conditionalFormatting>
  <conditionalFormatting sqref="Y1028">
    <cfRule type="expression" dxfId="2497" priority="2526">
      <formula>Y1029&gt;0</formula>
    </cfRule>
  </conditionalFormatting>
  <conditionalFormatting sqref="Y1031">
    <cfRule type="expression" dxfId="2496" priority="2525">
      <formula>Y1032&gt;0</formula>
    </cfRule>
  </conditionalFormatting>
  <conditionalFormatting sqref="Y1034">
    <cfRule type="expression" dxfId="2495" priority="2524">
      <formula>Y1035&gt;0</formula>
    </cfRule>
  </conditionalFormatting>
  <conditionalFormatting sqref="Y1037">
    <cfRule type="expression" dxfId="2494" priority="2523">
      <formula>Y1038&gt;0</formula>
    </cfRule>
  </conditionalFormatting>
  <conditionalFormatting sqref="Y1040">
    <cfRule type="expression" dxfId="2493" priority="2522">
      <formula>Y1041&gt;0</formula>
    </cfRule>
  </conditionalFormatting>
  <conditionalFormatting sqref="Y1043">
    <cfRule type="expression" dxfId="2492" priority="2521">
      <formula>Y1044&gt;0</formula>
    </cfRule>
  </conditionalFormatting>
  <conditionalFormatting sqref="Y1046">
    <cfRule type="expression" dxfId="2491" priority="2520">
      <formula>Y1047&gt;0</formula>
    </cfRule>
  </conditionalFormatting>
  <conditionalFormatting sqref="Y1049">
    <cfRule type="expression" dxfId="2490" priority="2519">
      <formula>Y1050&gt;0</formula>
    </cfRule>
  </conditionalFormatting>
  <conditionalFormatting sqref="Y1052">
    <cfRule type="expression" dxfId="2489" priority="2518">
      <formula>Y1053&gt;0</formula>
    </cfRule>
  </conditionalFormatting>
  <conditionalFormatting sqref="Y1055">
    <cfRule type="expression" dxfId="2488" priority="2517">
      <formula>Y1056&gt;0</formula>
    </cfRule>
  </conditionalFormatting>
  <conditionalFormatting sqref="Y1058">
    <cfRule type="expression" dxfId="2487" priority="2516">
      <formula>Y1059&gt;0</formula>
    </cfRule>
  </conditionalFormatting>
  <conditionalFormatting sqref="O1169">
    <cfRule type="expression" dxfId="2486" priority="2515">
      <formula>O1170&gt;0</formula>
    </cfRule>
  </conditionalFormatting>
  <conditionalFormatting sqref="O1172">
    <cfRule type="expression" dxfId="2485" priority="2514">
      <formula>O1173&gt;0</formula>
    </cfRule>
  </conditionalFormatting>
  <conditionalFormatting sqref="O1175">
    <cfRule type="expression" dxfId="2484" priority="2513">
      <formula>O1176&gt;0</formula>
    </cfRule>
  </conditionalFormatting>
  <conditionalFormatting sqref="O1178">
    <cfRule type="expression" dxfId="2483" priority="2512">
      <formula>O1179&gt;0</formula>
    </cfRule>
  </conditionalFormatting>
  <conditionalFormatting sqref="O1181">
    <cfRule type="expression" dxfId="2482" priority="2511">
      <formula>O1182&gt;0</formula>
    </cfRule>
  </conditionalFormatting>
  <conditionalFormatting sqref="P1169:AB1169">
    <cfRule type="expression" dxfId="2481" priority="2510">
      <formula>P1170&gt;0</formula>
    </cfRule>
  </conditionalFormatting>
  <conditionalFormatting sqref="P1172:AB1172">
    <cfRule type="expression" dxfId="2480" priority="2509">
      <formula>P1173&gt;0</formula>
    </cfRule>
  </conditionalFormatting>
  <conditionalFormatting sqref="P1175:AB1175">
    <cfRule type="expression" dxfId="2479" priority="2508">
      <formula>P1176&gt;0</formula>
    </cfRule>
  </conditionalFormatting>
  <conditionalFormatting sqref="P1178:AB1178">
    <cfRule type="expression" dxfId="2478" priority="2507">
      <formula>P1179&gt;0</formula>
    </cfRule>
  </conditionalFormatting>
  <conditionalFormatting sqref="P1181:AB1181">
    <cfRule type="expression" dxfId="2477" priority="2506">
      <formula>P1182&gt;0</formula>
    </cfRule>
  </conditionalFormatting>
  <conditionalFormatting sqref="P1169:AB1169">
    <cfRule type="expression" dxfId="2476" priority="2505">
      <formula>P1170&gt;0</formula>
    </cfRule>
  </conditionalFormatting>
  <conditionalFormatting sqref="P1172:AB1172">
    <cfRule type="expression" dxfId="2475" priority="2504">
      <formula>P1173&gt;0</formula>
    </cfRule>
  </conditionalFormatting>
  <conditionalFormatting sqref="P1175:AB1175">
    <cfRule type="expression" dxfId="2474" priority="2503">
      <formula>P1176&gt;0</formula>
    </cfRule>
  </conditionalFormatting>
  <conditionalFormatting sqref="P1178:AB1178">
    <cfRule type="expression" dxfId="2473" priority="2502">
      <formula>P1179&gt;0</formula>
    </cfRule>
  </conditionalFormatting>
  <conditionalFormatting sqref="P1181:AB1181">
    <cfRule type="expression" dxfId="2472" priority="2501">
      <formula>P1182&gt;0</formula>
    </cfRule>
  </conditionalFormatting>
  <conditionalFormatting sqref="Q1169">
    <cfRule type="expression" dxfId="2471" priority="2500">
      <formula>Q1170&gt;0</formula>
    </cfRule>
  </conditionalFormatting>
  <conditionalFormatting sqref="Q1172">
    <cfRule type="expression" dxfId="2470" priority="2499">
      <formula>Q1173&gt;0</formula>
    </cfRule>
  </conditionalFormatting>
  <conditionalFormatting sqref="Q1175">
    <cfRule type="expression" dxfId="2469" priority="2498">
      <formula>Q1176&gt;0</formula>
    </cfRule>
  </conditionalFormatting>
  <conditionalFormatting sqref="Q1178">
    <cfRule type="expression" dxfId="2468" priority="2497">
      <formula>Q1179&gt;0</formula>
    </cfRule>
  </conditionalFormatting>
  <conditionalFormatting sqref="Q1181">
    <cfRule type="expression" dxfId="2467" priority="2496">
      <formula>Q1182&gt;0</formula>
    </cfRule>
  </conditionalFormatting>
  <conditionalFormatting sqref="S1169">
    <cfRule type="expression" dxfId="2466" priority="2495">
      <formula>S1170&gt;0</formula>
    </cfRule>
  </conditionalFormatting>
  <conditionalFormatting sqref="S1172">
    <cfRule type="expression" dxfId="2465" priority="2494">
      <formula>S1173&gt;0</formula>
    </cfRule>
  </conditionalFormatting>
  <conditionalFormatting sqref="S1175">
    <cfRule type="expression" dxfId="2464" priority="2493">
      <formula>S1176&gt;0</formula>
    </cfRule>
  </conditionalFormatting>
  <conditionalFormatting sqref="S1178">
    <cfRule type="expression" dxfId="2463" priority="2492">
      <formula>S1179&gt;0</formula>
    </cfRule>
  </conditionalFormatting>
  <conditionalFormatting sqref="S1181">
    <cfRule type="expression" dxfId="2462" priority="2491">
      <formula>S1182&gt;0</formula>
    </cfRule>
  </conditionalFormatting>
  <conditionalFormatting sqref="U1169">
    <cfRule type="expression" dxfId="2461" priority="2490">
      <formula>U1170&gt;0</formula>
    </cfRule>
  </conditionalFormatting>
  <conditionalFormatting sqref="U1172">
    <cfRule type="expression" dxfId="2460" priority="2489">
      <formula>U1173&gt;0</formula>
    </cfRule>
  </conditionalFormatting>
  <conditionalFormatting sqref="U1175">
    <cfRule type="expression" dxfId="2459" priority="2488">
      <formula>U1176&gt;0</formula>
    </cfRule>
  </conditionalFormatting>
  <conditionalFormatting sqref="U1178">
    <cfRule type="expression" dxfId="2458" priority="2487">
      <formula>U1179&gt;0</formula>
    </cfRule>
  </conditionalFormatting>
  <conditionalFormatting sqref="U1181">
    <cfRule type="expression" dxfId="2457" priority="2486">
      <formula>U1182&gt;0</formula>
    </cfRule>
  </conditionalFormatting>
  <conditionalFormatting sqref="W1169">
    <cfRule type="expression" dxfId="2456" priority="2485">
      <formula>W1170&gt;0</formula>
    </cfRule>
  </conditionalFormatting>
  <conditionalFormatting sqref="W1172">
    <cfRule type="expression" dxfId="2455" priority="2484">
      <formula>W1173&gt;0</formula>
    </cfRule>
  </conditionalFormatting>
  <conditionalFormatting sqref="W1175">
    <cfRule type="expression" dxfId="2454" priority="2483">
      <formula>W1176&gt;0</formula>
    </cfRule>
  </conditionalFormatting>
  <conditionalFormatting sqref="W1178">
    <cfRule type="expression" dxfId="2453" priority="2482">
      <formula>W1179&gt;0</formula>
    </cfRule>
  </conditionalFormatting>
  <conditionalFormatting sqref="W1181">
    <cfRule type="expression" dxfId="2452" priority="2481">
      <formula>W1182&gt;0</formula>
    </cfRule>
  </conditionalFormatting>
  <conditionalFormatting sqref="Y1169">
    <cfRule type="expression" dxfId="2451" priority="2480">
      <formula>Y1170&gt;0</formula>
    </cfRule>
  </conditionalFormatting>
  <conditionalFormatting sqref="Y1172">
    <cfRule type="expression" dxfId="2450" priority="2479">
      <formula>Y1173&gt;0</formula>
    </cfRule>
  </conditionalFormatting>
  <conditionalFormatting sqref="Y1175">
    <cfRule type="expression" dxfId="2449" priority="2478">
      <formula>Y1176&gt;0</formula>
    </cfRule>
  </conditionalFormatting>
  <conditionalFormatting sqref="Y1178">
    <cfRule type="expression" dxfId="2448" priority="2477">
      <formula>Y1179&gt;0</formula>
    </cfRule>
  </conditionalFormatting>
  <conditionalFormatting sqref="Y1181">
    <cfRule type="expression" dxfId="2447" priority="2476">
      <formula>Y1182&gt;0</formula>
    </cfRule>
  </conditionalFormatting>
  <conditionalFormatting sqref="AA1169">
    <cfRule type="expression" dxfId="2446" priority="2475">
      <formula>AA1170&gt;0</formula>
    </cfRule>
  </conditionalFormatting>
  <conditionalFormatting sqref="AA1172">
    <cfRule type="expression" dxfId="2445" priority="2474">
      <formula>AA1173&gt;0</formula>
    </cfRule>
  </conditionalFormatting>
  <conditionalFormatting sqref="AA1175">
    <cfRule type="expression" dxfId="2444" priority="2473">
      <formula>AA1176&gt;0</formula>
    </cfRule>
  </conditionalFormatting>
  <conditionalFormatting sqref="AA1178">
    <cfRule type="expression" dxfId="2443" priority="2472">
      <formula>AA1179&gt;0</formula>
    </cfRule>
  </conditionalFormatting>
  <conditionalFormatting sqref="AA1181">
    <cfRule type="expression" dxfId="2442" priority="2471">
      <formula>AA1182&gt;0</formula>
    </cfRule>
  </conditionalFormatting>
  <conditionalFormatting sqref="S1169">
    <cfRule type="expression" dxfId="2441" priority="2470">
      <formula>S1170&gt;0</formula>
    </cfRule>
  </conditionalFormatting>
  <conditionalFormatting sqref="S1172">
    <cfRule type="expression" dxfId="2440" priority="2469">
      <formula>S1173&gt;0</formula>
    </cfRule>
  </conditionalFormatting>
  <conditionalFormatting sqref="S1175">
    <cfRule type="expression" dxfId="2439" priority="2468">
      <formula>S1176&gt;0</formula>
    </cfRule>
  </conditionalFormatting>
  <conditionalFormatting sqref="S1178">
    <cfRule type="expression" dxfId="2438" priority="2467">
      <formula>S1179&gt;0</formula>
    </cfRule>
  </conditionalFormatting>
  <conditionalFormatting sqref="S1181">
    <cfRule type="expression" dxfId="2437" priority="2466">
      <formula>S1182&gt;0</formula>
    </cfRule>
  </conditionalFormatting>
  <conditionalFormatting sqref="U1169">
    <cfRule type="expression" dxfId="2436" priority="2465">
      <formula>U1170&gt;0</formula>
    </cfRule>
  </conditionalFormatting>
  <conditionalFormatting sqref="U1172">
    <cfRule type="expression" dxfId="2435" priority="2464">
      <formula>U1173&gt;0</formula>
    </cfRule>
  </conditionalFormatting>
  <conditionalFormatting sqref="U1175">
    <cfRule type="expression" dxfId="2434" priority="2463">
      <formula>U1176&gt;0</formula>
    </cfRule>
  </conditionalFormatting>
  <conditionalFormatting sqref="U1178">
    <cfRule type="expression" dxfId="2433" priority="2462">
      <formula>U1179&gt;0</formula>
    </cfRule>
  </conditionalFormatting>
  <conditionalFormatting sqref="U1181">
    <cfRule type="expression" dxfId="2432" priority="2461">
      <formula>U1182&gt;0</formula>
    </cfRule>
  </conditionalFormatting>
  <conditionalFormatting sqref="W1169">
    <cfRule type="expression" dxfId="2431" priority="2460">
      <formula>W1170&gt;0</formula>
    </cfRule>
  </conditionalFormatting>
  <conditionalFormatting sqref="W1172">
    <cfRule type="expression" dxfId="2430" priority="2459">
      <formula>W1173&gt;0</formula>
    </cfRule>
  </conditionalFormatting>
  <conditionalFormatting sqref="W1175">
    <cfRule type="expression" dxfId="2429" priority="2458">
      <formula>W1176&gt;0</formula>
    </cfRule>
  </conditionalFormatting>
  <conditionalFormatting sqref="W1178">
    <cfRule type="expression" dxfId="2428" priority="2457">
      <formula>W1179&gt;0</formula>
    </cfRule>
  </conditionalFormatting>
  <conditionalFormatting sqref="W1181">
    <cfRule type="expression" dxfId="2427" priority="2456">
      <formula>W1182&gt;0</formula>
    </cfRule>
  </conditionalFormatting>
  <conditionalFormatting sqref="Y1169">
    <cfRule type="expression" dxfId="2426" priority="2455">
      <formula>Y1170&gt;0</formula>
    </cfRule>
  </conditionalFormatting>
  <conditionalFormatting sqref="Y1172">
    <cfRule type="expression" dxfId="2425" priority="2454">
      <formula>Y1173&gt;0</formula>
    </cfRule>
  </conditionalFormatting>
  <conditionalFormatting sqref="Y1175">
    <cfRule type="expression" dxfId="2424" priority="2453">
      <formula>Y1176&gt;0</formula>
    </cfRule>
  </conditionalFormatting>
  <conditionalFormatting sqref="Y1178">
    <cfRule type="expression" dxfId="2423" priority="2452">
      <formula>Y1179&gt;0</formula>
    </cfRule>
  </conditionalFormatting>
  <conditionalFormatting sqref="Y1181">
    <cfRule type="expression" dxfId="2422" priority="2451">
      <formula>Y1182&gt;0</formula>
    </cfRule>
  </conditionalFormatting>
  <conditionalFormatting sqref="Y1169">
    <cfRule type="expression" dxfId="2421" priority="2450">
      <formula>Y1170&gt;0</formula>
    </cfRule>
  </conditionalFormatting>
  <conditionalFormatting sqref="Y1172">
    <cfRule type="expression" dxfId="2420" priority="2449">
      <formula>Y1173&gt;0</formula>
    </cfRule>
  </conditionalFormatting>
  <conditionalFormatting sqref="Y1175">
    <cfRule type="expression" dxfId="2419" priority="2448">
      <formula>Y1176&gt;0</formula>
    </cfRule>
  </conditionalFormatting>
  <conditionalFormatting sqref="Y1178">
    <cfRule type="expression" dxfId="2418" priority="2447">
      <formula>Y1179&gt;0</formula>
    </cfRule>
  </conditionalFormatting>
  <conditionalFormatting sqref="Y1181">
    <cfRule type="expression" dxfId="2417" priority="2446">
      <formula>Y1182&gt;0</formula>
    </cfRule>
  </conditionalFormatting>
  <conditionalFormatting sqref="S12 S15">
    <cfRule type="expression" dxfId="2416" priority="2445">
      <formula>S13&gt;0</formula>
    </cfRule>
  </conditionalFormatting>
  <conditionalFormatting sqref="S12">
    <cfRule type="expression" dxfId="2415" priority="2444">
      <formula>S13&gt;0</formula>
    </cfRule>
  </conditionalFormatting>
  <conditionalFormatting sqref="S15">
    <cfRule type="expression" dxfId="2414" priority="2443">
      <formula>S16&gt;0</formula>
    </cfRule>
  </conditionalFormatting>
  <conditionalFormatting sqref="U12 U15">
    <cfRule type="expression" dxfId="2413" priority="2442">
      <formula>U13&gt;0</formula>
    </cfRule>
  </conditionalFormatting>
  <conditionalFormatting sqref="U12">
    <cfRule type="expression" dxfId="2412" priority="2441">
      <formula>U13&gt;0</formula>
    </cfRule>
  </conditionalFormatting>
  <conditionalFormatting sqref="U15">
    <cfRule type="expression" dxfId="2411" priority="2440">
      <formula>U16&gt;0</formula>
    </cfRule>
  </conditionalFormatting>
  <conditionalFormatting sqref="W12 W15">
    <cfRule type="expression" dxfId="2410" priority="2439">
      <formula>W13&gt;0</formula>
    </cfRule>
  </conditionalFormatting>
  <conditionalFormatting sqref="W12">
    <cfRule type="expression" dxfId="2409" priority="2438">
      <formula>W13&gt;0</formula>
    </cfRule>
  </conditionalFormatting>
  <conditionalFormatting sqref="W15">
    <cfRule type="expression" dxfId="2408" priority="2437">
      <formula>W16&gt;0</formula>
    </cfRule>
  </conditionalFormatting>
  <conditionalFormatting sqref="Y12 Y15">
    <cfRule type="expression" dxfId="2407" priority="2436">
      <formula>Y13&gt;0</formula>
    </cfRule>
  </conditionalFormatting>
  <conditionalFormatting sqref="Y12">
    <cfRule type="expression" dxfId="2406" priority="2435">
      <formula>Y13&gt;0</formula>
    </cfRule>
  </conditionalFormatting>
  <conditionalFormatting sqref="Y15">
    <cfRule type="expression" dxfId="2405" priority="2434">
      <formula>Y16&gt;0</formula>
    </cfRule>
  </conditionalFormatting>
  <conditionalFormatting sqref="Q29">
    <cfRule type="expression" dxfId="2404" priority="2433">
      <formula>Q30&gt;0</formula>
    </cfRule>
  </conditionalFormatting>
  <conditionalFormatting sqref="Q263:X263">
    <cfRule type="expression" dxfId="2403" priority="2432">
      <formula>Q264&gt;0</formula>
    </cfRule>
  </conditionalFormatting>
  <conditionalFormatting sqref="Q266:X266">
    <cfRule type="expression" dxfId="2402" priority="2431">
      <formula>Q267&gt;0</formula>
    </cfRule>
  </conditionalFormatting>
  <conditionalFormatting sqref="Q269:X269">
    <cfRule type="expression" dxfId="2401" priority="2430">
      <formula>Q270&gt;0</formula>
    </cfRule>
  </conditionalFormatting>
  <conditionalFormatting sqref="Q272:X272">
    <cfRule type="expression" dxfId="2400" priority="2429">
      <formula>Q273&gt;0</formula>
    </cfRule>
  </conditionalFormatting>
  <conditionalFormatting sqref="Q275:X275">
    <cfRule type="expression" dxfId="2399" priority="2428">
      <formula>Q276&gt;0</formula>
    </cfRule>
  </conditionalFormatting>
  <conditionalFormatting sqref="Q278:X278">
    <cfRule type="expression" dxfId="2398" priority="2427">
      <formula>Q279&gt;0</formula>
    </cfRule>
  </conditionalFormatting>
  <conditionalFormatting sqref="Q281:X281">
    <cfRule type="expression" dxfId="2397" priority="2426">
      <formula>Q282&gt;0</formula>
    </cfRule>
  </conditionalFormatting>
  <conditionalFormatting sqref="Q284:X284">
    <cfRule type="expression" dxfId="2396" priority="2425">
      <formula>Q285&gt;0</formula>
    </cfRule>
  </conditionalFormatting>
  <conditionalFormatting sqref="Q287:X287">
    <cfRule type="expression" dxfId="2395" priority="2424">
      <formula>Q288&gt;0</formula>
    </cfRule>
  </conditionalFormatting>
  <conditionalFormatting sqref="Q290:X290">
    <cfRule type="expression" dxfId="2394" priority="2423">
      <formula>Q291&gt;0</formula>
    </cfRule>
  </conditionalFormatting>
  <conditionalFormatting sqref="Q293:X293">
    <cfRule type="expression" dxfId="2393" priority="2422">
      <formula>Q294&gt;0</formula>
    </cfRule>
  </conditionalFormatting>
  <conditionalFormatting sqref="Q263:X263">
    <cfRule type="expression" dxfId="2392" priority="2421">
      <formula>Q264&gt;0</formula>
    </cfRule>
  </conditionalFormatting>
  <conditionalFormatting sqref="Q266:X266">
    <cfRule type="expression" dxfId="2391" priority="2420">
      <formula>Q267&gt;0</formula>
    </cfRule>
  </conditionalFormatting>
  <conditionalFormatting sqref="Q269:X269">
    <cfRule type="expression" dxfId="2390" priority="2419">
      <formula>Q270&gt;0</formula>
    </cfRule>
  </conditionalFormatting>
  <conditionalFormatting sqref="Q272:X272">
    <cfRule type="expression" dxfId="2389" priority="2418">
      <formula>Q273&gt;0</formula>
    </cfRule>
  </conditionalFormatting>
  <conditionalFormatting sqref="Q275:X275">
    <cfRule type="expression" dxfId="2388" priority="2417">
      <formula>Q276&gt;0</formula>
    </cfRule>
  </conditionalFormatting>
  <conditionalFormatting sqref="Q278:X278">
    <cfRule type="expression" dxfId="2387" priority="2416">
      <formula>Q279&gt;0</formula>
    </cfRule>
  </conditionalFormatting>
  <conditionalFormatting sqref="Q281:X281">
    <cfRule type="expression" dxfId="2386" priority="2415">
      <formula>Q282&gt;0</formula>
    </cfRule>
  </conditionalFormatting>
  <conditionalFormatting sqref="Q284:X284">
    <cfRule type="expression" dxfId="2385" priority="2414">
      <formula>Q285&gt;0</formula>
    </cfRule>
  </conditionalFormatting>
  <conditionalFormatting sqref="Q287:X287">
    <cfRule type="expression" dxfId="2384" priority="2413">
      <formula>Q288&gt;0</formula>
    </cfRule>
  </conditionalFormatting>
  <conditionalFormatting sqref="Q290:X290">
    <cfRule type="expression" dxfId="2383" priority="2412">
      <formula>Q291&gt;0</formula>
    </cfRule>
  </conditionalFormatting>
  <conditionalFormatting sqref="Q293:X293">
    <cfRule type="expression" dxfId="2382" priority="2411">
      <formula>Q294&gt;0</formula>
    </cfRule>
  </conditionalFormatting>
  <conditionalFormatting sqref="Q296:X296">
    <cfRule type="expression" dxfId="2381" priority="2410">
      <formula>Q297&gt;0</formula>
    </cfRule>
  </conditionalFormatting>
  <conditionalFormatting sqref="Q299:X299">
    <cfRule type="expression" dxfId="2380" priority="2409">
      <formula>Q300&gt;0</formula>
    </cfRule>
  </conditionalFormatting>
  <conditionalFormatting sqref="Q302:X302">
    <cfRule type="expression" dxfId="2379" priority="2408">
      <formula>Q303&gt;0</formula>
    </cfRule>
  </conditionalFormatting>
  <conditionalFormatting sqref="Q305:X305">
    <cfRule type="expression" dxfId="2378" priority="2407">
      <formula>Q306&gt;0</formula>
    </cfRule>
  </conditionalFormatting>
  <conditionalFormatting sqref="Q308:X308">
    <cfRule type="expression" dxfId="2377" priority="2406">
      <formula>Q309&gt;0</formula>
    </cfRule>
  </conditionalFormatting>
  <conditionalFormatting sqref="Q311:X311">
    <cfRule type="expression" dxfId="2376" priority="2405">
      <formula>Q312&gt;0</formula>
    </cfRule>
  </conditionalFormatting>
  <conditionalFormatting sqref="Q314:X314">
    <cfRule type="expression" dxfId="2375" priority="2404">
      <formula>Q315&gt;0</formula>
    </cfRule>
  </conditionalFormatting>
  <conditionalFormatting sqref="Q317:X317">
    <cfRule type="expression" dxfId="2374" priority="2403">
      <formula>Q318&gt;0</formula>
    </cfRule>
  </conditionalFormatting>
  <conditionalFormatting sqref="Q320:X320">
    <cfRule type="expression" dxfId="2373" priority="2402">
      <formula>Q321&gt;0</formula>
    </cfRule>
  </conditionalFormatting>
  <conditionalFormatting sqref="Q323:X323">
    <cfRule type="expression" dxfId="2372" priority="2401">
      <formula>Q324&gt;0</formula>
    </cfRule>
  </conditionalFormatting>
  <conditionalFormatting sqref="Q326:X326">
    <cfRule type="expression" dxfId="2371" priority="2400">
      <formula>Q327&gt;0</formula>
    </cfRule>
  </conditionalFormatting>
  <conditionalFormatting sqref="Q296:X296">
    <cfRule type="expression" dxfId="2370" priority="2399">
      <formula>Q297&gt;0</formula>
    </cfRule>
  </conditionalFormatting>
  <conditionalFormatting sqref="Q299:X299">
    <cfRule type="expression" dxfId="2369" priority="2398">
      <formula>Q300&gt;0</formula>
    </cfRule>
  </conditionalFormatting>
  <conditionalFormatting sqref="Q302:X302">
    <cfRule type="expression" dxfId="2368" priority="2397">
      <formula>Q303&gt;0</formula>
    </cfRule>
  </conditionalFormatting>
  <conditionalFormatting sqref="Q305:X305">
    <cfRule type="expression" dxfId="2367" priority="2396">
      <formula>Q306&gt;0</formula>
    </cfRule>
  </conditionalFormatting>
  <conditionalFormatting sqref="Q308:X308">
    <cfRule type="expression" dxfId="2366" priority="2395">
      <formula>Q309&gt;0</formula>
    </cfRule>
  </conditionalFormatting>
  <conditionalFormatting sqref="Q311:X311">
    <cfRule type="expression" dxfId="2365" priority="2394">
      <formula>Q312&gt;0</formula>
    </cfRule>
  </conditionalFormatting>
  <conditionalFormatting sqref="Q314:X314">
    <cfRule type="expression" dxfId="2364" priority="2393">
      <formula>Q315&gt;0</formula>
    </cfRule>
  </conditionalFormatting>
  <conditionalFormatting sqref="Q317:X317">
    <cfRule type="expression" dxfId="2363" priority="2392">
      <formula>Q318&gt;0</formula>
    </cfRule>
  </conditionalFormatting>
  <conditionalFormatting sqref="Q320:X320">
    <cfRule type="expression" dxfId="2362" priority="2391">
      <formula>Q321&gt;0</formula>
    </cfRule>
  </conditionalFormatting>
  <conditionalFormatting sqref="Q323:X323">
    <cfRule type="expression" dxfId="2361" priority="2390">
      <formula>Q324&gt;0</formula>
    </cfRule>
  </conditionalFormatting>
  <conditionalFormatting sqref="Q326:X326">
    <cfRule type="expression" dxfId="2360" priority="2389">
      <formula>Q327&gt;0</formula>
    </cfRule>
  </conditionalFormatting>
  <conditionalFormatting sqref="Q329:X329">
    <cfRule type="expression" dxfId="2359" priority="2388">
      <formula>Q330&gt;0</formula>
    </cfRule>
  </conditionalFormatting>
  <conditionalFormatting sqref="Q332:X332">
    <cfRule type="expression" dxfId="2358" priority="2387">
      <formula>Q333&gt;0</formula>
    </cfRule>
  </conditionalFormatting>
  <conditionalFormatting sqref="Q335:X335">
    <cfRule type="expression" dxfId="2357" priority="2386">
      <formula>Q336&gt;0</formula>
    </cfRule>
  </conditionalFormatting>
  <conditionalFormatting sqref="Q338:X338">
    <cfRule type="expression" dxfId="2356" priority="2385">
      <formula>Q339&gt;0</formula>
    </cfRule>
  </conditionalFormatting>
  <conditionalFormatting sqref="Q329:X329">
    <cfRule type="expression" dxfId="2355" priority="2384">
      <formula>Q330&gt;0</formula>
    </cfRule>
  </conditionalFormatting>
  <conditionalFormatting sqref="Q332:X332">
    <cfRule type="expression" dxfId="2354" priority="2383">
      <formula>Q333&gt;0</formula>
    </cfRule>
  </conditionalFormatting>
  <conditionalFormatting sqref="Q335:X335">
    <cfRule type="expression" dxfId="2353" priority="2382">
      <formula>Q336&gt;0</formula>
    </cfRule>
  </conditionalFormatting>
  <conditionalFormatting sqref="Q338:X338">
    <cfRule type="expression" dxfId="2352" priority="2381">
      <formula>Q339&gt;0</formula>
    </cfRule>
  </conditionalFormatting>
  <conditionalFormatting sqref="Q263">
    <cfRule type="expression" dxfId="2351" priority="2380">
      <formula>Q264&gt;0</formula>
    </cfRule>
  </conditionalFormatting>
  <conditionalFormatting sqref="Q266">
    <cfRule type="expression" dxfId="2350" priority="2379">
      <formula>Q267&gt;0</formula>
    </cfRule>
  </conditionalFormatting>
  <conditionalFormatting sqref="Q269">
    <cfRule type="expression" dxfId="2349" priority="2378">
      <formula>Q270&gt;0</formula>
    </cfRule>
  </conditionalFormatting>
  <conditionalFormatting sqref="Q272">
    <cfRule type="expression" dxfId="2348" priority="2377">
      <formula>Q273&gt;0</formula>
    </cfRule>
  </conditionalFormatting>
  <conditionalFormatting sqref="Q275">
    <cfRule type="expression" dxfId="2347" priority="2376">
      <formula>Q276&gt;0</formula>
    </cfRule>
  </conditionalFormatting>
  <conditionalFormatting sqref="Q278">
    <cfRule type="expression" dxfId="2346" priority="2375">
      <formula>Q279&gt;0</formula>
    </cfRule>
  </conditionalFormatting>
  <conditionalFormatting sqref="Q281">
    <cfRule type="expression" dxfId="2345" priority="2374">
      <formula>Q282&gt;0</formula>
    </cfRule>
  </conditionalFormatting>
  <conditionalFormatting sqref="Q284">
    <cfRule type="expression" dxfId="2344" priority="2373">
      <formula>Q285&gt;0</formula>
    </cfRule>
  </conditionalFormatting>
  <conditionalFormatting sqref="Q287">
    <cfRule type="expression" dxfId="2343" priority="2372">
      <formula>Q288&gt;0</formula>
    </cfRule>
  </conditionalFormatting>
  <conditionalFormatting sqref="Q290">
    <cfRule type="expression" dxfId="2342" priority="2371">
      <formula>Q291&gt;0</formula>
    </cfRule>
  </conditionalFormatting>
  <conditionalFormatting sqref="Q293">
    <cfRule type="expression" dxfId="2341" priority="2370">
      <formula>Q294&gt;0</formula>
    </cfRule>
  </conditionalFormatting>
  <conditionalFormatting sqref="Q296">
    <cfRule type="expression" dxfId="2340" priority="2369">
      <formula>Q297&gt;0</formula>
    </cfRule>
  </conditionalFormatting>
  <conditionalFormatting sqref="Q299">
    <cfRule type="expression" dxfId="2339" priority="2368">
      <formula>Q300&gt;0</formula>
    </cfRule>
  </conditionalFormatting>
  <conditionalFormatting sqref="Q302">
    <cfRule type="expression" dxfId="2338" priority="2367">
      <formula>Q303&gt;0</formula>
    </cfRule>
  </conditionalFormatting>
  <conditionalFormatting sqref="Q305">
    <cfRule type="expression" dxfId="2337" priority="2366">
      <formula>Q306&gt;0</formula>
    </cfRule>
  </conditionalFormatting>
  <conditionalFormatting sqref="Q308">
    <cfRule type="expression" dxfId="2336" priority="2365">
      <formula>Q309&gt;0</formula>
    </cfRule>
  </conditionalFormatting>
  <conditionalFormatting sqref="Q311">
    <cfRule type="expression" dxfId="2335" priority="2364">
      <formula>Q312&gt;0</formula>
    </cfRule>
  </conditionalFormatting>
  <conditionalFormatting sqref="Q314">
    <cfRule type="expression" dxfId="2334" priority="2363">
      <formula>Q315&gt;0</formula>
    </cfRule>
  </conditionalFormatting>
  <conditionalFormatting sqref="Q317">
    <cfRule type="expression" dxfId="2333" priority="2362">
      <formula>Q318&gt;0</formula>
    </cfRule>
  </conditionalFormatting>
  <conditionalFormatting sqref="Q320">
    <cfRule type="expression" dxfId="2332" priority="2361">
      <formula>Q321&gt;0</formula>
    </cfRule>
  </conditionalFormatting>
  <conditionalFormatting sqref="Q323">
    <cfRule type="expression" dxfId="2331" priority="2360">
      <formula>Q324&gt;0</formula>
    </cfRule>
  </conditionalFormatting>
  <conditionalFormatting sqref="Q326">
    <cfRule type="expression" dxfId="2330" priority="2359">
      <formula>Q327&gt;0</formula>
    </cfRule>
  </conditionalFormatting>
  <conditionalFormatting sqref="Q329">
    <cfRule type="expression" dxfId="2329" priority="2358">
      <formula>Q330&gt;0</formula>
    </cfRule>
  </conditionalFormatting>
  <conditionalFormatting sqref="Q332">
    <cfRule type="expression" dxfId="2328" priority="2357">
      <formula>Q333&gt;0</formula>
    </cfRule>
  </conditionalFormatting>
  <conditionalFormatting sqref="Q335">
    <cfRule type="expression" dxfId="2327" priority="2356">
      <formula>Q336&gt;0</formula>
    </cfRule>
  </conditionalFormatting>
  <conditionalFormatting sqref="Q338">
    <cfRule type="expression" dxfId="2326" priority="2355">
      <formula>Q339&gt;0</formula>
    </cfRule>
  </conditionalFormatting>
  <conditionalFormatting sqref="S263">
    <cfRule type="expression" dxfId="2325" priority="2354">
      <formula>S264&gt;0</formula>
    </cfRule>
  </conditionalFormatting>
  <conditionalFormatting sqref="S266">
    <cfRule type="expression" dxfId="2324" priority="2353">
      <formula>S267&gt;0</formula>
    </cfRule>
  </conditionalFormatting>
  <conditionalFormatting sqref="S269">
    <cfRule type="expression" dxfId="2323" priority="2352">
      <formula>S270&gt;0</formula>
    </cfRule>
  </conditionalFormatting>
  <conditionalFormatting sqref="S272">
    <cfRule type="expression" dxfId="2322" priority="2351">
      <formula>S273&gt;0</formula>
    </cfRule>
  </conditionalFormatting>
  <conditionalFormatting sqref="S275">
    <cfRule type="expression" dxfId="2321" priority="2350">
      <formula>S276&gt;0</formula>
    </cfRule>
  </conditionalFormatting>
  <conditionalFormatting sqref="S278">
    <cfRule type="expression" dxfId="2320" priority="2349">
      <formula>S279&gt;0</formula>
    </cfRule>
  </conditionalFormatting>
  <conditionalFormatting sqref="S281">
    <cfRule type="expression" dxfId="2319" priority="2348">
      <formula>S282&gt;0</formula>
    </cfRule>
  </conditionalFormatting>
  <conditionalFormatting sqref="S284">
    <cfRule type="expression" dxfId="2318" priority="2347">
      <formula>S285&gt;0</formula>
    </cfRule>
  </conditionalFormatting>
  <conditionalFormatting sqref="S287">
    <cfRule type="expression" dxfId="2317" priority="2346">
      <formula>S288&gt;0</formula>
    </cfRule>
  </conditionalFormatting>
  <conditionalFormatting sqref="S290">
    <cfRule type="expression" dxfId="2316" priority="2345">
      <formula>S291&gt;0</formula>
    </cfRule>
  </conditionalFormatting>
  <conditionalFormatting sqref="S293">
    <cfRule type="expression" dxfId="2315" priority="2344">
      <formula>S294&gt;0</formula>
    </cfRule>
  </conditionalFormatting>
  <conditionalFormatting sqref="S296">
    <cfRule type="expression" dxfId="2314" priority="2343">
      <formula>S297&gt;0</formula>
    </cfRule>
  </conditionalFormatting>
  <conditionalFormatting sqref="S299">
    <cfRule type="expression" dxfId="2313" priority="2342">
      <formula>S300&gt;0</formula>
    </cfRule>
  </conditionalFormatting>
  <conditionalFormatting sqref="S302">
    <cfRule type="expression" dxfId="2312" priority="2341">
      <formula>S303&gt;0</formula>
    </cfRule>
  </conditionalFormatting>
  <conditionalFormatting sqref="S305">
    <cfRule type="expression" dxfId="2311" priority="2340">
      <formula>S306&gt;0</formula>
    </cfRule>
  </conditionalFormatting>
  <conditionalFormatting sqref="S308">
    <cfRule type="expression" dxfId="2310" priority="2339">
      <formula>S309&gt;0</formula>
    </cfRule>
  </conditionalFormatting>
  <conditionalFormatting sqref="S311">
    <cfRule type="expression" dxfId="2309" priority="2338">
      <formula>S312&gt;0</formula>
    </cfRule>
  </conditionalFormatting>
  <conditionalFormatting sqref="S314">
    <cfRule type="expression" dxfId="2308" priority="2337">
      <formula>S315&gt;0</formula>
    </cfRule>
  </conditionalFormatting>
  <conditionalFormatting sqref="S317">
    <cfRule type="expression" dxfId="2307" priority="2336">
      <formula>S318&gt;0</formula>
    </cfRule>
  </conditionalFormatting>
  <conditionalFormatting sqref="S320">
    <cfRule type="expression" dxfId="2306" priority="2335">
      <formula>S321&gt;0</formula>
    </cfRule>
  </conditionalFormatting>
  <conditionalFormatting sqref="S323">
    <cfRule type="expression" dxfId="2305" priority="2334">
      <formula>S324&gt;0</formula>
    </cfRule>
  </conditionalFormatting>
  <conditionalFormatting sqref="S326">
    <cfRule type="expression" dxfId="2304" priority="2333">
      <formula>S327&gt;0</formula>
    </cfRule>
  </conditionalFormatting>
  <conditionalFormatting sqref="S329">
    <cfRule type="expression" dxfId="2303" priority="2332">
      <formula>S330&gt;0</formula>
    </cfRule>
  </conditionalFormatting>
  <conditionalFormatting sqref="S332">
    <cfRule type="expression" dxfId="2302" priority="2331">
      <formula>S333&gt;0</formula>
    </cfRule>
  </conditionalFormatting>
  <conditionalFormatting sqref="S335">
    <cfRule type="expression" dxfId="2301" priority="2330">
      <formula>S336&gt;0</formula>
    </cfRule>
  </conditionalFormatting>
  <conditionalFormatting sqref="S338">
    <cfRule type="expression" dxfId="2300" priority="2329">
      <formula>S339&gt;0</formula>
    </cfRule>
  </conditionalFormatting>
  <conditionalFormatting sqref="U263">
    <cfRule type="expression" dxfId="2299" priority="2328">
      <formula>U264&gt;0</formula>
    </cfRule>
  </conditionalFormatting>
  <conditionalFormatting sqref="U266">
    <cfRule type="expression" dxfId="2298" priority="2327">
      <formula>U267&gt;0</formula>
    </cfRule>
  </conditionalFormatting>
  <conditionalFormatting sqref="U269">
    <cfRule type="expression" dxfId="2297" priority="2326">
      <formula>U270&gt;0</formula>
    </cfRule>
  </conditionalFormatting>
  <conditionalFormatting sqref="U272">
    <cfRule type="expression" dxfId="2296" priority="2325">
      <formula>U273&gt;0</formula>
    </cfRule>
  </conditionalFormatting>
  <conditionalFormatting sqref="U275">
    <cfRule type="expression" dxfId="2295" priority="2324">
      <formula>U276&gt;0</formula>
    </cfRule>
  </conditionalFormatting>
  <conditionalFormatting sqref="U278">
    <cfRule type="expression" dxfId="2294" priority="2323">
      <formula>U279&gt;0</formula>
    </cfRule>
  </conditionalFormatting>
  <conditionalFormatting sqref="U281">
    <cfRule type="expression" dxfId="2293" priority="2322">
      <formula>U282&gt;0</formula>
    </cfRule>
  </conditionalFormatting>
  <conditionalFormatting sqref="U284">
    <cfRule type="expression" dxfId="2292" priority="2321">
      <formula>U285&gt;0</formula>
    </cfRule>
  </conditionalFormatting>
  <conditionalFormatting sqref="U287">
    <cfRule type="expression" dxfId="2291" priority="2320">
      <formula>U288&gt;0</formula>
    </cfRule>
  </conditionalFormatting>
  <conditionalFormatting sqref="U290">
    <cfRule type="expression" dxfId="2290" priority="2319">
      <formula>U291&gt;0</formula>
    </cfRule>
  </conditionalFormatting>
  <conditionalFormatting sqref="U293">
    <cfRule type="expression" dxfId="2289" priority="2318">
      <formula>U294&gt;0</formula>
    </cfRule>
  </conditionalFormatting>
  <conditionalFormatting sqref="U296">
    <cfRule type="expression" dxfId="2288" priority="2317">
      <formula>U297&gt;0</formula>
    </cfRule>
  </conditionalFormatting>
  <conditionalFormatting sqref="U299">
    <cfRule type="expression" dxfId="2287" priority="2316">
      <formula>U300&gt;0</formula>
    </cfRule>
  </conditionalFormatting>
  <conditionalFormatting sqref="U302">
    <cfRule type="expression" dxfId="2286" priority="2315">
      <formula>U303&gt;0</formula>
    </cfRule>
  </conditionalFormatting>
  <conditionalFormatting sqref="U305">
    <cfRule type="expression" dxfId="2285" priority="2314">
      <formula>U306&gt;0</formula>
    </cfRule>
  </conditionalFormatting>
  <conditionalFormatting sqref="U308">
    <cfRule type="expression" dxfId="2284" priority="2313">
      <formula>U309&gt;0</formula>
    </cfRule>
  </conditionalFormatting>
  <conditionalFormatting sqref="U311">
    <cfRule type="expression" dxfId="2283" priority="2312">
      <formula>U312&gt;0</formula>
    </cfRule>
  </conditionalFormatting>
  <conditionalFormatting sqref="U314">
    <cfRule type="expression" dxfId="2282" priority="2311">
      <formula>U315&gt;0</formula>
    </cfRule>
  </conditionalFormatting>
  <conditionalFormatting sqref="U317">
    <cfRule type="expression" dxfId="2281" priority="2310">
      <formula>U318&gt;0</formula>
    </cfRule>
  </conditionalFormatting>
  <conditionalFormatting sqref="U320">
    <cfRule type="expression" dxfId="2280" priority="2309">
      <formula>U321&gt;0</formula>
    </cfRule>
  </conditionalFormatting>
  <conditionalFormatting sqref="U323">
    <cfRule type="expression" dxfId="2279" priority="2308">
      <formula>U324&gt;0</formula>
    </cfRule>
  </conditionalFormatting>
  <conditionalFormatting sqref="U326">
    <cfRule type="expression" dxfId="2278" priority="2307">
      <formula>U327&gt;0</formula>
    </cfRule>
  </conditionalFormatting>
  <conditionalFormatting sqref="U329">
    <cfRule type="expression" dxfId="2277" priority="2306">
      <formula>U330&gt;0</formula>
    </cfRule>
  </conditionalFormatting>
  <conditionalFormatting sqref="U332">
    <cfRule type="expression" dxfId="2276" priority="2305">
      <formula>U333&gt;0</formula>
    </cfRule>
  </conditionalFormatting>
  <conditionalFormatting sqref="U335">
    <cfRule type="expression" dxfId="2275" priority="2304">
      <formula>U336&gt;0</formula>
    </cfRule>
  </conditionalFormatting>
  <conditionalFormatting sqref="U338">
    <cfRule type="expression" dxfId="2274" priority="2303">
      <formula>U339&gt;0</formula>
    </cfRule>
  </conditionalFormatting>
  <conditionalFormatting sqref="W263">
    <cfRule type="expression" dxfId="2273" priority="2302">
      <formula>W264&gt;0</formula>
    </cfRule>
  </conditionalFormatting>
  <conditionalFormatting sqref="W266">
    <cfRule type="expression" dxfId="2272" priority="2301">
      <formula>W267&gt;0</formula>
    </cfRule>
  </conditionalFormatting>
  <conditionalFormatting sqref="W269">
    <cfRule type="expression" dxfId="2271" priority="2300">
      <formula>W270&gt;0</formula>
    </cfRule>
  </conditionalFormatting>
  <conditionalFormatting sqref="W272">
    <cfRule type="expression" dxfId="2270" priority="2299">
      <formula>W273&gt;0</formula>
    </cfRule>
  </conditionalFormatting>
  <conditionalFormatting sqref="W275">
    <cfRule type="expression" dxfId="2269" priority="2298">
      <formula>W276&gt;0</formula>
    </cfRule>
  </conditionalFormatting>
  <conditionalFormatting sqref="W278">
    <cfRule type="expression" dxfId="2268" priority="2297">
      <formula>W279&gt;0</formula>
    </cfRule>
  </conditionalFormatting>
  <conditionalFormatting sqref="W281">
    <cfRule type="expression" dxfId="2267" priority="2296">
      <formula>W282&gt;0</formula>
    </cfRule>
  </conditionalFormatting>
  <conditionalFormatting sqref="W284">
    <cfRule type="expression" dxfId="2266" priority="2295">
      <formula>W285&gt;0</formula>
    </cfRule>
  </conditionalFormatting>
  <conditionalFormatting sqref="W287">
    <cfRule type="expression" dxfId="2265" priority="2294">
      <formula>W288&gt;0</formula>
    </cfRule>
  </conditionalFormatting>
  <conditionalFormatting sqref="W290">
    <cfRule type="expression" dxfId="2264" priority="2293">
      <formula>W291&gt;0</formula>
    </cfRule>
  </conditionalFormatting>
  <conditionalFormatting sqref="W293">
    <cfRule type="expression" dxfId="2263" priority="2292">
      <formula>W294&gt;0</formula>
    </cfRule>
  </conditionalFormatting>
  <conditionalFormatting sqref="W296">
    <cfRule type="expression" dxfId="2262" priority="2291">
      <formula>W297&gt;0</formula>
    </cfRule>
  </conditionalFormatting>
  <conditionalFormatting sqref="W299">
    <cfRule type="expression" dxfId="2261" priority="2290">
      <formula>W300&gt;0</formula>
    </cfRule>
  </conditionalFormatting>
  <conditionalFormatting sqref="W302">
    <cfRule type="expression" dxfId="2260" priority="2289">
      <formula>W303&gt;0</formula>
    </cfRule>
  </conditionalFormatting>
  <conditionalFormatting sqref="W305">
    <cfRule type="expression" dxfId="2259" priority="2288">
      <formula>W306&gt;0</formula>
    </cfRule>
  </conditionalFormatting>
  <conditionalFormatting sqref="W308">
    <cfRule type="expression" dxfId="2258" priority="2287">
      <formula>W309&gt;0</formula>
    </cfRule>
  </conditionalFormatting>
  <conditionalFormatting sqref="W311">
    <cfRule type="expression" dxfId="2257" priority="2286">
      <formula>W312&gt;0</formula>
    </cfRule>
  </conditionalFormatting>
  <conditionalFormatting sqref="W314">
    <cfRule type="expression" dxfId="2256" priority="2285">
      <formula>W315&gt;0</formula>
    </cfRule>
  </conditionalFormatting>
  <conditionalFormatting sqref="W317">
    <cfRule type="expression" dxfId="2255" priority="2284">
      <formula>W318&gt;0</formula>
    </cfRule>
  </conditionalFormatting>
  <conditionalFormatting sqref="W320">
    <cfRule type="expression" dxfId="2254" priority="2283">
      <formula>W321&gt;0</formula>
    </cfRule>
  </conditionalFormatting>
  <conditionalFormatting sqref="W323">
    <cfRule type="expression" dxfId="2253" priority="2282">
      <formula>W324&gt;0</formula>
    </cfRule>
  </conditionalFormatting>
  <conditionalFormatting sqref="W326">
    <cfRule type="expression" dxfId="2252" priority="2281">
      <formula>W327&gt;0</formula>
    </cfRule>
  </conditionalFormatting>
  <conditionalFormatting sqref="W329">
    <cfRule type="expression" dxfId="2251" priority="2280">
      <formula>W330&gt;0</formula>
    </cfRule>
  </conditionalFormatting>
  <conditionalFormatting sqref="W332">
    <cfRule type="expression" dxfId="2250" priority="2279">
      <formula>W333&gt;0</formula>
    </cfRule>
  </conditionalFormatting>
  <conditionalFormatting sqref="W335">
    <cfRule type="expression" dxfId="2249" priority="2278">
      <formula>W336&gt;0</formula>
    </cfRule>
  </conditionalFormatting>
  <conditionalFormatting sqref="W338">
    <cfRule type="expression" dxfId="2248" priority="2277">
      <formula>W339&gt;0</formula>
    </cfRule>
  </conditionalFormatting>
  <conditionalFormatting sqref="S263">
    <cfRule type="expression" dxfId="2247" priority="2276">
      <formula>S264&gt;0</formula>
    </cfRule>
  </conditionalFormatting>
  <conditionalFormatting sqref="S266">
    <cfRule type="expression" dxfId="2246" priority="2275">
      <formula>S267&gt;0</formula>
    </cfRule>
  </conditionalFormatting>
  <conditionalFormatting sqref="S269">
    <cfRule type="expression" dxfId="2245" priority="2274">
      <formula>S270&gt;0</formula>
    </cfRule>
  </conditionalFormatting>
  <conditionalFormatting sqref="S272">
    <cfRule type="expression" dxfId="2244" priority="2273">
      <formula>S273&gt;0</formula>
    </cfRule>
  </conditionalFormatting>
  <conditionalFormatting sqref="S275">
    <cfRule type="expression" dxfId="2243" priority="2272">
      <formula>S276&gt;0</formula>
    </cfRule>
  </conditionalFormatting>
  <conditionalFormatting sqref="S278">
    <cfRule type="expression" dxfId="2242" priority="2271">
      <formula>S279&gt;0</formula>
    </cfRule>
  </conditionalFormatting>
  <conditionalFormatting sqref="S281">
    <cfRule type="expression" dxfId="2241" priority="2270">
      <formula>S282&gt;0</formula>
    </cfRule>
  </conditionalFormatting>
  <conditionalFormatting sqref="S284">
    <cfRule type="expression" dxfId="2240" priority="2269">
      <formula>S285&gt;0</formula>
    </cfRule>
  </conditionalFormatting>
  <conditionalFormatting sqref="S287">
    <cfRule type="expression" dxfId="2239" priority="2268">
      <formula>S288&gt;0</formula>
    </cfRule>
  </conditionalFormatting>
  <conditionalFormatting sqref="S290">
    <cfRule type="expression" dxfId="2238" priority="2267">
      <formula>S291&gt;0</formula>
    </cfRule>
  </conditionalFormatting>
  <conditionalFormatting sqref="S293">
    <cfRule type="expression" dxfId="2237" priority="2266">
      <formula>S294&gt;0</formula>
    </cfRule>
  </conditionalFormatting>
  <conditionalFormatting sqref="S296">
    <cfRule type="expression" dxfId="2236" priority="2265">
      <formula>S297&gt;0</formula>
    </cfRule>
  </conditionalFormatting>
  <conditionalFormatting sqref="S299">
    <cfRule type="expression" dxfId="2235" priority="2264">
      <formula>S300&gt;0</formula>
    </cfRule>
  </conditionalFormatting>
  <conditionalFormatting sqref="S302">
    <cfRule type="expression" dxfId="2234" priority="2263">
      <formula>S303&gt;0</formula>
    </cfRule>
  </conditionalFormatting>
  <conditionalFormatting sqref="S305">
    <cfRule type="expression" dxfId="2233" priority="2262">
      <formula>S306&gt;0</formula>
    </cfRule>
  </conditionalFormatting>
  <conditionalFormatting sqref="S308">
    <cfRule type="expression" dxfId="2232" priority="2261">
      <formula>S309&gt;0</formula>
    </cfRule>
  </conditionalFormatting>
  <conditionalFormatting sqref="S311">
    <cfRule type="expression" dxfId="2231" priority="2260">
      <formula>S312&gt;0</formula>
    </cfRule>
  </conditionalFormatting>
  <conditionalFormatting sqref="S314">
    <cfRule type="expression" dxfId="2230" priority="2259">
      <formula>S315&gt;0</formula>
    </cfRule>
  </conditionalFormatting>
  <conditionalFormatting sqref="S317">
    <cfRule type="expression" dxfId="2229" priority="2258">
      <formula>S318&gt;0</formula>
    </cfRule>
  </conditionalFormatting>
  <conditionalFormatting sqref="S320">
    <cfRule type="expression" dxfId="2228" priority="2257">
      <formula>S321&gt;0</formula>
    </cfRule>
  </conditionalFormatting>
  <conditionalFormatting sqref="S323">
    <cfRule type="expression" dxfId="2227" priority="2256">
      <formula>S324&gt;0</formula>
    </cfRule>
  </conditionalFormatting>
  <conditionalFormatting sqref="S326">
    <cfRule type="expression" dxfId="2226" priority="2255">
      <formula>S327&gt;0</formula>
    </cfRule>
  </conditionalFormatting>
  <conditionalFormatting sqref="S329">
    <cfRule type="expression" dxfId="2225" priority="2254">
      <formula>S330&gt;0</formula>
    </cfRule>
  </conditionalFormatting>
  <conditionalFormatting sqref="S332">
    <cfRule type="expression" dxfId="2224" priority="2253">
      <formula>S333&gt;0</formula>
    </cfRule>
  </conditionalFormatting>
  <conditionalFormatting sqref="S335">
    <cfRule type="expression" dxfId="2223" priority="2252">
      <formula>S336&gt;0</formula>
    </cfRule>
  </conditionalFormatting>
  <conditionalFormatting sqref="S338">
    <cfRule type="expression" dxfId="2222" priority="2251">
      <formula>S339&gt;0</formula>
    </cfRule>
  </conditionalFormatting>
  <conditionalFormatting sqref="U263">
    <cfRule type="expression" dxfId="2221" priority="2250">
      <formula>U264&gt;0</formula>
    </cfRule>
  </conditionalFormatting>
  <conditionalFormatting sqref="U266">
    <cfRule type="expression" dxfId="2220" priority="2249">
      <formula>U267&gt;0</formula>
    </cfRule>
  </conditionalFormatting>
  <conditionalFormatting sqref="U269">
    <cfRule type="expression" dxfId="2219" priority="2248">
      <formula>U270&gt;0</formula>
    </cfRule>
  </conditionalFormatting>
  <conditionalFormatting sqref="U272">
    <cfRule type="expression" dxfId="2218" priority="2247">
      <formula>U273&gt;0</formula>
    </cfRule>
  </conditionalFormatting>
  <conditionalFormatting sqref="U275">
    <cfRule type="expression" dxfId="2217" priority="2246">
      <formula>U276&gt;0</formula>
    </cfRule>
  </conditionalFormatting>
  <conditionalFormatting sqref="U278">
    <cfRule type="expression" dxfId="2216" priority="2245">
      <formula>U279&gt;0</formula>
    </cfRule>
  </conditionalFormatting>
  <conditionalFormatting sqref="U281">
    <cfRule type="expression" dxfId="2215" priority="2244">
      <formula>U282&gt;0</formula>
    </cfRule>
  </conditionalFormatting>
  <conditionalFormatting sqref="U284">
    <cfRule type="expression" dxfId="2214" priority="2243">
      <formula>U285&gt;0</formula>
    </cfRule>
  </conditionalFormatting>
  <conditionalFormatting sqref="U287">
    <cfRule type="expression" dxfId="2213" priority="2242">
      <formula>U288&gt;0</formula>
    </cfRule>
  </conditionalFormatting>
  <conditionalFormatting sqref="U290">
    <cfRule type="expression" dxfId="2212" priority="2241">
      <formula>U291&gt;0</formula>
    </cfRule>
  </conditionalFormatting>
  <conditionalFormatting sqref="U293">
    <cfRule type="expression" dxfId="2211" priority="2240">
      <formula>U294&gt;0</formula>
    </cfRule>
  </conditionalFormatting>
  <conditionalFormatting sqref="U296">
    <cfRule type="expression" dxfId="2210" priority="2239">
      <formula>U297&gt;0</formula>
    </cfRule>
  </conditionalFormatting>
  <conditionalFormatting sqref="U299">
    <cfRule type="expression" dxfId="2209" priority="2238">
      <formula>U300&gt;0</formula>
    </cfRule>
  </conditionalFormatting>
  <conditionalFormatting sqref="U302">
    <cfRule type="expression" dxfId="2208" priority="2237">
      <formula>U303&gt;0</formula>
    </cfRule>
  </conditionalFormatting>
  <conditionalFormatting sqref="U305">
    <cfRule type="expression" dxfId="2207" priority="2236">
      <formula>U306&gt;0</formula>
    </cfRule>
  </conditionalFormatting>
  <conditionalFormatting sqref="U308">
    <cfRule type="expression" dxfId="2206" priority="2235">
      <formula>U309&gt;0</formula>
    </cfRule>
  </conditionalFormatting>
  <conditionalFormatting sqref="U311">
    <cfRule type="expression" dxfId="2205" priority="2234">
      <formula>U312&gt;0</formula>
    </cfRule>
  </conditionalFormatting>
  <conditionalFormatting sqref="U314">
    <cfRule type="expression" dxfId="2204" priority="2233">
      <formula>U315&gt;0</formula>
    </cfRule>
  </conditionalFormatting>
  <conditionalFormatting sqref="U317">
    <cfRule type="expression" dxfId="2203" priority="2232">
      <formula>U318&gt;0</formula>
    </cfRule>
  </conditionalFormatting>
  <conditionalFormatting sqref="U320">
    <cfRule type="expression" dxfId="2202" priority="2231">
      <formula>U321&gt;0</formula>
    </cfRule>
  </conditionalFormatting>
  <conditionalFormatting sqref="U323">
    <cfRule type="expression" dxfId="2201" priority="2230">
      <formula>U324&gt;0</formula>
    </cfRule>
  </conditionalFormatting>
  <conditionalFormatting sqref="U326">
    <cfRule type="expression" dxfId="2200" priority="2229">
      <formula>U327&gt;0</formula>
    </cfRule>
  </conditionalFormatting>
  <conditionalFormatting sqref="U329">
    <cfRule type="expression" dxfId="2199" priority="2228">
      <formula>U330&gt;0</formula>
    </cfRule>
  </conditionalFormatting>
  <conditionalFormatting sqref="U332">
    <cfRule type="expression" dxfId="2198" priority="2227">
      <formula>U333&gt;0</formula>
    </cfRule>
  </conditionalFormatting>
  <conditionalFormatting sqref="U335">
    <cfRule type="expression" dxfId="2197" priority="2226">
      <formula>U336&gt;0</formula>
    </cfRule>
  </conditionalFormatting>
  <conditionalFormatting sqref="U338">
    <cfRule type="expression" dxfId="2196" priority="2225">
      <formula>U339&gt;0</formula>
    </cfRule>
  </conditionalFormatting>
  <conditionalFormatting sqref="W263">
    <cfRule type="expression" dxfId="2195" priority="2224">
      <formula>W264&gt;0</formula>
    </cfRule>
  </conditionalFormatting>
  <conditionalFormatting sqref="W266">
    <cfRule type="expression" dxfId="2194" priority="2223">
      <formula>W267&gt;0</formula>
    </cfRule>
  </conditionalFormatting>
  <conditionalFormatting sqref="W269">
    <cfRule type="expression" dxfId="2193" priority="2222">
      <formula>W270&gt;0</formula>
    </cfRule>
  </conditionalFormatting>
  <conditionalFormatting sqref="W272">
    <cfRule type="expression" dxfId="2192" priority="2221">
      <formula>W273&gt;0</formula>
    </cfRule>
  </conditionalFormatting>
  <conditionalFormatting sqref="W275">
    <cfRule type="expression" dxfId="2191" priority="2220">
      <formula>W276&gt;0</formula>
    </cfRule>
  </conditionalFormatting>
  <conditionalFormatting sqref="W278">
    <cfRule type="expression" dxfId="2190" priority="2219">
      <formula>W279&gt;0</formula>
    </cfRule>
  </conditionalFormatting>
  <conditionalFormatting sqref="W281">
    <cfRule type="expression" dxfId="2189" priority="2218">
      <formula>W282&gt;0</formula>
    </cfRule>
  </conditionalFormatting>
  <conditionalFormatting sqref="W284">
    <cfRule type="expression" dxfId="2188" priority="2217">
      <formula>W285&gt;0</formula>
    </cfRule>
  </conditionalFormatting>
  <conditionalFormatting sqref="W287">
    <cfRule type="expression" dxfId="2187" priority="2216">
      <formula>W288&gt;0</formula>
    </cfRule>
  </conditionalFormatting>
  <conditionalFormatting sqref="W290">
    <cfRule type="expression" dxfId="2186" priority="2215">
      <formula>W291&gt;0</formula>
    </cfRule>
  </conditionalFormatting>
  <conditionalFormatting sqref="W293">
    <cfRule type="expression" dxfId="2185" priority="2214">
      <formula>W294&gt;0</formula>
    </cfRule>
  </conditionalFormatting>
  <conditionalFormatting sqref="W296">
    <cfRule type="expression" dxfId="2184" priority="2213">
      <formula>W297&gt;0</formula>
    </cfRule>
  </conditionalFormatting>
  <conditionalFormatting sqref="W299">
    <cfRule type="expression" dxfId="2183" priority="2212">
      <formula>W300&gt;0</formula>
    </cfRule>
  </conditionalFormatting>
  <conditionalFormatting sqref="W302">
    <cfRule type="expression" dxfId="2182" priority="2211">
      <formula>W303&gt;0</formula>
    </cfRule>
  </conditionalFormatting>
  <conditionalFormatting sqref="W305">
    <cfRule type="expression" dxfId="2181" priority="2210">
      <formula>W306&gt;0</formula>
    </cfRule>
  </conditionalFormatting>
  <conditionalFormatting sqref="W308">
    <cfRule type="expression" dxfId="2180" priority="2209">
      <formula>W309&gt;0</formula>
    </cfRule>
  </conditionalFormatting>
  <conditionalFormatting sqref="W311">
    <cfRule type="expression" dxfId="2179" priority="2208">
      <formula>W312&gt;0</formula>
    </cfRule>
  </conditionalFormatting>
  <conditionalFormatting sqref="W314">
    <cfRule type="expression" dxfId="2178" priority="2207">
      <formula>W315&gt;0</formula>
    </cfRule>
  </conditionalFormatting>
  <conditionalFormatting sqref="W317">
    <cfRule type="expression" dxfId="2177" priority="2206">
      <formula>W318&gt;0</formula>
    </cfRule>
  </conditionalFormatting>
  <conditionalFormatting sqref="W320">
    <cfRule type="expression" dxfId="2176" priority="2205">
      <formula>W321&gt;0</formula>
    </cfRule>
  </conditionalFormatting>
  <conditionalFormatting sqref="W323">
    <cfRule type="expression" dxfId="2175" priority="2204">
      <formula>W324&gt;0</formula>
    </cfRule>
  </conditionalFormatting>
  <conditionalFormatting sqref="W326">
    <cfRule type="expression" dxfId="2174" priority="2203">
      <formula>W327&gt;0</formula>
    </cfRule>
  </conditionalFormatting>
  <conditionalFormatting sqref="W329">
    <cfRule type="expression" dxfId="2173" priority="2202">
      <formula>W330&gt;0</formula>
    </cfRule>
  </conditionalFormatting>
  <conditionalFormatting sqref="W332">
    <cfRule type="expression" dxfId="2172" priority="2201">
      <formula>W333&gt;0</formula>
    </cfRule>
  </conditionalFormatting>
  <conditionalFormatting sqref="W335">
    <cfRule type="expression" dxfId="2171" priority="2200">
      <formula>W336&gt;0</formula>
    </cfRule>
  </conditionalFormatting>
  <conditionalFormatting sqref="W338">
    <cfRule type="expression" dxfId="2170" priority="2199">
      <formula>W339&gt;0</formula>
    </cfRule>
  </conditionalFormatting>
  <conditionalFormatting sqref="Q343:X343">
    <cfRule type="expression" dxfId="2169" priority="2198">
      <formula>Q344&gt;0</formula>
    </cfRule>
  </conditionalFormatting>
  <conditionalFormatting sqref="Q346:X346">
    <cfRule type="expression" dxfId="2168" priority="2197">
      <formula>Q347&gt;0</formula>
    </cfRule>
  </conditionalFormatting>
  <conditionalFormatting sqref="Q349:X349">
    <cfRule type="expression" dxfId="2167" priority="2196">
      <formula>Q350&gt;0</formula>
    </cfRule>
  </conditionalFormatting>
  <conditionalFormatting sqref="Q352:X352">
    <cfRule type="expression" dxfId="2166" priority="2195">
      <formula>Q353&gt;0</formula>
    </cfRule>
  </conditionalFormatting>
  <conditionalFormatting sqref="Q355:X355">
    <cfRule type="expression" dxfId="2165" priority="2194">
      <formula>Q356&gt;0</formula>
    </cfRule>
  </conditionalFormatting>
  <conditionalFormatting sqref="Q358:X358">
    <cfRule type="expression" dxfId="2164" priority="2193">
      <formula>Q359&gt;0</formula>
    </cfRule>
  </conditionalFormatting>
  <conditionalFormatting sqref="Q361:X361">
    <cfRule type="expression" dxfId="2163" priority="2192">
      <formula>Q362&gt;0</formula>
    </cfRule>
  </conditionalFormatting>
  <conditionalFormatting sqref="Q364:X364">
    <cfRule type="expression" dxfId="2162" priority="2191">
      <formula>Q365&gt;0</formula>
    </cfRule>
  </conditionalFormatting>
  <conditionalFormatting sqref="Q367:X367">
    <cfRule type="expression" dxfId="2161" priority="2190">
      <formula>Q368&gt;0</formula>
    </cfRule>
  </conditionalFormatting>
  <conditionalFormatting sqref="Q370:X370">
    <cfRule type="expression" dxfId="2160" priority="2189">
      <formula>Q371&gt;0</formula>
    </cfRule>
  </conditionalFormatting>
  <conditionalFormatting sqref="Q373:X373">
    <cfRule type="expression" dxfId="2159" priority="2188">
      <formula>Q374&gt;0</formula>
    </cfRule>
  </conditionalFormatting>
  <conditionalFormatting sqref="Q343:X343">
    <cfRule type="expression" dxfId="2158" priority="2187">
      <formula>Q344&gt;0</formula>
    </cfRule>
  </conditionalFormatting>
  <conditionalFormatting sqref="Q346:X346">
    <cfRule type="expression" dxfId="2157" priority="2186">
      <formula>Q347&gt;0</formula>
    </cfRule>
  </conditionalFormatting>
  <conditionalFormatting sqref="Q349:X349">
    <cfRule type="expression" dxfId="2156" priority="2185">
      <formula>Q350&gt;0</formula>
    </cfRule>
  </conditionalFormatting>
  <conditionalFormatting sqref="Q352:X352">
    <cfRule type="expression" dxfId="2155" priority="2184">
      <formula>Q353&gt;0</formula>
    </cfRule>
  </conditionalFormatting>
  <conditionalFormatting sqref="Q355:X355">
    <cfRule type="expression" dxfId="2154" priority="2183">
      <formula>Q356&gt;0</formula>
    </cfRule>
  </conditionalFormatting>
  <conditionalFormatting sqref="Q358:X358">
    <cfRule type="expression" dxfId="2153" priority="2182">
      <formula>Q359&gt;0</formula>
    </cfRule>
  </conditionalFormatting>
  <conditionalFormatting sqref="Q361:X361">
    <cfRule type="expression" dxfId="2152" priority="2181">
      <formula>Q362&gt;0</formula>
    </cfRule>
  </conditionalFormatting>
  <conditionalFormatting sqref="Q364:X364">
    <cfRule type="expression" dxfId="2151" priority="2180">
      <formula>Q365&gt;0</formula>
    </cfRule>
  </conditionalFormatting>
  <conditionalFormatting sqref="Q367:X367">
    <cfRule type="expression" dxfId="2150" priority="2179">
      <formula>Q368&gt;0</formula>
    </cfRule>
  </conditionalFormatting>
  <conditionalFormatting sqref="Q370:X370">
    <cfRule type="expression" dxfId="2149" priority="2178">
      <formula>Q371&gt;0</formula>
    </cfRule>
  </conditionalFormatting>
  <conditionalFormatting sqref="Q373:X373">
    <cfRule type="expression" dxfId="2148" priority="2177">
      <formula>Q374&gt;0</formula>
    </cfRule>
  </conditionalFormatting>
  <conditionalFormatting sqref="Q376:X376">
    <cfRule type="expression" dxfId="2147" priority="2176">
      <formula>Q377&gt;0</formula>
    </cfRule>
  </conditionalFormatting>
  <conditionalFormatting sqref="Q379:X379">
    <cfRule type="expression" dxfId="2146" priority="2175">
      <formula>Q380&gt;0</formula>
    </cfRule>
  </conditionalFormatting>
  <conditionalFormatting sqref="Q382:X382">
    <cfRule type="expression" dxfId="2145" priority="2174">
      <formula>Q383&gt;0</formula>
    </cfRule>
  </conditionalFormatting>
  <conditionalFormatting sqref="Q385:X385">
    <cfRule type="expression" dxfId="2144" priority="2173">
      <formula>Q386&gt;0</formula>
    </cfRule>
  </conditionalFormatting>
  <conditionalFormatting sqref="Q388:X388">
    <cfRule type="expression" dxfId="2143" priority="2172">
      <formula>Q389&gt;0</formula>
    </cfRule>
  </conditionalFormatting>
  <conditionalFormatting sqref="Q391:X391">
    <cfRule type="expression" dxfId="2142" priority="2171">
      <formula>Q392&gt;0</formula>
    </cfRule>
  </conditionalFormatting>
  <conditionalFormatting sqref="Q394:X394">
    <cfRule type="expression" dxfId="2141" priority="2170">
      <formula>Q395&gt;0</formula>
    </cfRule>
  </conditionalFormatting>
  <conditionalFormatting sqref="Q397:X397">
    <cfRule type="expression" dxfId="2140" priority="2169">
      <formula>Q398&gt;0</formula>
    </cfRule>
  </conditionalFormatting>
  <conditionalFormatting sqref="Q400:X400">
    <cfRule type="expression" dxfId="2139" priority="2168">
      <formula>Q401&gt;0</formula>
    </cfRule>
  </conditionalFormatting>
  <conditionalFormatting sqref="Q403:X403">
    <cfRule type="expression" dxfId="2138" priority="2167">
      <formula>Q404&gt;0</formula>
    </cfRule>
  </conditionalFormatting>
  <conditionalFormatting sqref="Q406:X406">
    <cfRule type="expression" dxfId="2137" priority="2166">
      <formula>Q407&gt;0</formula>
    </cfRule>
  </conditionalFormatting>
  <conditionalFormatting sqref="Q376:X376">
    <cfRule type="expression" dxfId="2136" priority="2165">
      <formula>Q377&gt;0</formula>
    </cfRule>
  </conditionalFormatting>
  <conditionalFormatting sqref="Q379:X379">
    <cfRule type="expression" dxfId="2135" priority="2164">
      <formula>Q380&gt;0</formula>
    </cfRule>
  </conditionalFormatting>
  <conditionalFormatting sqref="Q382:X382">
    <cfRule type="expression" dxfId="2134" priority="2163">
      <formula>Q383&gt;0</formula>
    </cfRule>
  </conditionalFormatting>
  <conditionalFormatting sqref="Q385:X385">
    <cfRule type="expression" dxfId="2133" priority="2162">
      <formula>Q386&gt;0</formula>
    </cfRule>
  </conditionalFormatting>
  <conditionalFormatting sqref="Q388:X388">
    <cfRule type="expression" dxfId="2132" priority="2161">
      <formula>Q389&gt;0</formula>
    </cfRule>
  </conditionalFormatting>
  <conditionalFormatting sqref="Q391:X391">
    <cfRule type="expression" dxfId="2131" priority="2160">
      <formula>Q392&gt;0</formula>
    </cfRule>
  </conditionalFormatting>
  <conditionalFormatting sqref="Q394:X394">
    <cfRule type="expression" dxfId="2130" priority="2159">
      <formula>Q395&gt;0</formula>
    </cfRule>
  </conditionalFormatting>
  <conditionalFormatting sqref="Q397:X397">
    <cfRule type="expression" dxfId="2129" priority="2158">
      <formula>Q398&gt;0</formula>
    </cfRule>
  </conditionalFormatting>
  <conditionalFormatting sqref="Q400:X400">
    <cfRule type="expression" dxfId="2128" priority="2157">
      <formula>Q401&gt;0</formula>
    </cfRule>
  </conditionalFormatting>
  <conditionalFormatting sqref="Q403:X403">
    <cfRule type="expression" dxfId="2127" priority="2156">
      <formula>Q404&gt;0</formula>
    </cfRule>
  </conditionalFormatting>
  <conditionalFormatting sqref="Q406:X406">
    <cfRule type="expression" dxfId="2126" priority="2155">
      <formula>Q407&gt;0</formula>
    </cfRule>
  </conditionalFormatting>
  <conditionalFormatting sqref="Q409:X409">
    <cfRule type="expression" dxfId="2125" priority="2154">
      <formula>Q410&gt;0</formula>
    </cfRule>
  </conditionalFormatting>
  <conditionalFormatting sqref="Q412:X412">
    <cfRule type="expression" dxfId="2124" priority="2153">
      <formula>Q413&gt;0</formula>
    </cfRule>
  </conditionalFormatting>
  <conditionalFormatting sqref="Q415:X415">
    <cfRule type="expression" dxfId="2123" priority="2152">
      <formula>Q416&gt;0</formula>
    </cfRule>
  </conditionalFormatting>
  <conditionalFormatting sqref="Q418:X418">
    <cfRule type="expression" dxfId="2122" priority="2151">
      <formula>Q419&gt;0</formula>
    </cfRule>
  </conditionalFormatting>
  <conditionalFormatting sqref="Q409:X409">
    <cfRule type="expression" dxfId="2121" priority="2150">
      <formula>Q410&gt;0</formula>
    </cfRule>
  </conditionalFormatting>
  <conditionalFormatting sqref="Q412:X412">
    <cfRule type="expression" dxfId="2120" priority="2149">
      <formula>Q413&gt;0</formula>
    </cfRule>
  </conditionalFormatting>
  <conditionalFormatting sqref="Q415:X415">
    <cfRule type="expression" dxfId="2119" priority="2148">
      <formula>Q416&gt;0</formula>
    </cfRule>
  </conditionalFormatting>
  <conditionalFormatting sqref="Q418:X418">
    <cfRule type="expression" dxfId="2118" priority="2147">
      <formula>Q419&gt;0</formula>
    </cfRule>
  </conditionalFormatting>
  <conditionalFormatting sqref="Q343">
    <cfRule type="expression" dxfId="2117" priority="2146">
      <formula>Q344&gt;0</formula>
    </cfRule>
  </conditionalFormatting>
  <conditionalFormatting sqref="Q346">
    <cfRule type="expression" dxfId="2116" priority="2145">
      <formula>Q347&gt;0</formula>
    </cfRule>
  </conditionalFormatting>
  <conditionalFormatting sqref="Q349">
    <cfRule type="expression" dxfId="2115" priority="2144">
      <formula>Q350&gt;0</formula>
    </cfRule>
  </conditionalFormatting>
  <conditionalFormatting sqref="Q352">
    <cfRule type="expression" dxfId="2114" priority="2143">
      <formula>Q353&gt;0</formula>
    </cfRule>
  </conditionalFormatting>
  <conditionalFormatting sqref="Q355">
    <cfRule type="expression" dxfId="2113" priority="2142">
      <formula>Q356&gt;0</formula>
    </cfRule>
  </conditionalFormatting>
  <conditionalFormatting sqref="Q358">
    <cfRule type="expression" dxfId="2112" priority="2141">
      <formula>Q359&gt;0</formula>
    </cfRule>
  </conditionalFormatting>
  <conditionalFormatting sqref="Q361">
    <cfRule type="expression" dxfId="2111" priority="2140">
      <formula>Q362&gt;0</formula>
    </cfRule>
  </conditionalFormatting>
  <conditionalFormatting sqref="Q364">
    <cfRule type="expression" dxfId="2110" priority="2139">
      <formula>Q365&gt;0</formula>
    </cfRule>
  </conditionalFormatting>
  <conditionalFormatting sqref="Q367">
    <cfRule type="expression" dxfId="2109" priority="2138">
      <formula>Q368&gt;0</formula>
    </cfRule>
  </conditionalFormatting>
  <conditionalFormatting sqref="Q370">
    <cfRule type="expression" dxfId="2108" priority="2137">
      <formula>Q371&gt;0</formula>
    </cfRule>
  </conditionalFormatting>
  <conditionalFormatting sqref="Q373">
    <cfRule type="expression" dxfId="2107" priority="2136">
      <formula>Q374&gt;0</formula>
    </cfRule>
  </conditionalFormatting>
  <conditionalFormatting sqref="Q376">
    <cfRule type="expression" dxfId="2106" priority="2135">
      <formula>Q377&gt;0</formula>
    </cfRule>
  </conditionalFormatting>
  <conditionalFormatting sqref="Q379">
    <cfRule type="expression" dxfId="2105" priority="2134">
      <formula>Q380&gt;0</formula>
    </cfRule>
  </conditionalFormatting>
  <conditionalFormatting sqref="Q382">
    <cfRule type="expression" dxfId="2104" priority="2133">
      <formula>Q383&gt;0</formula>
    </cfRule>
  </conditionalFormatting>
  <conditionalFormatting sqref="Q385">
    <cfRule type="expression" dxfId="2103" priority="2132">
      <formula>Q386&gt;0</formula>
    </cfRule>
  </conditionalFormatting>
  <conditionalFormatting sqref="Q388">
    <cfRule type="expression" dxfId="2102" priority="2131">
      <formula>Q389&gt;0</formula>
    </cfRule>
  </conditionalFormatting>
  <conditionalFormatting sqref="Q391">
    <cfRule type="expression" dxfId="2101" priority="2130">
      <formula>Q392&gt;0</formula>
    </cfRule>
  </conditionalFormatting>
  <conditionalFormatting sqref="Q394">
    <cfRule type="expression" dxfId="2100" priority="2129">
      <formula>Q395&gt;0</formula>
    </cfRule>
  </conditionalFormatting>
  <conditionalFormatting sqref="Q397">
    <cfRule type="expression" dxfId="2099" priority="2128">
      <formula>Q398&gt;0</formula>
    </cfRule>
  </conditionalFormatting>
  <conditionalFormatting sqref="Q400">
    <cfRule type="expression" dxfId="2098" priority="2127">
      <formula>Q401&gt;0</formula>
    </cfRule>
  </conditionalFormatting>
  <conditionalFormatting sqref="Q403">
    <cfRule type="expression" dxfId="2097" priority="2126">
      <formula>Q404&gt;0</formula>
    </cfRule>
  </conditionalFormatting>
  <conditionalFormatting sqref="Q406">
    <cfRule type="expression" dxfId="2096" priority="2125">
      <formula>Q407&gt;0</formula>
    </cfRule>
  </conditionalFormatting>
  <conditionalFormatting sqref="Q409">
    <cfRule type="expression" dxfId="2095" priority="2124">
      <formula>Q410&gt;0</formula>
    </cfRule>
  </conditionalFormatting>
  <conditionalFormatting sqref="Q412">
    <cfRule type="expression" dxfId="2094" priority="2123">
      <formula>Q413&gt;0</formula>
    </cfRule>
  </conditionalFormatting>
  <conditionalFormatting sqref="Q415">
    <cfRule type="expression" dxfId="2093" priority="2122">
      <formula>Q416&gt;0</formula>
    </cfRule>
  </conditionalFormatting>
  <conditionalFormatting sqref="Q418">
    <cfRule type="expression" dxfId="2092" priority="2121">
      <formula>Q419&gt;0</formula>
    </cfRule>
  </conditionalFormatting>
  <conditionalFormatting sqref="S343">
    <cfRule type="expression" dxfId="2091" priority="2120">
      <formula>S344&gt;0</formula>
    </cfRule>
  </conditionalFormatting>
  <conditionalFormatting sqref="S346">
    <cfRule type="expression" dxfId="2090" priority="2119">
      <formula>S347&gt;0</formula>
    </cfRule>
  </conditionalFormatting>
  <conditionalFormatting sqref="S349">
    <cfRule type="expression" dxfId="2089" priority="2118">
      <formula>S350&gt;0</formula>
    </cfRule>
  </conditionalFormatting>
  <conditionalFormatting sqref="S352">
    <cfRule type="expression" dxfId="2088" priority="2117">
      <formula>S353&gt;0</formula>
    </cfRule>
  </conditionalFormatting>
  <conditionalFormatting sqref="S355">
    <cfRule type="expression" dxfId="2087" priority="2116">
      <formula>S356&gt;0</formula>
    </cfRule>
  </conditionalFormatting>
  <conditionalFormatting sqref="S358">
    <cfRule type="expression" dxfId="2086" priority="2115">
      <formula>S359&gt;0</formula>
    </cfRule>
  </conditionalFormatting>
  <conditionalFormatting sqref="S361">
    <cfRule type="expression" dxfId="2085" priority="2114">
      <formula>S362&gt;0</formula>
    </cfRule>
  </conditionalFormatting>
  <conditionalFormatting sqref="S364">
    <cfRule type="expression" dxfId="2084" priority="2113">
      <formula>S365&gt;0</formula>
    </cfRule>
  </conditionalFormatting>
  <conditionalFormatting sqref="S367">
    <cfRule type="expression" dxfId="2083" priority="2112">
      <formula>S368&gt;0</formula>
    </cfRule>
  </conditionalFormatting>
  <conditionalFormatting sqref="S370">
    <cfRule type="expression" dxfId="2082" priority="2111">
      <formula>S371&gt;0</formula>
    </cfRule>
  </conditionalFormatting>
  <conditionalFormatting sqref="S373">
    <cfRule type="expression" dxfId="2081" priority="2110">
      <formula>S374&gt;0</formula>
    </cfRule>
  </conditionalFormatting>
  <conditionalFormatting sqref="S376">
    <cfRule type="expression" dxfId="2080" priority="2109">
      <formula>S377&gt;0</formula>
    </cfRule>
  </conditionalFormatting>
  <conditionalFormatting sqref="S379">
    <cfRule type="expression" dxfId="2079" priority="2108">
      <formula>S380&gt;0</formula>
    </cfRule>
  </conditionalFormatting>
  <conditionalFormatting sqref="S382">
    <cfRule type="expression" dxfId="2078" priority="2107">
      <formula>S383&gt;0</formula>
    </cfRule>
  </conditionalFormatting>
  <conditionalFormatting sqref="S385">
    <cfRule type="expression" dxfId="2077" priority="2106">
      <formula>S386&gt;0</formula>
    </cfRule>
  </conditionalFormatting>
  <conditionalFormatting sqref="S388">
    <cfRule type="expression" dxfId="2076" priority="2105">
      <formula>S389&gt;0</formula>
    </cfRule>
  </conditionalFormatting>
  <conditionalFormatting sqref="S391">
    <cfRule type="expression" dxfId="2075" priority="2104">
      <formula>S392&gt;0</formula>
    </cfRule>
  </conditionalFormatting>
  <conditionalFormatting sqref="S394">
    <cfRule type="expression" dxfId="2074" priority="2103">
      <formula>S395&gt;0</formula>
    </cfRule>
  </conditionalFormatting>
  <conditionalFormatting sqref="S397">
    <cfRule type="expression" dxfId="2073" priority="2102">
      <formula>S398&gt;0</formula>
    </cfRule>
  </conditionalFormatting>
  <conditionalFormatting sqref="S400">
    <cfRule type="expression" dxfId="2072" priority="2101">
      <formula>S401&gt;0</formula>
    </cfRule>
  </conditionalFormatting>
  <conditionalFormatting sqref="S403">
    <cfRule type="expression" dxfId="2071" priority="2100">
      <formula>S404&gt;0</formula>
    </cfRule>
  </conditionalFormatting>
  <conditionalFormatting sqref="S406">
    <cfRule type="expression" dxfId="2070" priority="2099">
      <formula>S407&gt;0</formula>
    </cfRule>
  </conditionalFormatting>
  <conditionalFormatting sqref="S409">
    <cfRule type="expression" dxfId="2069" priority="2098">
      <formula>S410&gt;0</formula>
    </cfRule>
  </conditionalFormatting>
  <conditionalFormatting sqref="S412">
    <cfRule type="expression" dxfId="2068" priority="2097">
      <formula>S413&gt;0</formula>
    </cfRule>
  </conditionalFormatting>
  <conditionalFormatting sqref="S415">
    <cfRule type="expression" dxfId="2067" priority="2096">
      <formula>S416&gt;0</formula>
    </cfRule>
  </conditionalFormatting>
  <conditionalFormatting sqref="S418">
    <cfRule type="expression" dxfId="2066" priority="2095">
      <formula>S419&gt;0</formula>
    </cfRule>
  </conditionalFormatting>
  <conditionalFormatting sqref="U343">
    <cfRule type="expression" dxfId="2065" priority="2094">
      <formula>U344&gt;0</formula>
    </cfRule>
  </conditionalFormatting>
  <conditionalFormatting sqref="U346">
    <cfRule type="expression" dxfId="2064" priority="2093">
      <formula>U347&gt;0</formula>
    </cfRule>
  </conditionalFormatting>
  <conditionalFormatting sqref="U349">
    <cfRule type="expression" dxfId="2063" priority="2092">
      <formula>U350&gt;0</formula>
    </cfRule>
  </conditionalFormatting>
  <conditionalFormatting sqref="U352">
    <cfRule type="expression" dxfId="2062" priority="2091">
      <formula>U353&gt;0</formula>
    </cfRule>
  </conditionalFormatting>
  <conditionalFormatting sqref="U355">
    <cfRule type="expression" dxfId="2061" priority="2090">
      <formula>U356&gt;0</formula>
    </cfRule>
  </conditionalFormatting>
  <conditionalFormatting sqref="U358">
    <cfRule type="expression" dxfId="2060" priority="2089">
      <formula>U359&gt;0</formula>
    </cfRule>
  </conditionalFormatting>
  <conditionalFormatting sqref="U361">
    <cfRule type="expression" dxfId="2059" priority="2088">
      <formula>U362&gt;0</formula>
    </cfRule>
  </conditionalFormatting>
  <conditionalFormatting sqref="U364">
    <cfRule type="expression" dxfId="2058" priority="2087">
      <formula>U365&gt;0</formula>
    </cfRule>
  </conditionalFormatting>
  <conditionalFormatting sqref="U367">
    <cfRule type="expression" dxfId="2057" priority="2086">
      <formula>U368&gt;0</formula>
    </cfRule>
  </conditionalFormatting>
  <conditionalFormatting sqref="U370">
    <cfRule type="expression" dxfId="2056" priority="2085">
      <formula>U371&gt;0</formula>
    </cfRule>
  </conditionalFormatting>
  <conditionalFormatting sqref="U373">
    <cfRule type="expression" dxfId="2055" priority="2084">
      <formula>U374&gt;0</formula>
    </cfRule>
  </conditionalFormatting>
  <conditionalFormatting sqref="U376">
    <cfRule type="expression" dxfId="2054" priority="2083">
      <formula>U377&gt;0</formula>
    </cfRule>
  </conditionalFormatting>
  <conditionalFormatting sqref="U379">
    <cfRule type="expression" dxfId="2053" priority="2082">
      <formula>U380&gt;0</formula>
    </cfRule>
  </conditionalFormatting>
  <conditionalFormatting sqref="U382">
    <cfRule type="expression" dxfId="2052" priority="2081">
      <formula>U383&gt;0</formula>
    </cfRule>
  </conditionalFormatting>
  <conditionalFormatting sqref="U385">
    <cfRule type="expression" dxfId="2051" priority="2080">
      <formula>U386&gt;0</formula>
    </cfRule>
  </conditionalFormatting>
  <conditionalFormatting sqref="U388">
    <cfRule type="expression" dxfId="2050" priority="2079">
      <formula>U389&gt;0</formula>
    </cfRule>
  </conditionalFormatting>
  <conditionalFormatting sqref="U391">
    <cfRule type="expression" dxfId="2049" priority="2078">
      <formula>U392&gt;0</formula>
    </cfRule>
  </conditionalFormatting>
  <conditionalFormatting sqref="U394">
    <cfRule type="expression" dxfId="2048" priority="2077">
      <formula>U395&gt;0</formula>
    </cfRule>
  </conditionalFormatting>
  <conditionalFormatting sqref="U397">
    <cfRule type="expression" dxfId="2047" priority="2076">
      <formula>U398&gt;0</formula>
    </cfRule>
  </conditionalFormatting>
  <conditionalFormatting sqref="U400">
    <cfRule type="expression" dxfId="2046" priority="2075">
      <formula>U401&gt;0</formula>
    </cfRule>
  </conditionalFormatting>
  <conditionalFormatting sqref="U403">
    <cfRule type="expression" dxfId="2045" priority="2074">
      <formula>U404&gt;0</formula>
    </cfRule>
  </conditionalFormatting>
  <conditionalFormatting sqref="U406">
    <cfRule type="expression" dxfId="2044" priority="2073">
      <formula>U407&gt;0</formula>
    </cfRule>
  </conditionalFormatting>
  <conditionalFormatting sqref="U409">
    <cfRule type="expression" dxfId="2043" priority="2072">
      <formula>U410&gt;0</formula>
    </cfRule>
  </conditionalFormatting>
  <conditionalFormatting sqref="U412">
    <cfRule type="expression" dxfId="2042" priority="2071">
      <formula>U413&gt;0</formula>
    </cfRule>
  </conditionalFormatting>
  <conditionalFormatting sqref="U415">
    <cfRule type="expression" dxfId="2041" priority="2070">
      <formula>U416&gt;0</formula>
    </cfRule>
  </conditionalFormatting>
  <conditionalFormatting sqref="U418">
    <cfRule type="expression" dxfId="2040" priority="2069">
      <formula>U419&gt;0</formula>
    </cfRule>
  </conditionalFormatting>
  <conditionalFormatting sqref="W343">
    <cfRule type="expression" dxfId="2039" priority="2068">
      <formula>W344&gt;0</formula>
    </cfRule>
  </conditionalFormatting>
  <conditionalFormatting sqref="W346">
    <cfRule type="expression" dxfId="2038" priority="2067">
      <formula>W347&gt;0</formula>
    </cfRule>
  </conditionalFormatting>
  <conditionalFormatting sqref="W349">
    <cfRule type="expression" dxfId="2037" priority="2066">
      <formula>W350&gt;0</formula>
    </cfRule>
  </conditionalFormatting>
  <conditionalFormatting sqref="W352">
    <cfRule type="expression" dxfId="2036" priority="2065">
      <formula>W353&gt;0</formula>
    </cfRule>
  </conditionalFormatting>
  <conditionalFormatting sqref="W355">
    <cfRule type="expression" dxfId="2035" priority="2064">
      <formula>W356&gt;0</formula>
    </cfRule>
  </conditionalFormatting>
  <conditionalFormatting sqref="W358">
    <cfRule type="expression" dxfId="2034" priority="2063">
      <formula>W359&gt;0</formula>
    </cfRule>
  </conditionalFormatting>
  <conditionalFormatting sqref="W361">
    <cfRule type="expression" dxfId="2033" priority="2062">
      <formula>W362&gt;0</formula>
    </cfRule>
  </conditionalFormatting>
  <conditionalFormatting sqref="W364">
    <cfRule type="expression" dxfId="2032" priority="2061">
      <formula>W365&gt;0</formula>
    </cfRule>
  </conditionalFormatting>
  <conditionalFormatting sqref="W367">
    <cfRule type="expression" dxfId="2031" priority="2060">
      <formula>W368&gt;0</formula>
    </cfRule>
  </conditionalFormatting>
  <conditionalFormatting sqref="W370">
    <cfRule type="expression" dxfId="2030" priority="2059">
      <formula>W371&gt;0</formula>
    </cfRule>
  </conditionalFormatting>
  <conditionalFormatting sqref="W373">
    <cfRule type="expression" dxfId="2029" priority="2058">
      <formula>W374&gt;0</formula>
    </cfRule>
  </conditionalFormatting>
  <conditionalFormatting sqref="W376">
    <cfRule type="expression" dxfId="2028" priority="2057">
      <formula>W377&gt;0</formula>
    </cfRule>
  </conditionalFormatting>
  <conditionalFormatting sqref="W379">
    <cfRule type="expression" dxfId="2027" priority="2056">
      <formula>W380&gt;0</formula>
    </cfRule>
  </conditionalFormatting>
  <conditionalFormatting sqref="W382">
    <cfRule type="expression" dxfId="2026" priority="2055">
      <formula>W383&gt;0</formula>
    </cfRule>
  </conditionalFormatting>
  <conditionalFormatting sqref="W385">
    <cfRule type="expression" dxfId="2025" priority="2054">
      <formula>W386&gt;0</formula>
    </cfRule>
  </conditionalFormatting>
  <conditionalFormatting sqref="W388">
    <cfRule type="expression" dxfId="2024" priority="2053">
      <formula>W389&gt;0</formula>
    </cfRule>
  </conditionalFormatting>
  <conditionalFormatting sqref="W391">
    <cfRule type="expression" dxfId="2023" priority="2052">
      <formula>W392&gt;0</formula>
    </cfRule>
  </conditionalFormatting>
  <conditionalFormatting sqref="W394">
    <cfRule type="expression" dxfId="2022" priority="2051">
      <formula>W395&gt;0</formula>
    </cfRule>
  </conditionalFormatting>
  <conditionalFormatting sqref="W397">
    <cfRule type="expression" dxfId="2021" priority="2050">
      <formula>W398&gt;0</formula>
    </cfRule>
  </conditionalFormatting>
  <conditionalFormatting sqref="W400">
    <cfRule type="expression" dxfId="2020" priority="2049">
      <formula>W401&gt;0</formula>
    </cfRule>
  </conditionalFormatting>
  <conditionalFormatting sqref="W403">
    <cfRule type="expression" dxfId="2019" priority="2048">
      <formula>W404&gt;0</formula>
    </cfRule>
  </conditionalFormatting>
  <conditionalFormatting sqref="W406">
    <cfRule type="expression" dxfId="2018" priority="2047">
      <formula>W407&gt;0</formula>
    </cfRule>
  </conditionalFormatting>
  <conditionalFormatting sqref="W409">
    <cfRule type="expression" dxfId="2017" priority="2046">
      <formula>W410&gt;0</formula>
    </cfRule>
  </conditionalFormatting>
  <conditionalFormatting sqref="W412">
    <cfRule type="expression" dxfId="2016" priority="2045">
      <formula>W413&gt;0</formula>
    </cfRule>
  </conditionalFormatting>
  <conditionalFormatting sqref="W415">
    <cfRule type="expression" dxfId="2015" priority="2044">
      <formula>W416&gt;0</formula>
    </cfRule>
  </conditionalFormatting>
  <conditionalFormatting sqref="W418">
    <cfRule type="expression" dxfId="2014" priority="2043">
      <formula>W419&gt;0</formula>
    </cfRule>
  </conditionalFormatting>
  <conditionalFormatting sqref="S343">
    <cfRule type="expression" dxfId="2013" priority="2042">
      <formula>S344&gt;0</formula>
    </cfRule>
  </conditionalFormatting>
  <conditionalFormatting sqref="S346">
    <cfRule type="expression" dxfId="2012" priority="2041">
      <formula>S347&gt;0</formula>
    </cfRule>
  </conditionalFormatting>
  <conditionalFormatting sqref="S349">
    <cfRule type="expression" dxfId="2011" priority="2040">
      <formula>S350&gt;0</formula>
    </cfRule>
  </conditionalFormatting>
  <conditionalFormatting sqref="S352">
    <cfRule type="expression" dxfId="2010" priority="2039">
      <formula>S353&gt;0</formula>
    </cfRule>
  </conditionalFormatting>
  <conditionalFormatting sqref="S355">
    <cfRule type="expression" dxfId="2009" priority="2038">
      <formula>S356&gt;0</formula>
    </cfRule>
  </conditionalFormatting>
  <conditionalFormatting sqref="S358">
    <cfRule type="expression" dxfId="2008" priority="2037">
      <formula>S359&gt;0</formula>
    </cfRule>
  </conditionalFormatting>
  <conditionalFormatting sqref="S361">
    <cfRule type="expression" dxfId="2007" priority="2036">
      <formula>S362&gt;0</formula>
    </cfRule>
  </conditionalFormatting>
  <conditionalFormatting sqref="S364">
    <cfRule type="expression" dxfId="2006" priority="2035">
      <formula>S365&gt;0</formula>
    </cfRule>
  </conditionalFormatting>
  <conditionalFormatting sqref="S367">
    <cfRule type="expression" dxfId="2005" priority="2034">
      <formula>S368&gt;0</formula>
    </cfRule>
  </conditionalFormatting>
  <conditionalFormatting sqref="S370">
    <cfRule type="expression" dxfId="2004" priority="2033">
      <formula>S371&gt;0</formula>
    </cfRule>
  </conditionalFormatting>
  <conditionalFormatting sqref="S373">
    <cfRule type="expression" dxfId="2003" priority="2032">
      <formula>S374&gt;0</formula>
    </cfRule>
  </conditionalFormatting>
  <conditionalFormatting sqref="S376">
    <cfRule type="expression" dxfId="2002" priority="2031">
      <formula>S377&gt;0</formula>
    </cfRule>
  </conditionalFormatting>
  <conditionalFormatting sqref="S379">
    <cfRule type="expression" dxfId="2001" priority="2030">
      <formula>S380&gt;0</formula>
    </cfRule>
  </conditionalFormatting>
  <conditionalFormatting sqref="S382">
    <cfRule type="expression" dxfId="2000" priority="2029">
      <formula>S383&gt;0</formula>
    </cfRule>
  </conditionalFormatting>
  <conditionalFormatting sqref="S385">
    <cfRule type="expression" dxfId="1999" priority="2028">
      <formula>S386&gt;0</formula>
    </cfRule>
  </conditionalFormatting>
  <conditionalFormatting sqref="S388">
    <cfRule type="expression" dxfId="1998" priority="2027">
      <formula>S389&gt;0</formula>
    </cfRule>
  </conditionalFormatting>
  <conditionalFormatting sqref="S391">
    <cfRule type="expression" dxfId="1997" priority="2026">
      <formula>S392&gt;0</formula>
    </cfRule>
  </conditionalFormatting>
  <conditionalFormatting sqref="S394">
    <cfRule type="expression" dxfId="1996" priority="2025">
      <formula>S395&gt;0</formula>
    </cfRule>
  </conditionalFormatting>
  <conditionalFormatting sqref="S397">
    <cfRule type="expression" dxfId="1995" priority="2024">
      <formula>S398&gt;0</formula>
    </cfRule>
  </conditionalFormatting>
  <conditionalFormatting sqref="S400">
    <cfRule type="expression" dxfId="1994" priority="2023">
      <formula>S401&gt;0</formula>
    </cfRule>
  </conditionalFormatting>
  <conditionalFormatting sqref="S403">
    <cfRule type="expression" dxfId="1993" priority="2022">
      <formula>S404&gt;0</formula>
    </cfRule>
  </conditionalFormatting>
  <conditionalFormatting sqref="S406">
    <cfRule type="expression" dxfId="1992" priority="2021">
      <formula>S407&gt;0</formula>
    </cfRule>
  </conditionalFormatting>
  <conditionalFormatting sqref="S409">
    <cfRule type="expression" dxfId="1991" priority="2020">
      <formula>S410&gt;0</formula>
    </cfRule>
  </conditionalFormatting>
  <conditionalFormatting sqref="S412">
    <cfRule type="expression" dxfId="1990" priority="2019">
      <formula>S413&gt;0</formula>
    </cfRule>
  </conditionalFormatting>
  <conditionalFormatting sqref="S415">
    <cfRule type="expression" dxfId="1989" priority="2018">
      <formula>S416&gt;0</formula>
    </cfRule>
  </conditionalFormatting>
  <conditionalFormatting sqref="S418">
    <cfRule type="expression" dxfId="1988" priority="2017">
      <formula>S419&gt;0</formula>
    </cfRule>
  </conditionalFormatting>
  <conditionalFormatting sqref="U343">
    <cfRule type="expression" dxfId="1987" priority="2016">
      <formula>U344&gt;0</formula>
    </cfRule>
  </conditionalFormatting>
  <conditionalFormatting sqref="U346">
    <cfRule type="expression" dxfId="1986" priority="2015">
      <formula>U347&gt;0</formula>
    </cfRule>
  </conditionalFormatting>
  <conditionalFormatting sqref="U349">
    <cfRule type="expression" dxfId="1985" priority="2014">
      <formula>U350&gt;0</formula>
    </cfRule>
  </conditionalFormatting>
  <conditionalFormatting sqref="U352">
    <cfRule type="expression" dxfId="1984" priority="2013">
      <formula>U353&gt;0</formula>
    </cfRule>
  </conditionalFormatting>
  <conditionalFormatting sqref="U355">
    <cfRule type="expression" dxfId="1983" priority="2012">
      <formula>U356&gt;0</formula>
    </cfRule>
  </conditionalFormatting>
  <conditionalFormatting sqref="U358">
    <cfRule type="expression" dxfId="1982" priority="2011">
      <formula>U359&gt;0</formula>
    </cfRule>
  </conditionalFormatting>
  <conditionalFormatting sqref="U361">
    <cfRule type="expression" dxfId="1981" priority="2010">
      <formula>U362&gt;0</formula>
    </cfRule>
  </conditionalFormatting>
  <conditionalFormatting sqref="U364">
    <cfRule type="expression" dxfId="1980" priority="2009">
      <formula>U365&gt;0</formula>
    </cfRule>
  </conditionalFormatting>
  <conditionalFormatting sqref="U367">
    <cfRule type="expression" dxfId="1979" priority="2008">
      <formula>U368&gt;0</formula>
    </cfRule>
  </conditionalFormatting>
  <conditionalFormatting sqref="U370">
    <cfRule type="expression" dxfId="1978" priority="2007">
      <formula>U371&gt;0</formula>
    </cfRule>
  </conditionalFormatting>
  <conditionalFormatting sqref="U373">
    <cfRule type="expression" dxfId="1977" priority="2006">
      <formula>U374&gt;0</formula>
    </cfRule>
  </conditionalFormatting>
  <conditionalFormatting sqref="U376">
    <cfRule type="expression" dxfId="1976" priority="2005">
      <formula>U377&gt;0</formula>
    </cfRule>
  </conditionalFormatting>
  <conditionalFormatting sqref="U379">
    <cfRule type="expression" dxfId="1975" priority="2004">
      <formula>U380&gt;0</formula>
    </cfRule>
  </conditionalFormatting>
  <conditionalFormatting sqref="U382">
    <cfRule type="expression" dxfId="1974" priority="2003">
      <formula>U383&gt;0</formula>
    </cfRule>
  </conditionalFormatting>
  <conditionalFormatting sqref="U385">
    <cfRule type="expression" dxfId="1973" priority="2002">
      <formula>U386&gt;0</formula>
    </cfRule>
  </conditionalFormatting>
  <conditionalFormatting sqref="U388">
    <cfRule type="expression" dxfId="1972" priority="2001">
      <formula>U389&gt;0</formula>
    </cfRule>
  </conditionalFormatting>
  <conditionalFormatting sqref="U391">
    <cfRule type="expression" dxfId="1971" priority="2000">
      <formula>U392&gt;0</formula>
    </cfRule>
  </conditionalFormatting>
  <conditionalFormatting sqref="U394">
    <cfRule type="expression" dxfId="1970" priority="1999">
      <formula>U395&gt;0</formula>
    </cfRule>
  </conditionalFormatting>
  <conditionalFormatting sqref="U397">
    <cfRule type="expression" dxfId="1969" priority="1998">
      <formula>U398&gt;0</formula>
    </cfRule>
  </conditionalFormatting>
  <conditionalFormatting sqref="U400">
    <cfRule type="expression" dxfId="1968" priority="1997">
      <formula>U401&gt;0</formula>
    </cfRule>
  </conditionalFormatting>
  <conditionalFormatting sqref="U403">
    <cfRule type="expression" dxfId="1967" priority="1996">
      <formula>U404&gt;0</formula>
    </cfRule>
  </conditionalFormatting>
  <conditionalFormatting sqref="U406">
    <cfRule type="expression" dxfId="1966" priority="1995">
      <formula>U407&gt;0</formula>
    </cfRule>
  </conditionalFormatting>
  <conditionalFormatting sqref="U409">
    <cfRule type="expression" dxfId="1965" priority="1994">
      <formula>U410&gt;0</formula>
    </cfRule>
  </conditionalFormatting>
  <conditionalFormatting sqref="U412">
    <cfRule type="expression" dxfId="1964" priority="1993">
      <formula>U413&gt;0</formula>
    </cfRule>
  </conditionalFormatting>
  <conditionalFormatting sqref="U415">
    <cfRule type="expression" dxfId="1963" priority="1992">
      <formula>U416&gt;0</formula>
    </cfRule>
  </conditionalFormatting>
  <conditionalFormatting sqref="U418">
    <cfRule type="expression" dxfId="1962" priority="1991">
      <formula>U419&gt;0</formula>
    </cfRule>
  </conditionalFormatting>
  <conditionalFormatting sqref="W343">
    <cfRule type="expression" dxfId="1961" priority="1990">
      <formula>W344&gt;0</formula>
    </cfRule>
  </conditionalFormatting>
  <conditionalFormatting sqref="W346">
    <cfRule type="expression" dxfId="1960" priority="1989">
      <formula>W347&gt;0</formula>
    </cfRule>
  </conditionalFormatting>
  <conditionalFormatting sqref="W349">
    <cfRule type="expression" dxfId="1959" priority="1988">
      <formula>W350&gt;0</formula>
    </cfRule>
  </conditionalFormatting>
  <conditionalFormatting sqref="W352">
    <cfRule type="expression" dxfId="1958" priority="1987">
      <formula>W353&gt;0</formula>
    </cfRule>
  </conditionalFormatting>
  <conditionalFormatting sqref="W355">
    <cfRule type="expression" dxfId="1957" priority="1986">
      <formula>W356&gt;0</formula>
    </cfRule>
  </conditionalFormatting>
  <conditionalFormatting sqref="W358">
    <cfRule type="expression" dxfId="1956" priority="1985">
      <formula>W359&gt;0</formula>
    </cfRule>
  </conditionalFormatting>
  <conditionalFormatting sqref="W361">
    <cfRule type="expression" dxfId="1955" priority="1984">
      <formula>W362&gt;0</formula>
    </cfRule>
  </conditionalFormatting>
  <conditionalFormatting sqref="W364">
    <cfRule type="expression" dxfId="1954" priority="1983">
      <formula>W365&gt;0</formula>
    </cfRule>
  </conditionalFormatting>
  <conditionalFormatting sqref="W367">
    <cfRule type="expression" dxfId="1953" priority="1982">
      <formula>W368&gt;0</formula>
    </cfRule>
  </conditionalFormatting>
  <conditionalFormatting sqref="W370">
    <cfRule type="expression" dxfId="1952" priority="1981">
      <formula>W371&gt;0</formula>
    </cfRule>
  </conditionalFormatting>
  <conditionalFormatting sqref="W373">
    <cfRule type="expression" dxfId="1951" priority="1980">
      <formula>W374&gt;0</formula>
    </cfRule>
  </conditionalFormatting>
  <conditionalFormatting sqref="W376">
    <cfRule type="expression" dxfId="1950" priority="1979">
      <formula>W377&gt;0</formula>
    </cfRule>
  </conditionalFormatting>
  <conditionalFormatting sqref="W379">
    <cfRule type="expression" dxfId="1949" priority="1978">
      <formula>W380&gt;0</formula>
    </cfRule>
  </conditionalFormatting>
  <conditionalFormatting sqref="W382">
    <cfRule type="expression" dxfId="1948" priority="1977">
      <formula>W383&gt;0</formula>
    </cfRule>
  </conditionalFormatting>
  <conditionalFormatting sqref="W385">
    <cfRule type="expression" dxfId="1947" priority="1976">
      <formula>W386&gt;0</formula>
    </cfRule>
  </conditionalFormatting>
  <conditionalFormatting sqref="W388">
    <cfRule type="expression" dxfId="1946" priority="1975">
      <formula>W389&gt;0</formula>
    </cfRule>
  </conditionalFormatting>
  <conditionalFormatting sqref="W391">
    <cfRule type="expression" dxfId="1945" priority="1974">
      <formula>W392&gt;0</formula>
    </cfRule>
  </conditionalFormatting>
  <conditionalFormatting sqref="W394">
    <cfRule type="expression" dxfId="1944" priority="1973">
      <formula>W395&gt;0</formula>
    </cfRule>
  </conditionalFormatting>
  <conditionalFormatting sqref="W397">
    <cfRule type="expression" dxfId="1943" priority="1972">
      <formula>W398&gt;0</formula>
    </cfRule>
  </conditionalFormatting>
  <conditionalFormatting sqref="W400">
    <cfRule type="expression" dxfId="1942" priority="1971">
      <formula>W401&gt;0</formula>
    </cfRule>
  </conditionalFormatting>
  <conditionalFormatting sqref="W403">
    <cfRule type="expression" dxfId="1941" priority="1970">
      <formula>W404&gt;0</formula>
    </cfRule>
  </conditionalFormatting>
  <conditionalFormatting sqref="W406">
    <cfRule type="expression" dxfId="1940" priority="1969">
      <formula>W407&gt;0</formula>
    </cfRule>
  </conditionalFormatting>
  <conditionalFormatting sqref="W409">
    <cfRule type="expression" dxfId="1939" priority="1968">
      <formula>W410&gt;0</formula>
    </cfRule>
  </conditionalFormatting>
  <conditionalFormatting sqref="W412">
    <cfRule type="expression" dxfId="1938" priority="1967">
      <formula>W413&gt;0</formula>
    </cfRule>
  </conditionalFormatting>
  <conditionalFormatting sqref="W415">
    <cfRule type="expression" dxfId="1937" priority="1966">
      <formula>W416&gt;0</formula>
    </cfRule>
  </conditionalFormatting>
  <conditionalFormatting sqref="W418">
    <cfRule type="expression" dxfId="1936" priority="1965">
      <formula>W419&gt;0</formula>
    </cfRule>
  </conditionalFormatting>
  <conditionalFormatting sqref="Q423:X423">
    <cfRule type="expression" dxfId="1935" priority="1964">
      <formula>Q424&gt;0</formula>
    </cfRule>
  </conditionalFormatting>
  <conditionalFormatting sqref="Q426:X426">
    <cfRule type="expression" dxfId="1934" priority="1963">
      <formula>Q427&gt;0</formula>
    </cfRule>
  </conditionalFormatting>
  <conditionalFormatting sqref="Q429:X429">
    <cfRule type="expression" dxfId="1933" priority="1962">
      <formula>Q430&gt;0</formula>
    </cfRule>
  </conditionalFormatting>
  <conditionalFormatting sqref="Q432:X432">
    <cfRule type="expression" dxfId="1932" priority="1961">
      <formula>Q433&gt;0</formula>
    </cfRule>
  </conditionalFormatting>
  <conditionalFormatting sqref="Q435:X435">
    <cfRule type="expression" dxfId="1931" priority="1960">
      <formula>Q436&gt;0</formula>
    </cfRule>
  </conditionalFormatting>
  <conditionalFormatting sqref="Q438:X438">
    <cfRule type="expression" dxfId="1930" priority="1959">
      <formula>Q439&gt;0</formula>
    </cfRule>
  </conditionalFormatting>
  <conditionalFormatting sqref="Q441:X441">
    <cfRule type="expression" dxfId="1929" priority="1958">
      <formula>Q442&gt;0</formula>
    </cfRule>
  </conditionalFormatting>
  <conditionalFormatting sqref="Q444:X444">
    <cfRule type="expression" dxfId="1928" priority="1957">
      <formula>Q445&gt;0</formula>
    </cfRule>
  </conditionalFormatting>
  <conditionalFormatting sqref="Q447:X447">
    <cfRule type="expression" dxfId="1927" priority="1956">
      <formula>Q448&gt;0</formula>
    </cfRule>
  </conditionalFormatting>
  <conditionalFormatting sqref="Q450:X450">
    <cfRule type="expression" dxfId="1926" priority="1955">
      <formula>Q451&gt;0</formula>
    </cfRule>
  </conditionalFormatting>
  <conditionalFormatting sqref="Q453:X453">
    <cfRule type="expression" dxfId="1925" priority="1954">
      <formula>Q454&gt;0</formula>
    </cfRule>
  </conditionalFormatting>
  <conditionalFormatting sqref="Q423:X423">
    <cfRule type="expression" dxfId="1924" priority="1953">
      <formula>Q424&gt;0</formula>
    </cfRule>
  </conditionalFormatting>
  <conditionalFormatting sqref="Q426:X426">
    <cfRule type="expression" dxfId="1923" priority="1952">
      <formula>Q427&gt;0</formula>
    </cfRule>
  </conditionalFormatting>
  <conditionalFormatting sqref="Q429:X429">
    <cfRule type="expression" dxfId="1922" priority="1951">
      <formula>Q430&gt;0</formula>
    </cfRule>
  </conditionalFormatting>
  <conditionalFormatting sqref="Q432:X432">
    <cfRule type="expression" dxfId="1921" priority="1950">
      <formula>Q433&gt;0</formula>
    </cfRule>
  </conditionalFormatting>
  <conditionalFormatting sqref="Q435:X435">
    <cfRule type="expression" dxfId="1920" priority="1949">
      <formula>Q436&gt;0</formula>
    </cfRule>
  </conditionalFormatting>
  <conditionalFormatting sqref="Q438:X438">
    <cfRule type="expression" dxfId="1919" priority="1948">
      <formula>Q439&gt;0</formula>
    </cfRule>
  </conditionalFormatting>
  <conditionalFormatting sqref="Q441:X441">
    <cfRule type="expression" dxfId="1918" priority="1947">
      <formula>Q442&gt;0</formula>
    </cfRule>
  </conditionalFormatting>
  <conditionalFormatting sqref="Q444:X444">
    <cfRule type="expression" dxfId="1917" priority="1946">
      <formula>Q445&gt;0</formula>
    </cfRule>
  </conditionalFormatting>
  <conditionalFormatting sqref="Q447:X447">
    <cfRule type="expression" dxfId="1916" priority="1945">
      <formula>Q448&gt;0</formula>
    </cfRule>
  </conditionalFormatting>
  <conditionalFormatting sqref="Q450:X450">
    <cfRule type="expression" dxfId="1915" priority="1944">
      <formula>Q451&gt;0</formula>
    </cfRule>
  </conditionalFormatting>
  <conditionalFormatting sqref="Q453:X453">
    <cfRule type="expression" dxfId="1914" priority="1943">
      <formula>Q454&gt;0</formula>
    </cfRule>
  </conditionalFormatting>
  <conditionalFormatting sqref="Q456:X456">
    <cfRule type="expression" dxfId="1913" priority="1942">
      <formula>Q457&gt;0</formula>
    </cfRule>
  </conditionalFormatting>
  <conditionalFormatting sqref="Q459:X459">
    <cfRule type="expression" dxfId="1912" priority="1941">
      <formula>Q460&gt;0</formula>
    </cfRule>
  </conditionalFormatting>
  <conditionalFormatting sqref="Q462:X462">
    <cfRule type="expression" dxfId="1911" priority="1940">
      <formula>Q463&gt;0</formula>
    </cfRule>
  </conditionalFormatting>
  <conditionalFormatting sqref="Q465:X465">
    <cfRule type="expression" dxfId="1910" priority="1939">
      <formula>Q466&gt;0</formula>
    </cfRule>
  </conditionalFormatting>
  <conditionalFormatting sqref="Q468:X468">
    <cfRule type="expression" dxfId="1909" priority="1938">
      <formula>Q469&gt;0</formula>
    </cfRule>
  </conditionalFormatting>
  <conditionalFormatting sqref="Q471:X471">
    <cfRule type="expression" dxfId="1908" priority="1937">
      <formula>Q472&gt;0</formula>
    </cfRule>
  </conditionalFormatting>
  <conditionalFormatting sqref="Q474:X474">
    <cfRule type="expression" dxfId="1907" priority="1936">
      <formula>Q475&gt;0</formula>
    </cfRule>
  </conditionalFormatting>
  <conditionalFormatting sqref="Q477:X477">
    <cfRule type="expression" dxfId="1906" priority="1935">
      <formula>Q478&gt;0</formula>
    </cfRule>
  </conditionalFormatting>
  <conditionalFormatting sqref="Q480:X480">
    <cfRule type="expression" dxfId="1905" priority="1934">
      <formula>Q481&gt;0</formula>
    </cfRule>
  </conditionalFormatting>
  <conditionalFormatting sqref="Q483:X483">
    <cfRule type="expression" dxfId="1904" priority="1933">
      <formula>Q484&gt;0</formula>
    </cfRule>
  </conditionalFormatting>
  <conditionalFormatting sqref="Q486:X486">
    <cfRule type="expression" dxfId="1903" priority="1932">
      <formula>Q487&gt;0</formula>
    </cfRule>
  </conditionalFormatting>
  <conditionalFormatting sqref="Q456:X456">
    <cfRule type="expression" dxfId="1902" priority="1931">
      <formula>Q457&gt;0</formula>
    </cfRule>
  </conditionalFormatting>
  <conditionalFormatting sqref="Q459:X459">
    <cfRule type="expression" dxfId="1901" priority="1930">
      <formula>Q460&gt;0</formula>
    </cfRule>
  </conditionalFormatting>
  <conditionalFormatting sqref="Q462:X462">
    <cfRule type="expression" dxfId="1900" priority="1929">
      <formula>Q463&gt;0</formula>
    </cfRule>
  </conditionalFormatting>
  <conditionalFormatting sqref="Q465:X465">
    <cfRule type="expression" dxfId="1899" priority="1928">
      <formula>Q466&gt;0</formula>
    </cfRule>
  </conditionalFormatting>
  <conditionalFormatting sqref="Q468:X468">
    <cfRule type="expression" dxfId="1898" priority="1927">
      <formula>Q469&gt;0</formula>
    </cfRule>
  </conditionalFormatting>
  <conditionalFormatting sqref="Q471:X471">
    <cfRule type="expression" dxfId="1897" priority="1926">
      <formula>Q472&gt;0</formula>
    </cfRule>
  </conditionalFormatting>
  <conditionalFormatting sqref="Q474:X474">
    <cfRule type="expression" dxfId="1896" priority="1925">
      <formula>Q475&gt;0</formula>
    </cfRule>
  </conditionalFormatting>
  <conditionalFormatting sqref="Q477:X477">
    <cfRule type="expression" dxfId="1895" priority="1924">
      <formula>Q478&gt;0</formula>
    </cfRule>
  </conditionalFormatting>
  <conditionalFormatting sqref="Q480:X480">
    <cfRule type="expression" dxfId="1894" priority="1923">
      <formula>Q481&gt;0</formula>
    </cfRule>
  </conditionalFormatting>
  <conditionalFormatting sqref="Q483:X483">
    <cfRule type="expression" dxfId="1893" priority="1922">
      <formula>Q484&gt;0</formula>
    </cfRule>
  </conditionalFormatting>
  <conditionalFormatting sqref="Q486:X486">
    <cfRule type="expression" dxfId="1892" priority="1921">
      <formula>Q487&gt;0</formula>
    </cfRule>
  </conditionalFormatting>
  <conditionalFormatting sqref="Q489:X489">
    <cfRule type="expression" dxfId="1891" priority="1920">
      <formula>Q490&gt;0</formula>
    </cfRule>
  </conditionalFormatting>
  <conditionalFormatting sqref="Q492:X492">
    <cfRule type="expression" dxfId="1890" priority="1919">
      <formula>Q493&gt;0</formula>
    </cfRule>
  </conditionalFormatting>
  <conditionalFormatting sqref="Q495:X495">
    <cfRule type="expression" dxfId="1889" priority="1918">
      <formula>Q496&gt;0</formula>
    </cfRule>
  </conditionalFormatting>
  <conditionalFormatting sqref="Q498:X498">
    <cfRule type="expression" dxfId="1888" priority="1917">
      <formula>Q499&gt;0</formula>
    </cfRule>
  </conditionalFormatting>
  <conditionalFormatting sqref="Q489:X489">
    <cfRule type="expression" dxfId="1887" priority="1916">
      <formula>Q490&gt;0</formula>
    </cfRule>
  </conditionalFormatting>
  <conditionalFormatting sqref="Q492:X492">
    <cfRule type="expression" dxfId="1886" priority="1915">
      <formula>Q493&gt;0</formula>
    </cfRule>
  </conditionalFormatting>
  <conditionalFormatting sqref="Q495:X495">
    <cfRule type="expression" dxfId="1885" priority="1914">
      <formula>Q496&gt;0</formula>
    </cfRule>
  </conditionalFormatting>
  <conditionalFormatting sqref="Q498:X498">
    <cfRule type="expression" dxfId="1884" priority="1913">
      <formula>Q499&gt;0</formula>
    </cfRule>
  </conditionalFormatting>
  <conditionalFormatting sqref="Q423">
    <cfRule type="expression" dxfId="1883" priority="1912">
      <formula>Q424&gt;0</formula>
    </cfRule>
  </conditionalFormatting>
  <conditionalFormatting sqref="Q426">
    <cfRule type="expression" dxfId="1882" priority="1911">
      <formula>Q427&gt;0</formula>
    </cfRule>
  </conditionalFormatting>
  <conditionalFormatting sqref="Q429">
    <cfRule type="expression" dxfId="1881" priority="1910">
      <formula>Q430&gt;0</formula>
    </cfRule>
  </conditionalFormatting>
  <conditionalFormatting sqref="Q432">
    <cfRule type="expression" dxfId="1880" priority="1909">
      <formula>Q433&gt;0</formula>
    </cfRule>
  </conditionalFormatting>
  <conditionalFormatting sqref="Q435">
    <cfRule type="expression" dxfId="1879" priority="1908">
      <formula>Q436&gt;0</formula>
    </cfRule>
  </conditionalFormatting>
  <conditionalFormatting sqref="Q438">
    <cfRule type="expression" dxfId="1878" priority="1907">
      <formula>Q439&gt;0</formula>
    </cfRule>
  </conditionalFormatting>
  <conditionalFormatting sqref="Q441">
    <cfRule type="expression" dxfId="1877" priority="1906">
      <formula>Q442&gt;0</formula>
    </cfRule>
  </conditionalFormatting>
  <conditionalFormatting sqref="Q444">
    <cfRule type="expression" dxfId="1876" priority="1905">
      <formula>Q445&gt;0</formula>
    </cfRule>
  </conditionalFormatting>
  <conditionalFormatting sqref="Q447">
    <cfRule type="expression" dxfId="1875" priority="1904">
      <formula>Q448&gt;0</formula>
    </cfRule>
  </conditionalFormatting>
  <conditionalFormatting sqref="Q450">
    <cfRule type="expression" dxfId="1874" priority="1903">
      <formula>Q451&gt;0</formula>
    </cfRule>
  </conditionalFormatting>
  <conditionalFormatting sqref="Q453">
    <cfRule type="expression" dxfId="1873" priority="1902">
      <formula>Q454&gt;0</formula>
    </cfRule>
  </conditionalFormatting>
  <conditionalFormatting sqref="Q456">
    <cfRule type="expression" dxfId="1872" priority="1901">
      <formula>Q457&gt;0</formula>
    </cfRule>
  </conditionalFormatting>
  <conditionalFormatting sqref="Q459">
    <cfRule type="expression" dxfId="1871" priority="1900">
      <formula>Q460&gt;0</formula>
    </cfRule>
  </conditionalFormatting>
  <conditionalFormatting sqref="Q462">
    <cfRule type="expression" dxfId="1870" priority="1899">
      <formula>Q463&gt;0</formula>
    </cfRule>
  </conditionalFormatting>
  <conditionalFormatting sqref="Q465">
    <cfRule type="expression" dxfId="1869" priority="1898">
      <formula>Q466&gt;0</formula>
    </cfRule>
  </conditionalFormatting>
  <conditionalFormatting sqref="Q468">
    <cfRule type="expression" dxfId="1868" priority="1897">
      <formula>Q469&gt;0</formula>
    </cfRule>
  </conditionalFormatting>
  <conditionalFormatting sqref="Q471">
    <cfRule type="expression" dxfId="1867" priority="1896">
      <formula>Q472&gt;0</formula>
    </cfRule>
  </conditionalFormatting>
  <conditionalFormatting sqref="Q474">
    <cfRule type="expression" dxfId="1866" priority="1895">
      <formula>Q475&gt;0</formula>
    </cfRule>
  </conditionalFormatting>
  <conditionalFormatting sqref="Q477">
    <cfRule type="expression" dxfId="1865" priority="1894">
      <formula>Q478&gt;0</formula>
    </cfRule>
  </conditionalFormatting>
  <conditionalFormatting sqref="Q480">
    <cfRule type="expression" dxfId="1864" priority="1893">
      <formula>Q481&gt;0</formula>
    </cfRule>
  </conditionalFormatting>
  <conditionalFormatting sqref="Q483">
    <cfRule type="expression" dxfId="1863" priority="1892">
      <formula>Q484&gt;0</formula>
    </cfRule>
  </conditionalFormatting>
  <conditionalFormatting sqref="Q486">
    <cfRule type="expression" dxfId="1862" priority="1891">
      <formula>Q487&gt;0</formula>
    </cfRule>
  </conditionalFormatting>
  <conditionalFormatting sqref="Q489">
    <cfRule type="expression" dxfId="1861" priority="1890">
      <formula>Q490&gt;0</formula>
    </cfRule>
  </conditionalFormatting>
  <conditionalFormatting sqref="Q492">
    <cfRule type="expression" dxfId="1860" priority="1889">
      <formula>Q493&gt;0</formula>
    </cfRule>
  </conditionalFormatting>
  <conditionalFormatting sqref="Q495">
    <cfRule type="expression" dxfId="1859" priority="1888">
      <formula>Q496&gt;0</formula>
    </cfRule>
  </conditionalFormatting>
  <conditionalFormatting sqref="Q498">
    <cfRule type="expression" dxfId="1858" priority="1887">
      <formula>Q499&gt;0</formula>
    </cfRule>
  </conditionalFormatting>
  <conditionalFormatting sqref="S423">
    <cfRule type="expression" dxfId="1857" priority="1886">
      <formula>S424&gt;0</formula>
    </cfRule>
  </conditionalFormatting>
  <conditionalFormatting sqref="S426">
    <cfRule type="expression" dxfId="1856" priority="1885">
      <formula>S427&gt;0</formula>
    </cfRule>
  </conditionalFormatting>
  <conditionalFormatting sqref="S429">
    <cfRule type="expression" dxfId="1855" priority="1884">
      <formula>S430&gt;0</formula>
    </cfRule>
  </conditionalFormatting>
  <conditionalFormatting sqref="S432">
    <cfRule type="expression" dxfId="1854" priority="1883">
      <formula>S433&gt;0</formula>
    </cfRule>
  </conditionalFormatting>
  <conditionalFormatting sqref="S435">
    <cfRule type="expression" dxfId="1853" priority="1882">
      <formula>S436&gt;0</formula>
    </cfRule>
  </conditionalFormatting>
  <conditionalFormatting sqref="S438">
    <cfRule type="expression" dxfId="1852" priority="1881">
      <formula>S439&gt;0</formula>
    </cfRule>
  </conditionalFormatting>
  <conditionalFormatting sqref="S441">
    <cfRule type="expression" dxfId="1851" priority="1880">
      <formula>S442&gt;0</formula>
    </cfRule>
  </conditionalFormatting>
  <conditionalFormatting sqref="S444">
    <cfRule type="expression" dxfId="1850" priority="1879">
      <formula>S445&gt;0</formula>
    </cfRule>
  </conditionalFormatting>
  <conditionalFormatting sqref="S447">
    <cfRule type="expression" dxfId="1849" priority="1878">
      <formula>S448&gt;0</formula>
    </cfRule>
  </conditionalFormatting>
  <conditionalFormatting sqref="S450">
    <cfRule type="expression" dxfId="1848" priority="1877">
      <formula>S451&gt;0</formula>
    </cfRule>
  </conditionalFormatting>
  <conditionalFormatting sqref="S453">
    <cfRule type="expression" dxfId="1847" priority="1876">
      <formula>S454&gt;0</formula>
    </cfRule>
  </conditionalFormatting>
  <conditionalFormatting sqref="S456">
    <cfRule type="expression" dxfId="1846" priority="1875">
      <formula>S457&gt;0</formula>
    </cfRule>
  </conditionalFormatting>
  <conditionalFormatting sqref="S459">
    <cfRule type="expression" dxfId="1845" priority="1874">
      <formula>S460&gt;0</formula>
    </cfRule>
  </conditionalFormatting>
  <conditionalFormatting sqref="S462">
    <cfRule type="expression" dxfId="1844" priority="1873">
      <formula>S463&gt;0</formula>
    </cfRule>
  </conditionalFormatting>
  <conditionalFormatting sqref="S465">
    <cfRule type="expression" dxfId="1843" priority="1872">
      <formula>S466&gt;0</formula>
    </cfRule>
  </conditionalFormatting>
  <conditionalFormatting sqref="S468">
    <cfRule type="expression" dxfId="1842" priority="1871">
      <formula>S469&gt;0</formula>
    </cfRule>
  </conditionalFormatting>
  <conditionalFormatting sqref="S471">
    <cfRule type="expression" dxfId="1841" priority="1870">
      <formula>S472&gt;0</formula>
    </cfRule>
  </conditionalFormatting>
  <conditionalFormatting sqref="S474">
    <cfRule type="expression" dxfId="1840" priority="1869">
      <formula>S475&gt;0</formula>
    </cfRule>
  </conditionalFormatting>
  <conditionalFormatting sqref="S477">
    <cfRule type="expression" dxfId="1839" priority="1868">
      <formula>S478&gt;0</formula>
    </cfRule>
  </conditionalFormatting>
  <conditionalFormatting sqref="S480">
    <cfRule type="expression" dxfId="1838" priority="1867">
      <formula>S481&gt;0</formula>
    </cfRule>
  </conditionalFormatting>
  <conditionalFormatting sqref="S483">
    <cfRule type="expression" dxfId="1837" priority="1866">
      <formula>S484&gt;0</formula>
    </cfRule>
  </conditionalFormatting>
  <conditionalFormatting sqref="S486">
    <cfRule type="expression" dxfId="1836" priority="1865">
      <formula>S487&gt;0</formula>
    </cfRule>
  </conditionalFormatting>
  <conditionalFormatting sqref="S489">
    <cfRule type="expression" dxfId="1835" priority="1864">
      <formula>S490&gt;0</formula>
    </cfRule>
  </conditionalFormatting>
  <conditionalFormatting sqref="S492">
    <cfRule type="expression" dxfId="1834" priority="1863">
      <formula>S493&gt;0</formula>
    </cfRule>
  </conditionalFormatting>
  <conditionalFormatting sqref="S495">
    <cfRule type="expression" dxfId="1833" priority="1862">
      <formula>S496&gt;0</formula>
    </cfRule>
  </conditionalFormatting>
  <conditionalFormatting sqref="S498">
    <cfRule type="expression" dxfId="1832" priority="1861">
      <formula>S499&gt;0</formula>
    </cfRule>
  </conditionalFormatting>
  <conditionalFormatting sqref="U423">
    <cfRule type="expression" dxfId="1831" priority="1860">
      <formula>U424&gt;0</formula>
    </cfRule>
  </conditionalFormatting>
  <conditionalFormatting sqref="U426">
    <cfRule type="expression" dxfId="1830" priority="1859">
      <formula>U427&gt;0</formula>
    </cfRule>
  </conditionalFormatting>
  <conditionalFormatting sqref="U429">
    <cfRule type="expression" dxfId="1829" priority="1858">
      <formula>U430&gt;0</formula>
    </cfRule>
  </conditionalFormatting>
  <conditionalFormatting sqref="U432">
    <cfRule type="expression" dxfId="1828" priority="1857">
      <formula>U433&gt;0</formula>
    </cfRule>
  </conditionalFormatting>
  <conditionalFormatting sqref="U435">
    <cfRule type="expression" dxfId="1827" priority="1856">
      <formula>U436&gt;0</formula>
    </cfRule>
  </conditionalFormatting>
  <conditionalFormatting sqref="U438">
    <cfRule type="expression" dxfId="1826" priority="1855">
      <formula>U439&gt;0</formula>
    </cfRule>
  </conditionalFormatting>
  <conditionalFormatting sqref="U441">
    <cfRule type="expression" dxfId="1825" priority="1854">
      <formula>U442&gt;0</formula>
    </cfRule>
  </conditionalFormatting>
  <conditionalFormatting sqref="U444">
    <cfRule type="expression" dxfId="1824" priority="1853">
      <formula>U445&gt;0</formula>
    </cfRule>
  </conditionalFormatting>
  <conditionalFormatting sqref="U447">
    <cfRule type="expression" dxfId="1823" priority="1852">
      <formula>U448&gt;0</formula>
    </cfRule>
  </conditionalFormatting>
  <conditionalFormatting sqref="U450">
    <cfRule type="expression" dxfId="1822" priority="1851">
      <formula>U451&gt;0</formula>
    </cfRule>
  </conditionalFormatting>
  <conditionalFormatting sqref="U453">
    <cfRule type="expression" dxfId="1821" priority="1850">
      <formula>U454&gt;0</formula>
    </cfRule>
  </conditionalFormatting>
  <conditionalFormatting sqref="U456">
    <cfRule type="expression" dxfId="1820" priority="1849">
      <formula>U457&gt;0</formula>
    </cfRule>
  </conditionalFormatting>
  <conditionalFormatting sqref="U459">
    <cfRule type="expression" dxfId="1819" priority="1848">
      <formula>U460&gt;0</formula>
    </cfRule>
  </conditionalFormatting>
  <conditionalFormatting sqref="U462">
    <cfRule type="expression" dxfId="1818" priority="1847">
      <formula>U463&gt;0</formula>
    </cfRule>
  </conditionalFormatting>
  <conditionalFormatting sqref="U465">
    <cfRule type="expression" dxfId="1817" priority="1846">
      <formula>U466&gt;0</formula>
    </cfRule>
  </conditionalFormatting>
  <conditionalFormatting sqref="U468">
    <cfRule type="expression" dxfId="1816" priority="1845">
      <formula>U469&gt;0</formula>
    </cfRule>
  </conditionalFormatting>
  <conditionalFormatting sqref="U471">
    <cfRule type="expression" dxfId="1815" priority="1844">
      <formula>U472&gt;0</formula>
    </cfRule>
  </conditionalFormatting>
  <conditionalFormatting sqref="U474">
    <cfRule type="expression" dxfId="1814" priority="1843">
      <formula>U475&gt;0</formula>
    </cfRule>
  </conditionalFormatting>
  <conditionalFormatting sqref="U477">
    <cfRule type="expression" dxfId="1813" priority="1842">
      <formula>U478&gt;0</formula>
    </cfRule>
  </conditionalFormatting>
  <conditionalFormatting sqref="U480">
    <cfRule type="expression" dxfId="1812" priority="1841">
      <formula>U481&gt;0</formula>
    </cfRule>
  </conditionalFormatting>
  <conditionalFormatting sqref="U483">
    <cfRule type="expression" dxfId="1811" priority="1840">
      <formula>U484&gt;0</formula>
    </cfRule>
  </conditionalFormatting>
  <conditionalFormatting sqref="U486">
    <cfRule type="expression" dxfId="1810" priority="1839">
      <formula>U487&gt;0</formula>
    </cfRule>
  </conditionalFormatting>
  <conditionalFormatting sqref="U489">
    <cfRule type="expression" dxfId="1809" priority="1838">
      <formula>U490&gt;0</formula>
    </cfRule>
  </conditionalFormatting>
  <conditionalFormatting sqref="U492">
    <cfRule type="expression" dxfId="1808" priority="1837">
      <formula>U493&gt;0</formula>
    </cfRule>
  </conditionalFormatting>
  <conditionalFormatting sqref="U495">
    <cfRule type="expression" dxfId="1807" priority="1836">
      <formula>U496&gt;0</formula>
    </cfRule>
  </conditionalFormatting>
  <conditionalFormatting sqref="U498">
    <cfRule type="expression" dxfId="1806" priority="1835">
      <formula>U499&gt;0</formula>
    </cfRule>
  </conditionalFormatting>
  <conditionalFormatting sqref="W423">
    <cfRule type="expression" dxfId="1805" priority="1834">
      <formula>W424&gt;0</formula>
    </cfRule>
  </conditionalFormatting>
  <conditionalFormatting sqref="W426">
    <cfRule type="expression" dxfId="1804" priority="1833">
      <formula>W427&gt;0</formula>
    </cfRule>
  </conditionalFormatting>
  <conditionalFormatting sqref="W429">
    <cfRule type="expression" dxfId="1803" priority="1832">
      <formula>W430&gt;0</formula>
    </cfRule>
  </conditionalFormatting>
  <conditionalFormatting sqref="W432">
    <cfRule type="expression" dxfId="1802" priority="1831">
      <formula>W433&gt;0</formula>
    </cfRule>
  </conditionalFormatting>
  <conditionalFormatting sqref="W435">
    <cfRule type="expression" dxfId="1801" priority="1830">
      <formula>W436&gt;0</formula>
    </cfRule>
  </conditionalFormatting>
  <conditionalFormatting sqref="W438">
    <cfRule type="expression" dxfId="1800" priority="1829">
      <formula>W439&gt;0</formula>
    </cfRule>
  </conditionalFormatting>
  <conditionalFormatting sqref="W441">
    <cfRule type="expression" dxfId="1799" priority="1828">
      <formula>W442&gt;0</formula>
    </cfRule>
  </conditionalFormatting>
  <conditionalFormatting sqref="W444">
    <cfRule type="expression" dxfId="1798" priority="1827">
      <formula>W445&gt;0</formula>
    </cfRule>
  </conditionalFormatting>
  <conditionalFormatting sqref="W447">
    <cfRule type="expression" dxfId="1797" priority="1826">
      <formula>W448&gt;0</formula>
    </cfRule>
  </conditionalFormatting>
  <conditionalFormatting sqref="W450">
    <cfRule type="expression" dxfId="1796" priority="1825">
      <formula>W451&gt;0</formula>
    </cfRule>
  </conditionalFormatting>
  <conditionalFormatting sqref="W453">
    <cfRule type="expression" dxfId="1795" priority="1824">
      <formula>W454&gt;0</formula>
    </cfRule>
  </conditionalFormatting>
  <conditionalFormatting sqref="W456">
    <cfRule type="expression" dxfId="1794" priority="1823">
      <formula>W457&gt;0</formula>
    </cfRule>
  </conditionalFormatting>
  <conditionalFormatting sqref="W459">
    <cfRule type="expression" dxfId="1793" priority="1822">
      <formula>W460&gt;0</formula>
    </cfRule>
  </conditionalFormatting>
  <conditionalFormatting sqref="W462">
    <cfRule type="expression" dxfId="1792" priority="1821">
      <formula>W463&gt;0</formula>
    </cfRule>
  </conditionalFormatting>
  <conditionalFormatting sqref="W465">
    <cfRule type="expression" dxfId="1791" priority="1820">
      <formula>W466&gt;0</formula>
    </cfRule>
  </conditionalFormatting>
  <conditionalFormatting sqref="W468">
    <cfRule type="expression" dxfId="1790" priority="1819">
      <formula>W469&gt;0</formula>
    </cfRule>
  </conditionalFormatting>
  <conditionalFormatting sqref="W471">
    <cfRule type="expression" dxfId="1789" priority="1818">
      <formula>W472&gt;0</formula>
    </cfRule>
  </conditionalFormatting>
  <conditionalFormatting sqref="W474">
    <cfRule type="expression" dxfId="1788" priority="1817">
      <formula>W475&gt;0</formula>
    </cfRule>
  </conditionalFormatting>
  <conditionalFormatting sqref="W477">
    <cfRule type="expression" dxfId="1787" priority="1816">
      <formula>W478&gt;0</formula>
    </cfRule>
  </conditionalFormatting>
  <conditionalFormatting sqref="W480">
    <cfRule type="expression" dxfId="1786" priority="1815">
      <formula>W481&gt;0</formula>
    </cfRule>
  </conditionalFormatting>
  <conditionalFormatting sqref="W483">
    <cfRule type="expression" dxfId="1785" priority="1814">
      <formula>W484&gt;0</formula>
    </cfRule>
  </conditionalFormatting>
  <conditionalFormatting sqref="W486">
    <cfRule type="expression" dxfId="1784" priority="1813">
      <formula>W487&gt;0</formula>
    </cfRule>
  </conditionalFormatting>
  <conditionalFormatting sqref="W489">
    <cfRule type="expression" dxfId="1783" priority="1812">
      <formula>W490&gt;0</formula>
    </cfRule>
  </conditionalFormatting>
  <conditionalFormatting sqref="W492">
    <cfRule type="expression" dxfId="1782" priority="1811">
      <formula>W493&gt;0</formula>
    </cfRule>
  </conditionalFormatting>
  <conditionalFormatting sqref="W495">
    <cfRule type="expression" dxfId="1781" priority="1810">
      <formula>W496&gt;0</formula>
    </cfRule>
  </conditionalFormatting>
  <conditionalFormatting sqref="W498">
    <cfRule type="expression" dxfId="1780" priority="1809">
      <formula>W499&gt;0</formula>
    </cfRule>
  </conditionalFormatting>
  <conditionalFormatting sqref="S423">
    <cfRule type="expression" dxfId="1779" priority="1808">
      <formula>S424&gt;0</formula>
    </cfRule>
  </conditionalFormatting>
  <conditionalFormatting sqref="S426">
    <cfRule type="expression" dxfId="1778" priority="1807">
      <formula>S427&gt;0</formula>
    </cfRule>
  </conditionalFormatting>
  <conditionalFormatting sqref="S429">
    <cfRule type="expression" dxfId="1777" priority="1806">
      <formula>S430&gt;0</formula>
    </cfRule>
  </conditionalFormatting>
  <conditionalFormatting sqref="S432">
    <cfRule type="expression" dxfId="1776" priority="1805">
      <formula>S433&gt;0</formula>
    </cfRule>
  </conditionalFormatting>
  <conditionalFormatting sqref="S435">
    <cfRule type="expression" dxfId="1775" priority="1804">
      <formula>S436&gt;0</formula>
    </cfRule>
  </conditionalFormatting>
  <conditionalFormatting sqref="S438">
    <cfRule type="expression" dxfId="1774" priority="1803">
      <formula>S439&gt;0</formula>
    </cfRule>
  </conditionalFormatting>
  <conditionalFormatting sqref="S441">
    <cfRule type="expression" dxfId="1773" priority="1802">
      <formula>S442&gt;0</formula>
    </cfRule>
  </conditionalFormatting>
  <conditionalFormatting sqref="S444">
    <cfRule type="expression" dxfId="1772" priority="1801">
      <formula>S445&gt;0</formula>
    </cfRule>
  </conditionalFormatting>
  <conditionalFormatting sqref="S447">
    <cfRule type="expression" dxfId="1771" priority="1800">
      <formula>S448&gt;0</formula>
    </cfRule>
  </conditionalFormatting>
  <conditionalFormatting sqref="S450">
    <cfRule type="expression" dxfId="1770" priority="1799">
      <formula>S451&gt;0</formula>
    </cfRule>
  </conditionalFormatting>
  <conditionalFormatting sqref="S453">
    <cfRule type="expression" dxfId="1769" priority="1798">
      <formula>S454&gt;0</formula>
    </cfRule>
  </conditionalFormatting>
  <conditionalFormatting sqref="S456">
    <cfRule type="expression" dxfId="1768" priority="1797">
      <formula>S457&gt;0</formula>
    </cfRule>
  </conditionalFormatting>
  <conditionalFormatting sqref="S459">
    <cfRule type="expression" dxfId="1767" priority="1796">
      <formula>S460&gt;0</formula>
    </cfRule>
  </conditionalFormatting>
  <conditionalFormatting sqref="S462">
    <cfRule type="expression" dxfId="1766" priority="1795">
      <formula>S463&gt;0</formula>
    </cfRule>
  </conditionalFormatting>
  <conditionalFormatting sqref="S465">
    <cfRule type="expression" dxfId="1765" priority="1794">
      <formula>S466&gt;0</formula>
    </cfRule>
  </conditionalFormatting>
  <conditionalFormatting sqref="S468">
    <cfRule type="expression" dxfId="1764" priority="1793">
      <formula>S469&gt;0</formula>
    </cfRule>
  </conditionalFormatting>
  <conditionalFormatting sqref="S471">
    <cfRule type="expression" dxfId="1763" priority="1792">
      <formula>S472&gt;0</formula>
    </cfRule>
  </conditionalFormatting>
  <conditionalFormatting sqref="S474">
    <cfRule type="expression" dxfId="1762" priority="1791">
      <formula>S475&gt;0</formula>
    </cfRule>
  </conditionalFormatting>
  <conditionalFormatting sqref="S477">
    <cfRule type="expression" dxfId="1761" priority="1790">
      <formula>S478&gt;0</formula>
    </cfRule>
  </conditionalFormatting>
  <conditionalFormatting sqref="S480">
    <cfRule type="expression" dxfId="1760" priority="1789">
      <formula>S481&gt;0</formula>
    </cfRule>
  </conditionalFormatting>
  <conditionalFormatting sqref="S483">
    <cfRule type="expression" dxfId="1759" priority="1788">
      <formula>S484&gt;0</formula>
    </cfRule>
  </conditionalFormatting>
  <conditionalFormatting sqref="S486">
    <cfRule type="expression" dxfId="1758" priority="1787">
      <formula>S487&gt;0</formula>
    </cfRule>
  </conditionalFormatting>
  <conditionalFormatting sqref="S489">
    <cfRule type="expression" dxfId="1757" priority="1786">
      <formula>S490&gt;0</formula>
    </cfRule>
  </conditionalFormatting>
  <conditionalFormatting sqref="S492">
    <cfRule type="expression" dxfId="1756" priority="1785">
      <formula>S493&gt;0</formula>
    </cfRule>
  </conditionalFormatting>
  <conditionalFormatting sqref="S495">
    <cfRule type="expression" dxfId="1755" priority="1784">
      <formula>S496&gt;0</formula>
    </cfRule>
  </conditionalFormatting>
  <conditionalFormatting sqref="S498">
    <cfRule type="expression" dxfId="1754" priority="1783">
      <formula>S499&gt;0</formula>
    </cfRule>
  </conditionalFormatting>
  <conditionalFormatting sqref="U423">
    <cfRule type="expression" dxfId="1753" priority="1782">
      <formula>U424&gt;0</formula>
    </cfRule>
  </conditionalFormatting>
  <conditionalFormatting sqref="U426">
    <cfRule type="expression" dxfId="1752" priority="1781">
      <formula>U427&gt;0</formula>
    </cfRule>
  </conditionalFormatting>
  <conditionalFormatting sqref="U429">
    <cfRule type="expression" dxfId="1751" priority="1780">
      <formula>U430&gt;0</formula>
    </cfRule>
  </conditionalFormatting>
  <conditionalFormatting sqref="U432">
    <cfRule type="expression" dxfId="1750" priority="1779">
      <formula>U433&gt;0</formula>
    </cfRule>
  </conditionalFormatting>
  <conditionalFormatting sqref="U435">
    <cfRule type="expression" dxfId="1749" priority="1778">
      <formula>U436&gt;0</formula>
    </cfRule>
  </conditionalFormatting>
  <conditionalFormatting sqref="U438">
    <cfRule type="expression" dxfId="1748" priority="1777">
      <formula>U439&gt;0</formula>
    </cfRule>
  </conditionalFormatting>
  <conditionalFormatting sqref="U441">
    <cfRule type="expression" dxfId="1747" priority="1776">
      <formula>U442&gt;0</formula>
    </cfRule>
  </conditionalFormatting>
  <conditionalFormatting sqref="U444">
    <cfRule type="expression" dxfId="1746" priority="1775">
      <formula>U445&gt;0</formula>
    </cfRule>
  </conditionalFormatting>
  <conditionalFormatting sqref="U447">
    <cfRule type="expression" dxfId="1745" priority="1774">
      <formula>U448&gt;0</formula>
    </cfRule>
  </conditionalFormatting>
  <conditionalFormatting sqref="U450">
    <cfRule type="expression" dxfId="1744" priority="1773">
      <formula>U451&gt;0</formula>
    </cfRule>
  </conditionalFormatting>
  <conditionalFormatting sqref="U453">
    <cfRule type="expression" dxfId="1743" priority="1772">
      <formula>U454&gt;0</formula>
    </cfRule>
  </conditionalFormatting>
  <conditionalFormatting sqref="U456">
    <cfRule type="expression" dxfId="1742" priority="1771">
      <formula>U457&gt;0</formula>
    </cfRule>
  </conditionalFormatting>
  <conditionalFormatting sqref="U459">
    <cfRule type="expression" dxfId="1741" priority="1770">
      <formula>U460&gt;0</formula>
    </cfRule>
  </conditionalFormatting>
  <conditionalFormatting sqref="U462">
    <cfRule type="expression" dxfId="1740" priority="1769">
      <formula>U463&gt;0</formula>
    </cfRule>
  </conditionalFormatting>
  <conditionalFormatting sqref="U465">
    <cfRule type="expression" dxfId="1739" priority="1768">
      <formula>U466&gt;0</formula>
    </cfRule>
  </conditionalFormatting>
  <conditionalFormatting sqref="U468">
    <cfRule type="expression" dxfId="1738" priority="1767">
      <formula>U469&gt;0</formula>
    </cfRule>
  </conditionalFormatting>
  <conditionalFormatting sqref="U471">
    <cfRule type="expression" dxfId="1737" priority="1766">
      <formula>U472&gt;0</formula>
    </cfRule>
  </conditionalFormatting>
  <conditionalFormatting sqref="U474">
    <cfRule type="expression" dxfId="1736" priority="1765">
      <formula>U475&gt;0</formula>
    </cfRule>
  </conditionalFormatting>
  <conditionalFormatting sqref="U477">
    <cfRule type="expression" dxfId="1735" priority="1764">
      <formula>U478&gt;0</formula>
    </cfRule>
  </conditionalFormatting>
  <conditionalFormatting sqref="U480">
    <cfRule type="expression" dxfId="1734" priority="1763">
      <formula>U481&gt;0</formula>
    </cfRule>
  </conditionalFormatting>
  <conditionalFormatting sqref="U483">
    <cfRule type="expression" dxfId="1733" priority="1762">
      <formula>U484&gt;0</formula>
    </cfRule>
  </conditionalFormatting>
  <conditionalFormatting sqref="U486">
    <cfRule type="expression" dxfId="1732" priority="1761">
      <formula>U487&gt;0</formula>
    </cfRule>
  </conditionalFormatting>
  <conditionalFormatting sqref="U489">
    <cfRule type="expression" dxfId="1731" priority="1760">
      <formula>U490&gt;0</formula>
    </cfRule>
  </conditionalFormatting>
  <conditionalFormatting sqref="U492">
    <cfRule type="expression" dxfId="1730" priority="1759">
      <formula>U493&gt;0</formula>
    </cfRule>
  </conditionalFormatting>
  <conditionalFormatting sqref="U495">
    <cfRule type="expression" dxfId="1729" priority="1758">
      <formula>U496&gt;0</formula>
    </cfRule>
  </conditionalFormatting>
  <conditionalFormatting sqref="U498">
    <cfRule type="expression" dxfId="1728" priority="1757">
      <formula>U499&gt;0</formula>
    </cfRule>
  </conditionalFormatting>
  <conditionalFormatting sqref="W423">
    <cfRule type="expression" dxfId="1727" priority="1756">
      <formula>W424&gt;0</formula>
    </cfRule>
  </conditionalFormatting>
  <conditionalFormatting sqref="W426">
    <cfRule type="expression" dxfId="1726" priority="1755">
      <formula>W427&gt;0</formula>
    </cfRule>
  </conditionalFormatting>
  <conditionalFormatting sqref="W429">
    <cfRule type="expression" dxfId="1725" priority="1754">
      <formula>W430&gt;0</formula>
    </cfRule>
  </conditionalFormatting>
  <conditionalFormatting sqref="W432">
    <cfRule type="expression" dxfId="1724" priority="1753">
      <formula>W433&gt;0</formula>
    </cfRule>
  </conditionalFormatting>
  <conditionalFormatting sqref="W435">
    <cfRule type="expression" dxfId="1723" priority="1752">
      <formula>W436&gt;0</formula>
    </cfRule>
  </conditionalFormatting>
  <conditionalFormatting sqref="W438">
    <cfRule type="expression" dxfId="1722" priority="1751">
      <formula>W439&gt;0</formula>
    </cfRule>
  </conditionalFormatting>
  <conditionalFormatting sqref="W441">
    <cfRule type="expression" dxfId="1721" priority="1750">
      <formula>W442&gt;0</formula>
    </cfRule>
  </conditionalFormatting>
  <conditionalFormatting sqref="W444">
    <cfRule type="expression" dxfId="1720" priority="1749">
      <formula>W445&gt;0</formula>
    </cfRule>
  </conditionalFormatting>
  <conditionalFormatting sqref="W447">
    <cfRule type="expression" dxfId="1719" priority="1748">
      <formula>W448&gt;0</formula>
    </cfRule>
  </conditionalFormatting>
  <conditionalFormatting sqref="W450">
    <cfRule type="expression" dxfId="1718" priority="1747">
      <formula>W451&gt;0</formula>
    </cfRule>
  </conditionalFormatting>
  <conditionalFormatting sqref="W453">
    <cfRule type="expression" dxfId="1717" priority="1746">
      <formula>W454&gt;0</formula>
    </cfRule>
  </conditionalFormatting>
  <conditionalFormatting sqref="W456">
    <cfRule type="expression" dxfId="1716" priority="1745">
      <formula>W457&gt;0</formula>
    </cfRule>
  </conditionalFormatting>
  <conditionalFormatting sqref="W459">
    <cfRule type="expression" dxfId="1715" priority="1744">
      <formula>W460&gt;0</formula>
    </cfRule>
  </conditionalFormatting>
  <conditionalFormatting sqref="W462">
    <cfRule type="expression" dxfId="1714" priority="1743">
      <formula>W463&gt;0</formula>
    </cfRule>
  </conditionalFormatting>
  <conditionalFormatting sqref="W465">
    <cfRule type="expression" dxfId="1713" priority="1742">
      <formula>W466&gt;0</formula>
    </cfRule>
  </conditionalFormatting>
  <conditionalFormatting sqref="W468">
    <cfRule type="expression" dxfId="1712" priority="1741">
      <formula>W469&gt;0</formula>
    </cfRule>
  </conditionalFormatting>
  <conditionalFormatting sqref="W471">
    <cfRule type="expression" dxfId="1711" priority="1740">
      <formula>W472&gt;0</formula>
    </cfRule>
  </conditionalFormatting>
  <conditionalFormatting sqref="W474">
    <cfRule type="expression" dxfId="1710" priority="1739">
      <formula>W475&gt;0</formula>
    </cfRule>
  </conditionalFormatting>
  <conditionalFormatting sqref="W477">
    <cfRule type="expression" dxfId="1709" priority="1738">
      <formula>W478&gt;0</formula>
    </cfRule>
  </conditionalFormatting>
  <conditionalFormatting sqref="W480">
    <cfRule type="expression" dxfId="1708" priority="1737">
      <formula>W481&gt;0</formula>
    </cfRule>
  </conditionalFormatting>
  <conditionalFormatting sqref="W483">
    <cfRule type="expression" dxfId="1707" priority="1736">
      <formula>W484&gt;0</formula>
    </cfRule>
  </conditionalFormatting>
  <conditionalFormatting sqref="W486">
    <cfRule type="expression" dxfId="1706" priority="1735">
      <formula>W487&gt;0</formula>
    </cfRule>
  </conditionalFormatting>
  <conditionalFormatting sqref="W489">
    <cfRule type="expression" dxfId="1705" priority="1734">
      <formula>W490&gt;0</formula>
    </cfRule>
  </conditionalFormatting>
  <conditionalFormatting sqref="W492">
    <cfRule type="expression" dxfId="1704" priority="1733">
      <formula>W493&gt;0</formula>
    </cfRule>
  </conditionalFormatting>
  <conditionalFormatting sqref="W495">
    <cfRule type="expression" dxfId="1703" priority="1732">
      <formula>W496&gt;0</formula>
    </cfRule>
  </conditionalFormatting>
  <conditionalFormatting sqref="W498">
    <cfRule type="expression" dxfId="1702" priority="1731">
      <formula>W499&gt;0</formula>
    </cfRule>
  </conditionalFormatting>
  <conditionalFormatting sqref="Q503:X503">
    <cfRule type="expression" dxfId="1701" priority="1730">
      <formula>Q504&gt;0</formula>
    </cfRule>
  </conditionalFormatting>
  <conditionalFormatting sqref="Q506:X506">
    <cfRule type="expression" dxfId="1700" priority="1729">
      <formula>Q507&gt;0</formula>
    </cfRule>
  </conditionalFormatting>
  <conditionalFormatting sqref="Q509:X509">
    <cfRule type="expression" dxfId="1699" priority="1728">
      <formula>Q510&gt;0</formula>
    </cfRule>
  </conditionalFormatting>
  <conditionalFormatting sqref="Q512:X512">
    <cfRule type="expression" dxfId="1698" priority="1727">
      <formula>Q513&gt;0</formula>
    </cfRule>
  </conditionalFormatting>
  <conditionalFormatting sqref="Q515:X515">
    <cfRule type="expression" dxfId="1697" priority="1726">
      <formula>Q516&gt;0</formula>
    </cfRule>
  </conditionalFormatting>
  <conditionalFormatting sqref="Q518:X518">
    <cfRule type="expression" dxfId="1696" priority="1725">
      <formula>Q519&gt;0</formula>
    </cfRule>
  </conditionalFormatting>
  <conditionalFormatting sqref="Q521:X521">
    <cfRule type="expression" dxfId="1695" priority="1724">
      <formula>Q522&gt;0</formula>
    </cfRule>
  </conditionalFormatting>
  <conditionalFormatting sqref="Q524:X524">
    <cfRule type="expression" dxfId="1694" priority="1723">
      <formula>Q525&gt;0</formula>
    </cfRule>
  </conditionalFormatting>
  <conditionalFormatting sqref="Q527:X527">
    <cfRule type="expression" dxfId="1693" priority="1722">
      <formula>Q528&gt;0</formula>
    </cfRule>
  </conditionalFormatting>
  <conditionalFormatting sqref="Q530:X530">
    <cfRule type="expression" dxfId="1692" priority="1721">
      <formula>Q531&gt;0</formula>
    </cfRule>
  </conditionalFormatting>
  <conditionalFormatting sqref="Q533:X533">
    <cfRule type="expression" dxfId="1691" priority="1720">
      <formula>Q534&gt;0</formula>
    </cfRule>
  </conditionalFormatting>
  <conditionalFormatting sqref="Q503:X503">
    <cfRule type="expression" dxfId="1690" priority="1719">
      <formula>Q504&gt;0</formula>
    </cfRule>
  </conditionalFormatting>
  <conditionalFormatting sqref="Q506:X506">
    <cfRule type="expression" dxfId="1689" priority="1718">
      <formula>Q507&gt;0</formula>
    </cfRule>
  </conditionalFormatting>
  <conditionalFormatting sqref="Q509:X509">
    <cfRule type="expression" dxfId="1688" priority="1717">
      <formula>Q510&gt;0</formula>
    </cfRule>
  </conditionalFormatting>
  <conditionalFormatting sqref="Q512:X512">
    <cfRule type="expression" dxfId="1687" priority="1716">
      <formula>Q513&gt;0</formula>
    </cfRule>
  </conditionalFormatting>
  <conditionalFormatting sqref="Q515:X515">
    <cfRule type="expression" dxfId="1686" priority="1715">
      <formula>Q516&gt;0</formula>
    </cfRule>
  </conditionalFormatting>
  <conditionalFormatting sqref="Q518:X518">
    <cfRule type="expression" dxfId="1685" priority="1714">
      <formula>Q519&gt;0</formula>
    </cfRule>
  </conditionalFormatting>
  <conditionalFormatting sqref="Q521:X521">
    <cfRule type="expression" dxfId="1684" priority="1713">
      <formula>Q522&gt;0</formula>
    </cfRule>
  </conditionalFormatting>
  <conditionalFormatting sqref="Q524:X524">
    <cfRule type="expression" dxfId="1683" priority="1712">
      <formula>Q525&gt;0</formula>
    </cfRule>
  </conditionalFormatting>
  <conditionalFormatting sqref="Q527:X527">
    <cfRule type="expression" dxfId="1682" priority="1711">
      <formula>Q528&gt;0</formula>
    </cfRule>
  </conditionalFormatting>
  <conditionalFormatting sqref="Q530:X530">
    <cfRule type="expression" dxfId="1681" priority="1710">
      <formula>Q531&gt;0</formula>
    </cfRule>
  </conditionalFormatting>
  <conditionalFormatting sqref="Q533:X533">
    <cfRule type="expression" dxfId="1680" priority="1709">
      <formula>Q534&gt;0</formula>
    </cfRule>
  </conditionalFormatting>
  <conditionalFormatting sqref="Q536:X536">
    <cfRule type="expression" dxfId="1679" priority="1708">
      <formula>Q537&gt;0</formula>
    </cfRule>
  </conditionalFormatting>
  <conditionalFormatting sqref="Q539:X539">
    <cfRule type="expression" dxfId="1678" priority="1707">
      <formula>Q540&gt;0</formula>
    </cfRule>
  </conditionalFormatting>
  <conditionalFormatting sqref="Q542:X542">
    <cfRule type="expression" dxfId="1677" priority="1706">
      <formula>Q543&gt;0</formula>
    </cfRule>
  </conditionalFormatting>
  <conditionalFormatting sqref="Q545:X545">
    <cfRule type="expression" dxfId="1676" priority="1705">
      <formula>Q546&gt;0</formula>
    </cfRule>
  </conditionalFormatting>
  <conditionalFormatting sqref="Q548:X548">
    <cfRule type="expression" dxfId="1675" priority="1704">
      <formula>Q549&gt;0</formula>
    </cfRule>
  </conditionalFormatting>
  <conditionalFormatting sqref="Q551:X551">
    <cfRule type="expression" dxfId="1674" priority="1703">
      <formula>Q552&gt;0</formula>
    </cfRule>
  </conditionalFormatting>
  <conditionalFormatting sqref="Q554:X554">
    <cfRule type="expression" dxfId="1673" priority="1702">
      <formula>Q555&gt;0</formula>
    </cfRule>
  </conditionalFormatting>
  <conditionalFormatting sqref="Q557:X557">
    <cfRule type="expression" dxfId="1672" priority="1701">
      <formula>Q558&gt;0</formula>
    </cfRule>
  </conditionalFormatting>
  <conditionalFormatting sqref="Q560:X560">
    <cfRule type="expression" dxfId="1671" priority="1700">
      <formula>Q561&gt;0</formula>
    </cfRule>
  </conditionalFormatting>
  <conditionalFormatting sqref="Q563:X563">
    <cfRule type="expression" dxfId="1670" priority="1699">
      <formula>Q564&gt;0</formula>
    </cfRule>
  </conditionalFormatting>
  <conditionalFormatting sqref="Q566:X566">
    <cfRule type="expression" dxfId="1669" priority="1698">
      <formula>Q567&gt;0</formula>
    </cfRule>
  </conditionalFormatting>
  <conditionalFormatting sqref="Q536:X536">
    <cfRule type="expression" dxfId="1668" priority="1697">
      <formula>Q537&gt;0</formula>
    </cfRule>
  </conditionalFormatting>
  <conditionalFormatting sqref="Q539:X539">
    <cfRule type="expression" dxfId="1667" priority="1696">
      <formula>Q540&gt;0</formula>
    </cfRule>
  </conditionalFormatting>
  <conditionalFormatting sqref="Q542:X542">
    <cfRule type="expression" dxfId="1666" priority="1695">
      <formula>Q543&gt;0</formula>
    </cfRule>
  </conditionalFormatting>
  <conditionalFormatting sqref="Q545:X545">
    <cfRule type="expression" dxfId="1665" priority="1694">
      <formula>Q546&gt;0</formula>
    </cfRule>
  </conditionalFormatting>
  <conditionalFormatting sqref="Q548:X548">
    <cfRule type="expression" dxfId="1664" priority="1693">
      <formula>Q549&gt;0</formula>
    </cfRule>
  </conditionalFormatting>
  <conditionalFormatting sqref="Q551:X551">
    <cfRule type="expression" dxfId="1663" priority="1692">
      <formula>Q552&gt;0</formula>
    </cfRule>
  </conditionalFormatting>
  <conditionalFormatting sqref="Q554:X554">
    <cfRule type="expression" dxfId="1662" priority="1691">
      <formula>Q555&gt;0</formula>
    </cfRule>
  </conditionalFormatting>
  <conditionalFormatting sqref="Q557:X557">
    <cfRule type="expression" dxfId="1661" priority="1690">
      <formula>Q558&gt;0</formula>
    </cfRule>
  </conditionalFormatting>
  <conditionalFormatting sqref="Q560:X560">
    <cfRule type="expression" dxfId="1660" priority="1689">
      <formula>Q561&gt;0</formula>
    </cfRule>
  </conditionalFormatting>
  <conditionalFormatting sqref="Q563:X563">
    <cfRule type="expression" dxfId="1659" priority="1688">
      <formula>Q564&gt;0</formula>
    </cfRule>
  </conditionalFormatting>
  <conditionalFormatting sqref="Q566:X566">
    <cfRule type="expression" dxfId="1658" priority="1687">
      <formula>Q567&gt;0</formula>
    </cfRule>
  </conditionalFormatting>
  <conditionalFormatting sqref="Q569:X569">
    <cfRule type="expression" dxfId="1657" priority="1686">
      <formula>Q570&gt;0</formula>
    </cfRule>
  </conditionalFormatting>
  <conditionalFormatting sqref="Q572:X572">
    <cfRule type="expression" dxfId="1656" priority="1685">
      <formula>Q573&gt;0</formula>
    </cfRule>
  </conditionalFormatting>
  <conditionalFormatting sqref="Q575:X575">
    <cfRule type="expression" dxfId="1655" priority="1684">
      <formula>Q576&gt;0</formula>
    </cfRule>
  </conditionalFormatting>
  <conditionalFormatting sqref="Q578:X578">
    <cfRule type="expression" dxfId="1654" priority="1683">
      <formula>Q579&gt;0</formula>
    </cfRule>
  </conditionalFormatting>
  <conditionalFormatting sqref="Q569:X569">
    <cfRule type="expression" dxfId="1653" priority="1682">
      <formula>Q570&gt;0</formula>
    </cfRule>
  </conditionalFormatting>
  <conditionalFormatting sqref="Q572:X572">
    <cfRule type="expression" dxfId="1652" priority="1681">
      <formula>Q573&gt;0</formula>
    </cfRule>
  </conditionalFormatting>
  <conditionalFormatting sqref="Q575:X575">
    <cfRule type="expression" dxfId="1651" priority="1680">
      <formula>Q576&gt;0</formula>
    </cfRule>
  </conditionalFormatting>
  <conditionalFormatting sqref="Q578:X578">
    <cfRule type="expression" dxfId="1650" priority="1679">
      <formula>Q579&gt;0</formula>
    </cfRule>
  </conditionalFormatting>
  <conditionalFormatting sqref="Q503">
    <cfRule type="expression" dxfId="1649" priority="1678">
      <formula>Q504&gt;0</formula>
    </cfRule>
  </conditionalFormatting>
  <conditionalFormatting sqref="Q506">
    <cfRule type="expression" dxfId="1648" priority="1677">
      <formula>Q507&gt;0</formula>
    </cfRule>
  </conditionalFormatting>
  <conditionalFormatting sqref="Q509">
    <cfRule type="expression" dxfId="1647" priority="1676">
      <formula>Q510&gt;0</formula>
    </cfRule>
  </conditionalFormatting>
  <conditionalFormatting sqref="Q512">
    <cfRule type="expression" dxfId="1646" priority="1675">
      <formula>Q513&gt;0</formula>
    </cfRule>
  </conditionalFormatting>
  <conditionalFormatting sqref="Q515">
    <cfRule type="expression" dxfId="1645" priority="1674">
      <formula>Q516&gt;0</formula>
    </cfRule>
  </conditionalFormatting>
  <conditionalFormatting sqref="Q518">
    <cfRule type="expression" dxfId="1644" priority="1673">
      <formula>Q519&gt;0</formula>
    </cfRule>
  </conditionalFormatting>
  <conditionalFormatting sqref="Q521">
    <cfRule type="expression" dxfId="1643" priority="1672">
      <formula>Q522&gt;0</formula>
    </cfRule>
  </conditionalFormatting>
  <conditionalFormatting sqref="Q524">
    <cfRule type="expression" dxfId="1642" priority="1671">
      <formula>Q525&gt;0</formula>
    </cfRule>
  </conditionalFormatting>
  <conditionalFormatting sqref="Q527">
    <cfRule type="expression" dxfId="1641" priority="1670">
      <formula>Q528&gt;0</formula>
    </cfRule>
  </conditionalFormatting>
  <conditionalFormatting sqref="Q530">
    <cfRule type="expression" dxfId="1640" priority="1669">
      <formula>Q531&gt;0</formula>
    </cfRule>
  </conditionalFormatting>
  <conditionalFormatting sqref="Q533">
    <cfRule type="expression" dxfId="1639" priority="1668">
      <formula>Q534&gt;0</formula>
    </cfRule>
  </conditionalFormatting>
  <conditionalFormatting sqref="Q536">
    <cfRule type="expression" dxfId="1638" priority="1667">
      <formula>Q537&gt;0</formula>
    </cfRule>
  </conditionalFormatting>
  <conditionalFormatting sqref="Q539">
    <cfRule type="expression" dxfId="1637" priority="1666">
      <formula>Q540&gt;0</formula>
    </cfRule>
  </conditionalFormatting>
  <conditionalFormatting sqref="Q542">
    <cfRule type="expression" dxfId="1636" priority="1665">
      <formula>Q543&gt;0</formula>
    </cfRule>
  </conditionalFormatting>
  <conditionalFormatting sqref="Q545">
    <cfRule type="expression" dxfId="1635" priority="1664">
      <formula>Q546&gt;0</formula>
    </cfRule>
  </conditionalFormatting>
  <conditionalFormatting sqref="Q548">
    <cfRule type="expression" dxfId="1634" priority="1663">
      <formula>Q549&gt;0</formula>
    </cfRule>
  </conditionalFormatting>
  <conditionalFormatting sqref="Q551">
    <cfRule type="expression" dxfId="1633" priority="1662">
      <formula>Q552&gt;0</formula>
    </cfRule>
  </conditionalFormatting>
  <conditionalFormatting sqref="Q554">
    <cfRule type="expression" dxfId="1632" priority="1661">
      <formula>Q555&gt;0</formula>
    </cfRule>
  </conditionalFormatting>
  <conditionalFormatting sqref="Q557">
    <cfRule type="expression" dxfId="1631" priority="1660">
      <formula>Q558&gt;0</formula>
    </cfRule>
  </conditionalFormatting>
  <conditionalFormatting sqref="Q560">
    <cfRule type="expression" dxfId="1630" priority="1659">
      <formula>Q561&gt;0</formula>
    </cfRule>
  </conditionalFormatting>
  <conditionalFormatting sqref="Q563">
    <cfRule type="expression" dxfId="1629" priority="1658">
      <formula>Q564&gt;0</formula>
    </cfRule>
  </conditionalFormatting>
  <conditionalFormatting sqref="Q566">
    <cfRule type="expression" dxfId="1628" priority="1657">
      <formula>Q567&gt;0</formula>
    </cfRule>
  </conditionalFormatting>
  <conditionalFormatting sqref="Q569">
    <cfRule type="expression" dxfId="1627" priority="1656">
      <formula>Q570&gt;0</formula>
    </cfRule>
  </conditionalFormatting>
  <conditionalFormatting sqref="Q572">
    <cfRule type="expression" dxfId="1626" priority="1655">
      <formula>Q573&gt;0</formula>
    </cfRule>
  </conditionalFormatting>
  <conditionalFormatting sqref="Q575">
    <cfRule type="expression" dxfId="1625" priority="1654">
      <formula>Q576&gt;0</formula>
    </cfRule>
  </conditionalFormatting>
  <conditionalFormatting sqref="Q578">
    <cfRule type="expression" dxfId="1624" priority="1653">
      <formula>Q579&gt;0</formula>
    </cfRule>
  </conditionalFormatting>
  <conditionalFormatting sqref="S503">
    <cfRule type="expression" dxfId="1623" priority="1652">
      <formula>S504&gt;0</formula>
    </cfRule>
  </conditionalFormatting>
  <conditionalFormatting sqref="S506">
    <cfRule type="expression" dxfId="1622" priority="1651">
      <formula>S507&gt;0</formula>
    </cfRule>
  </conditionalFormatting>
  <conditionalFormatting sqref="S509">
    <cfRule type="expression" dxfId="1621" priority="1650">
      <formula>S510&gt;0</formula>
    </cfRule>
  </conditionalFormatting>
  <conditionalFormatting sqref="S512">
    <cfRule type="expression" dxfId="1620" priority="1649">
      <formula>S513&gt;0</formula>
    </cfRule>
  </conditionalFormatting>
  <conditionalFormatting sqref="S515">
    <cfRule type="expression" dxfId="1619" priority="1648">
      <formula>S516&gt;0</formula>
    </cfRule>
  </conditionalFormatting>
  <conditionalFormatting sqref="S518">
    <cfRule type="expression" dxfId="1618" priority="1647">
      <formula>S519&gt;0</formula>
    </cfRule>
  </conditionalFormatting>
  <conditionalFormatting sqref="S521">
    <cfRule type="expression" dxfId="1617" priority="1646">
      <formula>S522&gt;0</formula>
    </cfRule>
  </conditionalFormatting>
  <conditionalFormatting sqref="S524">
    <cfRule type="expression" dxfId="1616" priority="1645">
      <formula>S525&gt;0</formula>
    </cfRule>
  </conditionalFormatting>
  <conditionalFormatting sqref="S527">
    <cfRule type="expression" dxfId="1615" priority="1644">
      <formula>S528&gt;0</formula>
    </cfRule>
  </conditionalFormatting>
  <conditionalFormatting sqref="S530">
    <cfRule type="expression" dxfId="1614" priority="1643">
      <formula>S531&gt;0</formula>
    </cfRule>
  </conditionalFormatting>
  <conditionalFormatting sqref="S533">
    <cfRule type="expression" dxfId="1613" priority="1642">
      <formula>S534&gt;0</formula>
    </cfRule>
  </conditionalFormatting>
  <conditionalFormatting sqref="S536">
    <cfRule type="expression" dxfId="1612" priority="1641">
      <formula>S537&gt;0</formula>
    </cfRule>
  </conditionalFormatting>
  <conditionalFormatting sqref="S539">
    <cfRule type="expression" dxfId="1611" priority="1640">
      <formula>S540&gt;0</formula>
    </cfRule>
  </conditionalFormatting>
  <conditionalFormatting sqref="S542">
    <cfRule type="expression" dxfId="1610" priority="1639">
      <formula>S543&gt;0</formula>
    </cfRule>
  </conditionalFormatting>
  <conditionalFormatting sqref="S545">
    <cfRule type="expression" dxfId="1609" priority="1638">
      <formula>S546&gt;0</formula>
    </cfRule>
  </conditionalFormatting>
  <conditionalFormatting sqref="S548">
    <cfRule type="expression" dxfId="1608" priority="1637">
      <formula>S549&gt;0</formula>
    </cfRule>
  </conditionalFormatting>
  <conditionalFormatting sqref="S551">
    <cfRule type="expression" dxfId="1607" priority="1636">
      <formula>S552&gt;0</formula>
    </cfRule>
  </conditionalFormatting>
  <conditionalFormatting sqref="S554">
    <cfRule type="expression" dxfId="1606" priority="1635">
      <formula>S555&gt;0</formula>
    </cfRule>
  </conditionalFormatting>
  <conditionalFormatting sqref="S557">
    <cfRule type="expression" dxfId="1605" priority="1634">
      <formula>S558&gt;0</formula>
    </cfRule>
  </conditionalFormatting>
  <conditionalFormatting sqref="S560">
    <cfRule type="expression" dxfId="1604" priority="1633">
      <formula>S561&gt;0</formula>
    </cfRule>
  </conditionalFormatting>
  <conditionalFormatting sqref="S563">
    <cfRule type="expression" dxfId="1603" priority="1632">
      <formula>S564&gt;0</formula>
    </cfRule>
  </conditionalFormatting>
  <conditionalFormatting sqref="S566">
    <cfRule type="expression" dxfId="1602" priority="1631">
      <formula>S567&gt;0</formula>
    </cfRule>
  </conditionalFormatting>
  <conditionalFormatting sqref="S569">
    <cfRule type="expression" dxfId="1601" priority="1630">
      <formula>S570&gt;0</formula>
    </cfRule>
  </conditionalFormatting>
  <conditionalFormatting sqref="S572">
    <cfRule type="expression" dxfId="1600" priority="1629">
      <formula>S573&gt;0</formula>
    </cfRule>
  </conditionalFormatting>
  <conditionalFormatting sqref="S575">
    <cfRule type="expression" dxfId="1599" priority="1628">
      <formula>S576&gt;0</formula>
    </cfRule>
  </conditionalFormatting>
  <conditionalFormatting sqref="S578">
    <cfRule type="expression" dxfId="1598" priority="1627">
      <formula>S579&gt;0</formula>
    </cfRule>
  </conditionalFormatting>
  <conditionalFormatting sqref="U503">
    <cfRule type="expression" dxfId="1597" priority="1626">
      <formula>U504&gt;0</formula>
    </cfRule>
  </conditionalFormatting>
  <conditionalFormatting sqref="U506">
    <cfRule type="expression" dxfId="1596" priority="1625">
      <formula>U507&gt;0</formula>
    </cfRule>
  </conditionalFormatting>
  <conditionalFormatting sqref="U509">
    <cfRule type="expression" dxfId="1595" priority="1624">
      <formula>U510&gt;0</formula>
    </cfRule>
  </conditionalFormatting>
  <conditionalFormatting sqref="U512">
    <cfRule type="expression" dxfId="1594" priority="1623">
      <formula>U513&gt;0</formula>
    </cfRule>
  </conditionalFormatting>
  <conditionalFormatting sqref="U515">
    <cfRule type="expression" dxfId="1593" priority="1622">
      <formula>U516&gt;0</formula>
    </cfRule>
  </conditionalFormatting>
  <conditionalFormatting sqref="U518">
    <cfRule type="expression" dxfId="1592" priority="1621">
      <formula>U519&gt;0</formula>
    </cfRule>
  </conditionalFormatting>
  <conditionalFormatting sqref="U521">
    <cfRule type="expression" dxfId="1591" priority="1620">
      <formula>U522&gt;0</formula>
    </cfRule>
  </conditionalFormatting>
  <conditionalFormatting sqref="U524">
    <cfRule type="expression" dxfId="1590" priority="1619">
      <formula>U525&gt;0</formula>
    </cfRule>
  </conditionalFormatting>
  <conditionalFormatting sqref="U527">
    <cfRule type="expression" dxfId="1589" priority="1618">
      <formula>U528&gt;0</formula>
    </cfRule>
  </conditionalFormatting>
  <conditionalFormatting sqref="U530">
    <cfRule type="expression" dxfId="1588" priority="1617">
      <formula>U531&gt;0</formula>
    </cfRule>
  </conditionalFormatting>
  <conditionalFormatting sqref="U533">
    <cfRule type="expression" dxfId="1587" priority="1616">
      <formula>U534&gt;0</formula>
    </cfRule>
  </conditionalFormatting>
  <conditionalFormatting sqref="U536">
    <cfRule type="expression" dxfId="1586" priority="1615">
      <formula>U537&gt;0</formula>
    </cfRule>
  </conditionalFormatting>
  <conditionalFormatting sqref="U539">
    <cfRule type="expression" dxfId="1585" priority="1614">
      <formula>U540&gt;0</formula>
    </cfRule>
  </conditionalFormatting>
  <conditionalFormatting sqref="U542">
    <cfRule type="expression" dxfId="1584" priority="1613">
      <formula>U543&gt;0</formula>
    </cfRule>
  </conditionalFormatting>
  <conditionalFormatting sqref="U545">
    <cfRule type="expression" dxfId="1583" priority="1612">
      <formula>U546&gt;0</formula>
    </cfRule>
  </conditionalFormatting>
  <conditionalFormatting sqref="U548">
    <cfRule type="expression" dxfId="1582" priority="1611">
      <formula>U549&gt;0</formula>
    </cfRule>
  </conditionalFormatting>
  <conditionalFormatting sqref="U551">
    <cfRule type="expression" dxfId="1581" priority="1610">
      <formula>U552&gt;0</formula>
    </cfRule>
  </conditionalFormatting>
  <conditionalFormatting sqref="U554">
    <cfRule type="expression" dxfId="1580" priority="1609">
      <formula>U555&gt;0</formula>
    </cfRule>
  </conditionalFormatting>
  <conditionalFormatting sqref="U557">
    <cfRule type="expression" dxfId="1579" priority="1608">
      <formula>U558&gt;0</formula>
    </cfRule>
  </conditionalFormatting>
  <conditionalFormatting sqref="U560">
    <cfRule type="expression" dxfId="1578" priority="1607">
      <formula>U561&gt;0</formula>
    </cfRule>
  </conditionalFormatting>
  <conditionalFormatting sqref="U563">
    <cfRule type="expression" dxfId="1577" priority="1606">
      <formula>U564&gt;0</formula>
    </cfRule>
  </conditionalFormatting>
  <conditionalFormatting sqref="U566">
    <cfRule type="expression" dxfId="1576" priority="1605">
      <formula>U567&gt;0</formula>
    </cfRule>
  </conditionalFormatting>
  <conditionalFormatting sqref="U569">
    <cfRule type="expression" dxfId="1575" priority="1604">
      <formula>U570&gt;0</formula>
    </cfRule>
  </conditionalFormatting>
  <conditionalFormatting sqref="U572">
    <cfRule type="expression" dxfId="1574" priority="1603">
      <formula>U573&gt;0</formula>
    </cfRule>
  </conditionalFormatting>
  <conditionalFormatting sqref="U575">
    <cfRule type="expression" dxfId="1573" priority="1602">
      <formula>U576&gt;0</formula>
    </cfRule>
  </conditionalFormatting>
  <conditionalFormatting sqref="U578">
    <cfRule type="expression" dxfId="1572" priority="1601">
      <formula>U579&gt;0</formula>
    </cfRule>
  </conditionalFormatting>
  <conditionalFormatting sqref="W503">
    <cfRule type="expression" dxfId="1571" priority="1600">
      <formula>W504&gt;0</formula>
    </cfRule>
  </conditionalFormatting>
  <conditionalFormatting sqref="W506">
    <cfRule type="expression" dxfId="1570" priority="1599">
      <formula>W507&gt;0</formula>
    </cfRule>
  </conditionalFormatting>
  <conditionalFormatting sqref="W509">
    <cfRule type="expression" dxfId="1569" priority="1598">
      <formula>W510&gt;0</formula>
    </cfRule>
  </conditionalFormatting>
  <conditionalFormatting sqref="W512">
    <cfRule type="expression" dxfId="1568" priority="1597">
      <formula>W513&gt;0</formula>
    </cfRule>
  </conditionalFormatting>
  <conditionalFormatting sqref="W515">
    <cfRule type="expression" dxfId="1567" priority="1596">
      <formula>W516&gt;0</formula>
    </cfRule>
  </conditionalFormatting>
  <conditionalFormatting sqref="W518">
    <cfRule type="expression" dxfId="1566" priority="1595">
      <formula>W519&gt;0</formula>
    </cfRule>
  </conditionalFormatting>
  <conditionalFormatting sqref="W521">
    <cfRule type="expression" dxfId="1565" priority="1594">
      <formula>W522&gt;0</formula>
    </cfRule>
  </conditionalFormatting>
  <conditionalFormatting sqref="W524">
    <cfRule type="expression" dxfId="1564" priority="1593">
      <formula>W525&gt;0</formula>
    </cfRule>
  </conditionalFormatting>
  <conditionalFormatting sqref="W527">
    <cfRule type="expression" dxfId="1563" priority="1592">
      <formula>W528&gt;0</formula>
    </cfRule>
  </conditionalFormatting>
  <conditionalFormatting sqref="W530">
    <cfRule type="expression" dxfId="1562" priority="1591">
      <formula>W531&gt;0</formula>
    </cfRule>
  </conditionalFormatting>
  <conditionalFormatting sqref="W533">
    <cfRule type="expression" dxfId="1561" priority="1590">
      <formula>W534&gt;0</formula>
    </cfRule>
  </conditionalFormatting>
  <conditionalFormatting sqref="W536">
    <cfRule type="expression" dxfId="1560" priority="1589">
      <formula>W537&gt;0</formula>
    </cfRule>
  </conditionalFormatting>
  <conditionalFormatting sqref="W539">
    <cfRule type="expression" dxfId="1559" priority="1588">
      <formula>W540&gt;0</formula>
    </cfRule>
  </conditionalFormatting>
  <conditionalFormatting sqref="W542">
    <cfRule type="expression" dxfId="1558" priority="1587">
      <formula>W543&gt;0</formula>
    </cfRule>
  </conditionalFormatting>
  <conditionalFormatting sqref="W545">
    <cfRule type="expression" dxfId="1557" priority="1586">
      <formula>W546&gt;0</formula>
    </cfRule>
  </conditionalFormatting>
  <conditionalFormatting sqref="W548">
    <cfRule type="expression" dxfId="1556" priority="1585">
      <formula>W549&gt;0</formula>
    </cfRule>
  </conditionalFormatting>
  <conditionalFormatting sqref="W551">
    <cfRule type="expression" dxfId="1555" priority="1584">
      <formula>W552&gt;0</formula>
    </cfRule>
  </conditionalFormatting>
  <conditionalFormatting sqref="W554">
    <cfRule type="expression" dxfId="1554" priority="1583">
      <formula>W555&gt;0</formula>
    </cfRule>
  </conditionalFormatting>
  <conditionalFormatting sqref="W557">
    <cfRule type="expression" dxfId="1553" priority="1582">
      <formula>W558&gt;0</formula>
    </cfRule>
  </conditionalFormatting>
  <conditionalFormatting sqref="W560">
    <cfRule type="expression" dxfId="1552" priority="1581">
      <formula>W561&gt;0</formula>
    </cfRule>
  </conditionalFormatting>
  <conditionalFormatting sqref="W563">
    <cfRule type="expression" dxfId="1551" priority="1580">
      <formula>W564&gt;0</formula>
    </cfRule>
  </conditionalFormatting>
  <conditionalFormatting sqref="W566">
    <cfRule type="expression" dxfId="1550" priority="1579">
      <formula>W567&gt;0</formula>
    </cfRule>
  </conditionalFormatting>
  <conditionalFormatting sqref="W569">
    <cfRule type="expression" dxfId="1549" priority="1578">
      <formula>W570&gt;0</formula>
    </cfRule>
  </conditionalFormatting>
  <conditionalFormatting sqref="W572">
    <cfRule type="expression" dxfId="1548" priority="1577">
      <formula>W573&gt;0</formula>
    </cfRule>
  </conditionalFormatting>
  <conditionalFormatting sqref="W575">
    <cfRule type="expression" dxfId="1547" priority="1576">
      <formula>W576&gt;0</formula>
    </cfRule>
  </conditionalFormatting>
  <conditionalFormatting sqref="W578">
    <cfRule type="expression" dxfId="1546" priority="1575">
      <formula>W579&gt;0</formula>
    </cfRule>
  </conditionalFormatting>
  <conditionalFormatting sqref="S503">
    <cfRule type="expression" dxfId="1545" priority="1574">
      <formula>S504&gt;0</formula>
    </cfRule>
  </conditionalFormatting>
  <conditionalFormatting sqref="S506">
    <cfRule type="expression" dxfId="1544" priority="1573">
      <formula>S507&gt;0</formula>
    </cfRule>
  </conditionalFormatting>
  <conditionalFormatting sqref="S509">
    <cfRule type="expression" dxfId="1543" priority="1572">
      <formula>S510&gt;0</formula>
    </cfRule>
  </conditionalFormatting>
  <conditionalFormatting sqref="S512">
    <cfRule type="expression" dxfId="1542" priority="1571">
      <formula>S513&gt;0</formula>
    </cfRule>
  </conditionalFormatting>
  <conditionalFormatting sqref="S515">
    <cfRule type="expression" dxfId="1541" priority="1570">
      <formula>S516&gt;0</formula>
    </cfRule>
  </conditionalFormatting>
  <conditionalFormatting sqref="S518">
    <cfRule type="expression" dxfId="1540" priority="1569">
      <formula>S519&gt;0</formula>
    </cfRule>
  </conditionalFormatting>
  <conditionalFormatting sqref="S521">
    <cfRule type="expression" dxfId="1539" priority="1568">
      <formula>S522&gt;0</formula>
    </cfRule>
  </conditionalFormatting>
  <conditionalFormatting sqref="S524">
    <cfRule type="expression" dxfId="1538" priority="1567">
      <formula>S525&gt;0</formula>
    </cfRule>
  </conditionalFormatting>
  <conditionalFormatting sqref="S527">
    <cfRule type="expression" dxfId="1537" priority="1566">
      <formula>S528&gt;0</formula>
    </cfRule>
  </conditionalFormatting>
  <conditionalFormatting sqref="S530">
    <cfRule type="expression" dxfId="1536" priority="1565">
      <formula>S531&gt;0</formula>
    </cfRule>
  </conditionalFormatting>
  <conditionalFormatting sqref="S533">
    <cfRule type="expression" dxfId="1535" priority="1564">
      <formula>S534&gt;0</formula>
    </cfRule>
  </conditionalFormatting>
  <conditionalFormatting sqref="S536">
    <cfRule type="expression" dxfId="1534" priority="1563">
      <formula>S537&gt;0</formula>
    </cfRule>
  </conditionalFormatting>
  <conditionalFormatting sqref="S539">
    <cfRule type="expression" dxfId="1533" priority="1562">
      <formula>S540&gt;0</formula>
    </cfRule>
  </conditionalFormatting>
  <conditionalFormatting sqref="S542">
    <cfRule type="expression" dxfId="1532" priority="1561">
      <formula>S543&gt;0</formula>
    </cfRule>
  </conditionalFormatting>
  <conditionalFormatting sqref="S545">
    <cfRule type="expression" dxfId="1531" priority="1560">
      <formula>S546&gt;0</formula>
    </cfRule>
  </conditionalFormatting>
  <conditionalFormatting sqref="S548">
    <cfRule type="expression" dxfId="1530" priority="1559">
      <formula>S549&gt;0</formula>
    </cfRule>
  </conditionalFormatting>
  <conditionalFormatting sqref="S551">
    <cfRule type="expression" dxfId="1529" priority="1558">
      <formula>S552&gt;0</formula>
    </cfRule>
  </conditionalFormatting>
  <conditionalFormatting sqref="S554">
    <cfRule type="expression" dxfId="1528" priority="1557">
      <formula>S555&gt;0</formula>
    </cfRule>
  </conditionalFormatting>
  <conditionalFormatting sqref="S557">
    <cfRule type="expression" dxfId="1527" priority="1556">
      <formula>S558&gt;0</formula>
    </cfRule>
  </conditionalFormatting>
  <conditionalFormatting sqref="S560">
    <cfRule type="expression" dxfId="1526" priority="1555">
      <formula>S561&gt;0</formula>
    </cfRule>
  </conditionalFormatting>
  <conditionalFormatting sqref="S563">
    <cfRule type="expression" dxfId="1525" priority="1554">
      <formula>S564&gt;0</formula>
    </cfRule>
  </conditionalFormatting>
  <conditionalFormatting sqref="S566">
    <cfRule type="expression" dxfId="1524" priority="1553">
      <formula>S567&gt;0</formula>
    </cfRule>
  </conditionalFormatting>
  <conditionalFormatting sqref="S569">
    <cfRule type="expression" dxfId="1523" priority="1552">
      <formula>S570&gt;0</formula>
    </cfRule>
  </conditionalFormatting>
  <conditionalFormatting sqref="S572">
    <cfRule type="expression" dxfId="1522" priority="1551">
      <formula>S573&gt;0</formula>
    </cfRule>
  </conditionalFormatting>
  <conditionalFormatting sqref="S575">
    <cfRule type="expression" dxfId="1521" priority="1550">
      <formula>S576&gt;0</formula>
    </cfRule>
  </conditionalFormatting>
  <conditionalFormatting sqref="S578">
    <cfRule type="expression" dxfId="1520" priority="1549">
      <formula>S579&gt;0</formula>
    </cfRule>
  </conditionalFormatting>
  <conditionalFormatting sqref="U503">
    <cfRule type="expression" dxfId="1519" priority="1548">
      <formula>U504&gt;0</formula>
    </cfRule>
  </conditionalFormatting>
  <conditionalFormatting sqref="U506">
    <cfRule type="expression" dxfId="1518" priority="1547">
      <formula>U507&gt;0</formula>
    </cfRule>
  </conditionalFormatting>
  <conditionalFormatting sqref="U509">
    <cfRule type="expression" dxfId="1517" priority="1546">
      <formula>U510&gt;0</formula>
    </cfRule>
  </conditionalFormatting>
  <conditionalFormatting sqref="U512">
    <cfRule type="expression" dxfId="1516" priority="1545">
      <formula>U513&gt;0</formula>
    </cfRule>
  </conditionalFormatting>
  <conditionalFormatting sqref="U515">
    <cfRule type="expression" dxfId="1515" priority="1544">
      <formula>U516&gt;0</formula>
    </cfRule>
  </conditionalFormatting>
  <conditionalFormatting sqref="U518">
    <cfRule type="expression" dxfId="1514" priority="1543">
      <formula>U519&gt;0</formula>
    </cfRule>
  </conditionalFormatting>
  <conditionalFormatting sqref="U521">
    <cfRule type="expression" dxfId="1513" priority="1542">
      <formula>U522&gt;0</formula>
    </cfRule>
  </conditionalFormatting>
  <conditionalFormatting sqref="U524">
    <cfRule type="expression" dxfId="1512" priority="1541">
      <formula>U525&gt;0</formula>
    </cfRule>
  </conditionalFormatting>
  <conditionalFormatting sqref="U527">
    <cfRule type="expression" dxfId="1511" priority="1540">
      <formula>U528&gt;0</formula>
    </cfRule>
  </conditionalFormatting>
  <conditionalFormatting sqref="U530">
    <cfRule type="expression" dxfId="1510" priority="1539">
      <formula>U531&gt;0</formula>
    </cfRule>
  </conditionalFormatting>
  <conditionalFormatting sqref="U533">
    <cfRule type="expression" dxfId="1509" priority="1538">
      <formula>U534&gt;0</formula>
    </cfRule>
  </conditionalFormatting>
  <conditionalFormatting sqref="U536">
    <cfRule type="expression" dxfId="1508" priority="1537">
      <formula>U537&gt;0</formula>
    </cfRule>
  </conditionalFormatting>
  <conditionalFormatting sqref="U539">
    <cfRule type="expression" dxfId="1507" priority="1536">
      <formula>U540&gt;0</formula>
    </cfRule>
  </conditionalFormatting>
  <conditionalFormatting sqref="U542">
    <cfRule type="expression" dxfId="1506" priority="1535">
      <formula>U543&gt;0</formula>
    </cfRule>
  </conditionalFormatting>
  <conditionalFormatting sqref="U545">
    <cfRule type="expression" dxfId="1505" priority="1534">
      <formula>U546&gt;0</formula>
    </cfRule>
  </conditionalFormatting>
  <conditionalFormatting sqref="U548">
    <cfRule type="expression" dxfId="1504" priority="1533">
      <formula>U549&gt;0</formula>
    </cfRule>
  </conditionalFormatting>
  <conditionalFormatting sqref="U551">
    <cfRule type="expression" dxfId="1503" priority="1532">
      <formula>U552&gt;0</formula>
    </cfRule>
  </conditionalFormatting>
  <conditionalFormatting sqref="U554">
    <cfRule type="expression" dxfId="1502" priority="1531">
      <formula>U555&gt;0</formula>
    </cfRule>
  </conditionalFormatting>
  <conditionalFormatting sqref="U557">
    <cfRule type="expression" dxfId="1501" priority="1530">
      <formula>U558&gt;0</formula>
    </cfRule>
  </conditionalFormatting>
  <conditionalFormatting sqref="U560">
    <cfRule type="expression" dxfId="1500" priority="1529">
      <formula>U561&gt;0</formula>
    </cfRule>
  </conditionalFormatting>
  <conditionalFormatting sqref="U563">
    <cfRule type="expression" dxfId="1499" priority="1528">
      <formula>U564&gt;0</formula>
    </cfRule>
  </conditionalFormatting>
  <conditionalFormatting sqref="U566">
    <cfRule type="expression" dxfId="1498" priority="1527">
      <formula>U567&gt;0</formula>
    </cfRule>
  </conditionalFormatting>
  <conditionalFormatting sqref="U569">
    <cfRule type="expression" dxfId="1497" priority="1526">
      <formula>U570&gt;0</formula>
    </cfRule>
  </conditionalFormatting>
  <conditionalFormatting sqref="U572">
    <cfRule type="expression" dxfId="1496" priority="1525">
      <formula>U573&gt;0</formula>
    </cfRule>
  </conditionalFormatting>
  <conditionalFormatting sqref="U575">
    <cfRule type="expression" dxfId="1495" priority="1524">
      <formula>U576&gt;0</formula>
    </cfRule>
  </conditionalFormatting>
  <conditionalFormatting sqref="U578">
    <cfRule type="expression" dxfId="1494" priority="1523">
      <formula>U579&gt;0</formula>
    </cfRule>
  </conditionalFormatting>
  <conditionalFormatting sqref="W503">
    <cfRule type="expression" dxfId="1493" priority="1522">
      <formula>W504&gt;0</formula>
    </cfRule>
  </conditionalFormatting>
  <conditionalFormatting sqref="W506">
    <cfRule type="expression" dxfId="1492" priority="1521">
      <formula>W507&gt;0</formula>
    </cfRule>
  </conditionalFormatting>
  <conditionalFormatting sqref="W509">
    <cfRule type="expression" dxfId="1491" priority="1520">
      <formula>W510&gt;0</formula>
    </cfRule>
  </conditionalFormatting>
  <conditionalFormatting sqref="W512">
    <cfRule type="expression" dxfId="1490" priority="1519">
      <formula>W513&gt;0</formula>
    </cfRule>
  </conditionalFormatting>
  <conditionalFormatting sqref="W515">
    <cfRule type="expression" dxfId="1489" priority="1518">
      <formula>W516&gt;0</formula>
    </cfRule>
  </conditionalFormatting>
  <conditionalFormatting sqref="W518">
    <cfRule type="expression" dxfId="1488" priority="1517">
      <formula>W519&gt;0</formula>
    </cfRule>
  </conditionalFormatting>
  <conditionalFormatting sqref="W521">
    <cfRule type="expression" dxfId="1487" priority="1516">
      <formula>W522&gt;0</formula>
    </cfRule>
  </conditionalFormatting>
  <conditionalFormatting sqref="W524">
    <cfRule type="expression" dxfId="1486" priority="1515">
      <formula>W525&gt;0</formula>
    </cfRule>
  </conditionalFormatting>
  <conditionalFormatting sqref="W527">
    <cfRule type="expression" dxfId="1485" priority="1514">
      <formula>W528&gt;0</formula>
    </cfRule>
  </conditionalFormatting>
  <conditionalFormatting sqref="W530">
    <cfRule type="expression" dxfId="1484" priority="1513">
      <formula>W531&gt;0</formula>
    </cfRule>
  </conditionalFormatting>
  <conditionalFormatting sqref="W533">
    <cfRule type="expression" dxfId="1483" priority="1512">
      <formula>W534&gt;0</formula>
    </cfRule>
  </conditionalFormatting>
  <conditionalFormatting sqref="W536">
    <cfRule type="expression" dxfId="1482" priority="1511">
      <formula>W537&gt;0</formula>
    </cfRule>
  </conditionalFormatting>
  <conditionalFormatting sqref="W539">
    <cfRule type="expression" dxfId="1481" priority="1510">
      <formula>W540&gt;0</formula>
    </cfRule>
  </conditionalFormatting>
  <conditionalFormatting sqref="W542">
    <cfRule type="expression" dxfId="1480" priority="1509">
      <formula>W543&gt;0</formula>
    </cfRule>
  </conditionalFormatting>
  <conditionalFormatting sqref="W545">
    <cfRule type="expression" dxfId="1479" priority="1508">
      <formula>W546&gt;0</formula>
    </cfRule>
  </conditionalFormatting>
  <conditionalFormatting sqref="W548">
    <cfRule type="expression" dxfId="1478" priority="1507">
      <formula>W549&gt;0</formula>
    </cfRule>
  </conditionalFormatting>
  <conditionalFormatting sqref="W551">
    <cfRule type="expression" dxfId="1477" priority="1506">
      <formula>W552&gt;0</formula>
    </cfRule>
  </conditionalFormatting>
  <conditionalFormatting sqref="W554">
    <cfRule type="expression" dxfId="1476" priority="1505">
      <formula>W555&gt;0</formula>
    </cfRule>
  </conditionalFormatting>
  <conditionalFormatting sqref="W557">
    <cfRule type="expression" dxfId="1475" priority="1504">
      <formula>W558&gt;0</formula>
    </cfRule>
  </conditionalFormatting>
  <conditionalFormatting sqref="W560">
    <cfRule type="expression" dxfId="1474" priority="1503">
      <formula>W561&gt;0</formula>
    </cfRule>
  </conditionalFormatting>
  <conditionalFormatting sqref="W563">
    <cfRule type="expression" dxfId="1473" priority="1502">
      <formula>W564&gt;0</formula>
    </cfRule>
  </conditionalFormatting>
  <conditionalFormatting sqref="W566">
    <cfRule type="expression" dxfId="1472" priority="1501">
      <formula>W567&gt;0</formula>
    </cfRule>
  </conditionalFormatting>
  <conditionalFormatting sqref="W569">
    <cfRule type="expression" dxfId="1471" priority="1500">
      <formula>W570&gt;0</formula>
    </cfRule>
  </conditionalFormatting>
  <conditionalFormatting sqref="W572">
    <cfRule type="expression" dxfId="1470" priority="1499">
      <formula>W573&gt;0</formula>
    </cfRule>
  </conditionalFormatting>
  <conditionalFormatting sqref="W575">
    <cfRule type="expression" dxfId="1469" priority="1498">
      <formula>W576&gt;0</formula>
    </cfRule>
  </conditionalFormatting>
  <conditionalFormatting sqref="W578">
    <cfRule type="expression" dxfId="1468" priority="1497">
      <formula>W579&gt;0</formula>
    </cfRule>
  </conditionalFormatting>
  <conditionalFormatting sqref="Q583:X583">
    <cfRule type="expression" dxfId="1467" priority="1496">
      <formula>Q584&gt;0</formula>
    </cfRule>
  </conditionalFormatting>
  <conditionalFormatting sqref="Q586:X586">
    <cfRule type="expression" dxfId="1466" priority="1495">
      <formula>Q587&gt;0</formula>
    </cfRule>
  </conditionalFormatting>
  <conditionalFormatting sqref="Q589:X589">
    <cfRule type="expression" dxfId="1465" priority="1494">
      <formula>Q590&gt;0</formula>
    </cfRule>
  </conditionalFormatting>
  <conditionalFormatting sqref="Q592:X592">
    <cfRule type="expression" dxfId="1464" priority="1493">
      <formula>Q593&gt;0</formula>
    </cfRule>
  </conditionalFormatting>
  <conditionalFormatting sqref="Q595:X595">
    <cfRule type="expression" dxfId="1463" priority="1492">
      <formula>Q596&gt;0</formula>
    </cfRule>
  </conditionalFormatting>
  <conditionalFormatting sqref="Q598:X598">
    <cfRule type="expression" dxfId="1462" priority="1491">
      <formula>Q599&gt;0</formula>
    </cfRule>
  </conditionalFormatting>
  <conditionalFormatting sqref="Q601:X601">
    <cfRule type="expression" dxfId="1461" priority="1490">
      <formula>Q602&gt;0</formula>
    </cfRule>
  </conditionalFormatting>
  <conditionalFormatting sqref="Q604:X604">
    <cfRule type="expression" dxfId="1460" priority="1489">
      <formula>Q605&gt;0</formula>
    </cfRule>
  </conditionalFormatting>
  <conditionalFormatting sqref="Q607:X607">
    <cfRule type="expression" dxfId="1459" priority="1488">
      <formula>Q608&gt;0</formula>
    </cfRule>
  </conditionalFormatting>
  <conditionalFormatting sqref="Q610:X610">
    <cfRule type="expression" dxfId="1458" priority="1487">
      <formula>Q611&gt;0</formula>
    </cfRule>
  </conditionalFormatting>
  <conditionalFormatting sqref="Q613:X613">
    <cfRule type="expression" dxfId="1457" priority="1486">
      <formula>Q614&gt;0</formula>
    </cfRule>
  </conditionalFormatting>
  <conditionalFormatting sqref="Q583:X583">
    <cfRule type="expression" dxfId="1456" priority="1485">
      <formula>Q584&gt;0</formula>
    </cfRule>
  </conditionalFormatting>
  <conditionalFormatting sqref="Q586:X586">
    <cfRule type="expression" dxfId="1455" priority="1484">
      <formula>Q587&gt;0</formula>
    </cfRule>
  </conditionalFormatting>
  <conditionalFormatting sqref="Q589:X589">
    <cfRule type="expression" dxfId="1454" priority="1483">
      <formula>Q590&gt;0</formula>
    </cfRule>
  </conditionalFormatting>
  <conditionalFormatting sqref="Q592:X592">
    <cfRule type="expression" dxfId="1453" priority="1482">
      <formula>Q593&gt;0</formula>
    </cfRule>
  </conditionalFormatting>
  <conditionalFormatting sqref="Q595:X595">
    <cfRule type="expression" dxfId="1452" priority="1481">
      <formula>Q596&gt;0</formula>
    </cfRule>
  </conditionalFormatting>
  <conditionalFormatting sqref="Q598:X598">
    <cfRule type="expression" dxfId="1451" priority="1480">
      <formula>Q599&gt;0</formula>
    </cfRule>
  </conditionalFormatting>
  <conditionalFormatting sqref="Q601:X601">
    <cfRule type="expression" dxfId="1450" priority="1479">
      <formula>Q602&gt;0</formula>
    </cfRule>
  </conditionalFormatting>
  <conditionalFormatting sqref="Q604:X604">
    <cfRule type="expression" dxfId="1449" priority="1478">
      <formula>Q605&gt;0</formula>
    </cfRule>
  </conditionalFormatting>
  <conditionalFormatting sqref="Q607:X607">
    <cfRule type="expression" dxfId="1448" priority="1477">
      <formula>Q608&gt;0</formula>
    </cfRule>
  </conditionalFormatting>
  <conditionalFormatting sqref="Q610:X610">
    <cfRule type="expression" dxfId="1447" priority="1476">
      <formula>Q611&gt;0</formula>
    </cfRule>
  </conditionalFormatting>
  <conditionalFormatting sqref="Q613:X613">
    <cfRule type="expression" dxfId="1446" priority="1475">
      <formula>Q614&gt;0</formula>
    </cfRule>
  </conditionalFormatting>
  <conditionalFormatting sqref="Q616:X616">
    <cfRule type="expression" dxfId="1445" priority="1474">
      <formula>Q617&gt;0</formula>
    </cfRule>
  </conditionalFormatting>
  <conditionalFormatting sqref="Q619:X619">
    <cfRule type="expression" dxfId="1444" priority="1473">
      <formula>Q620&gt;0</formula>
    </cfRule>
  </conditionalFormatting>
  <conditionalFormatting sqref="Q622:X622">
    <cfRule type="expression" dxfId="1443" priority="1472">
      <formula>Q623&gt;0</formula>
    </cfRule>
  </conditionalFormatting>
  <conditionalFormatting sqref="Q625:X625">
    <cfRule type="expression" dxfId="1442" priority="1471">
      <formula>Q626&gt;0</formula>
    </cfRule>
  </conditionalFormatting>
  <conditionalFormatting sqref="Q628:X628">
    <cfRule type="expression" dxfId="1441" priority="1470">
      <formula>Q629&gt;0</formula>
    </cfRule>
  </conditionalFormatting>
  <conditionalFormatting sqref="Q631:X631">
    <cfRule type="expression" dxfId="1440" priority="1469">
      <formula>Q632&gt;0</formula>
    </cfRule>
  </conditionalFormatting>
  <conditionalFormatting sqref="Q634:X634">
    <cfRule type="expression" dxfId="1439" priority="1468">
      <formula>Q635&gt;0</formula>
    </cfRule>
  </conditionalFormatting>
  <conditionalFormatting sqref="Q637:X637">
    <cfRule type="expression" dxfId="1438" priority="1467">
      <formula>Q638&gt;0</formula>
    </cfRule>
  </conditionalFormatting>
  <conditionalFormatting sqref="Q640:X640">
    <cfRule type="expression" dxfId="1437" priority="1466">
      <formula>Q641&gt;0</formula>
    </cfRule>
  </conditionalFormatting>
  <conditionalFormatting sqref="Q643:X643">
    <cfRule type="expression" dxfId="1436" priority="1465">
      <formula>Q644&gt;0</formula>
    </cfRule>
  </conditionalFormatting>
  <conditionalFormatting sqref="Q646:X646">
    <cfRule type="expression" dxfId="1435" priority="1464">
      <formula>Q647&gt;0</formula>
    </cfRule>
  </conditionalFormatting>
  <conditionalFormatting sqref="Q616:X616">
    <cfRule type="expression" dxfId="1434" priority="1463">
      <formula>Q617&gt;0</formula>
    </cfRule>
  </conditionalFormatting>
  <conditionalFormatting sqref="Q619:X619">
    <cfRule type="expression" dxfId="1433" priority="1462">
      <formula>Q620&gt;0</formula>
    </cfRule>
  </conditionalFormatting>
  <conditionalFormatting sqref="Q622:X622">
    <cfRule type="expression" dxfId="1432" priority="1461">
      <formula>Q623&gt;0</formula>
    </cfRule>
  </conditionalFormatting>
  <conditionalFormatting sqref="Q625:X625">
    <cfRule type="expression" dxfId="1431" priority="1460">
      <formula>Q626&gt;0</formula>
    </cfRule>
  </conditionalFormatting>
  <conditionalFormatting sqref="Q628:X628">
    <cfRule type="expression" dxfId="1430" priority="1459">
      <formula>Q629&gt;0</formula>
    </cfRule>
  </conditionalFormatting>
  <conditionalFormatting sqref="Q631:X631">
    <cfRule type="expression" dxfId="1429" priority="1458">
      <formula>Q632&gt;0</formula>
    </cfRule>
  </conditionalFormatting>
  <conditionalFormatting sqref="Q634:X634">
    <cfRule type="expression" dxfId="1428" priority="1457">
      <formula>Q635&gt;0</formula>
    </cfRule>
  </conditionalFormatting>
  <conditionalFormatting sqref="Q637:X637">
    <cfRule type="expression" dxfId="1427" priority="1456">
      <formula>Q638&gt;0</formula>
    </cfRule>
  </conditionalFormatting>
  <conditionalFormatting sqref="Q640:X640">
    <cfRule type="expression" dxfId="1426" priority="1455">
      <formula>Q641&gt;0</formula>
    </cfRule>
  </conditionalFormatting>
  <conditionalFormatting sqref="Q643:X643">
    <cfRule type="expression" dxfId="1425" priority="1454">
      <formula>Q644&gt;0</formula>
    </cfRule>
  </conditionalFormatting>
  <conditionalFormatting sqref="Q646:X646">
    <cfRule type="expression" dxfId="1424" priority="1453">
      <formula>Q647&gt;0</formula>
    </cfRule>
  </conditionalFormatting>
  <conditionalFormatting sqref="Q649:X649">
    <cfRule type="expression" dxfId="1423" priority="1452">
      <formula>Q650&gt;0</formula>
    </cfRule>
  </conditionalFormatting>
  <conditionalFormatting sqref="Q652:X652">
    <cfRule type="expression" dxfId="1422" priority="1451">
      <formula>Q653&gt;0</formula>
    </cfRule>
  </conditionalFormatting>
  <conditionalFormatting sqref="Q655:X655">
    <cfRule type="expression" dxfId="1421" priority="1450">
      <formula>Q656&gt;0</formula>
    </cfRule>
  </conditionalFormatting>
  <conditionalFormatting sqref="Q658:X658">
    <cfRule type="expression" dxfId="1420" priority="1449">
      <formula>Q659&gt;0</formula>
    </cfRule>
  </conditionalFormatting>
  <conditionalFormatting sqref="Q649:X649">
    <cfRule type="expression" dxfId="1419" priority="1448">
      <formula>Q650&gt;0</formula>
    </cfRule>
  </conditionalFormatting>
  <conditionalFormatting sqref="Q652:X652">
    <cfRule type="expression" dxfId="1418" priority="1447">
      <formula>Q653&gt;0</formula>
    </cfRule>
  </conditionalFormatting>
  <conditionalFormatting sqref="Q655:X655">
    <cfRule type="expression" dxfId="1417" priority="1446">
      <formula>Q656&gt;0</formula>
    </cfRule>
  </conditionalFormatting>
  <conditionalFormatting sqref="Q658:X658">
    <cfRule type="expression" dxfId="1416" priority="1445">
      <formula>Q659&gt;0</formula>
    </cfRule>
  </conditionalFormatting>
  <conditionalFormatting sqref="Q583">
    <cfRule type="expression" dxfId="1415" priority="1444">
      <formula>Q584&gt;0</formula>
    </cfRule>
  </conditionalFormatting>
  <conditionalFormatting sqref="Q586">
    <cfRule type="expression" dxfId="1414" priority="1443">
      <formula>Q587&gt;0</formula>
    </cfRule>
  </conditionalFormatting>
  <conditionalFormatting sqref="Q589">
    <cfRule type="expression" dxfId="1413" priority="1442">
      <formula>Q590&gt;0</formula>
    </cfRule>
  </conditionalFormatting>
  <conditionalFormatting sqref="Q592">
    <cfRule type="expression" dxfId="1412" priority="1441">
      <formula>Q593&gt;0</formula>
    </cfRule>
  </conditionalFormatting>
  <conditionalFormatting sqref="Q595">
    <cfRule type="expression" dxfId="1411" priority="1440">
      <formula>Q596&gt;0</formula>
    </cfRule>
  </conditionalFormatting>
  <conditionalFormatting sqref="Q598">
    <cfRule type="expression" dxfId="1410" priority="1439">
      <formula>Q599&gt;0</formula>
    </cfRule>
  </conditionalFormatting>
  <conditionalFormatting sqref="Q601">
    <cfRule type="expression" dxfId="1409" priority="1438">
      <formula>Q602&gt;0</formula>
    </cfRule>
  </conditionalFormatting>
  <conditionalFormatting sqref="Q604">
    <cfRule type="expression" dxfId="1408" priority="1437">
      <formula>Q605&gt;0</formula>
    </cfRule>
  </conditionalFormatting>
  <conditionalFormatting sqref="Q607">
    <cfRule type="expression" dxfId="1407" priority="1436">
      <formula>Q608&gt;0</formula>
    </cfRule>
  </conditionalFormatting>
  <conditionalFormatting sqref="Q610">
    <cfRule type="expression" dxfId="1406" priority="1435">
      <formula>Q611&gt;0</formula>
    </cfRule>
  </conditionalFormatting>
  <conditionalFormatting sqref="Q613">
    <cfRule type="expression" dxfId="1405" priority="1434">
      <formula>Q614&gt;0</formula>
    </cfRule>
  </conditionalFormatting>
  <conditionalFormatting sqref="Q616">
    <cfRule type="expression" dxfId="1404" priority="1433">
      <formula>Q617&gt;0</formula>
    </cfRule>
  </conditionalFormatting>
  <conditionalFormatting sqref="Q619">
    <cfRule type="expression" dxfId="1403" priority="1432">
      <formula>Q620&gt;0</formula>
    </cfRule>
  </conditionalFormatting>
  <conditionalFormatting sqref="Q622">
    <cfRule type="expression" dxfId="1402" priority="1431">
      <formula>Q623&gt;0</formula>
    </cfRule>
  </conditionalFormatting>
  <conditionalFormatting sqref="Q625">
    <cfRule type="expression" dxfId="1401" priority="1430">
      <formula>Q626&gt;0</formula>
    </cfRule>
  </conditionalFormatting>
  <conditionalFormatting sqref="Q628">
    <cfRule type="expression" dxfId="1400" priority="1429">
      <formula>Q629&gt;0</formula>
    </cfRule>
  </conditionalFormatting>
  <conditionalFormatting sqref="Q631">
    <cfRule type="expression" dxfId="1399" priority="1428">
      <formula>Q632&gt;0</formula>
    </cfRule>
  </conditionalFormatting>
  <conditionalFormatting sqref="Q634">
    <cfRule type="expression" dxfId="1398" priority="1427">
      <formula>Q635&gt;0</formula>
    </cfRule>
  </conditionalFormatting>
  <conditionalFormatting sqref="Q637">
    <cfRule type="expression" dxfId="1397" priority="1426">
      <formula>Q638&gt;0</formula>
    </cfRule>
  </conditionalFormatting>
  <conditionalFormatting sqref="Q640">
    <cfRule type="expression" dxfId="1396" priority="1425">
      <formula>Q641&gt;0</formula>
    </cfRule>
  </conditionalFormatting>
  <conditionalFormatting sqref="Q643">
    <cfRule type="expression" dxfId="1395" priority="1424">
      <formula>Q644&gt;0</formula>
    </cfRule>
  </conditionalFormatting>
  <conditionalFormatting sqref="Q646">
    <cfRule type="expression" dxfId="1394" priority="1423">
      <formula>Q647&gt;0</formula>
    </cfRule>
  </conditionalFormatting>
  <conditionalFormatting sqref="Q649">
    <cfRule type="expression" dxfId="1393" priority="1422">
      <formula>Q650&gt;0</formula>
    </cfRule>
  </conditionalFormatting>
  <conditionalFormatting sqref="Q652">
    <cfRule type="expression" dxfId="1392" priority="1421">
      <formula>Q653&gt;0</formula>
    </cfRule>
  </conditionalFormatting>
  <conditionalFormatting sqref="Q655">
    <cfRule type="expression" dxfId="1391" priority="1420">
      <formula>Q656&gt;0</formula>
    </cfRule>
  </conditionalFormatting>
  <conditionalFormatting sqref="Q658">
    <cfRule type="expression" dxfId="1390" priority="1419">
      <formula>Q659&gt;0</formula>
    </cfRule>
  </conditionalFormatting>
  <conditionalFormatting sqref="S583">
    <cfRule type="expression" dxfId="1389" priority="1418">
      <formula>S584&gt;0</formula>
    </cfRule>
  </conditionalFormatting>
  <conditionalFormatting sqref="S586">
    <cfRule type="expression" dxfId="1388" priority="1417">
      <formula>S587&gt;0</formula>
    </cfRule>
  </conditionalFormatting>
  <conditionalFormatting sqref="S589">
    <cfRule type="expression" dxfId="1387" priority="1416">
      <formula>S590&gt;0</formula>
    </cfRule>
  </conditionalFormatting>
  <conditionalFormatting sqref="S592">
    <cfRule type="expression" dxfId="1386" priority="1415">
      <formula>S593&gt;0</formula>
    </cfRule>
  </conditionalFormatting>
  <conditionalFormatting sqref="S595">
    <cfRule type="expression" dxfId="1385" priority="1414">
      <formula>S596&gt;0</formula>
    </cfRule>
  </conditionalFormatting>
  <conditionalFormatting sqref="S598">
    <cfRule type="expression" dxfId="1384" priority="1413">
      <formula>S599&gt;0</formula>
    </cfRule>
  </conditionalFormatting>
  <conditionalFormatting sqref="S601">
    <cfRule type="expression" dxfId="1383" priority="1412">
      <formula>S602&gt;0</formula>
    </cfRule>
  </conditionalFormatting>
  <conditionalFormatting sqref="S604">
    <cfRule type="expression" dxfId="1382" priority="1411">
      <formula>S605&gt;0</formula>
    </cfRule>
  </conditionalFormatting>
  <conditionalFormatting sqref="S607">
    <cfRule type="expression" dxfId="1381" priority="1410">
      <formula>S608&gt;0</formula>
    </cfRule>
  </conditionalFormatting>
  <conditionalFormatting sqref="S610">
    <cfRule type="expression" dxfId="1380" priority="1409">
      <formula>S611&gt;0</formula>
    </cfRule>
  </conditionalFormatting>
  <conditionalFormatting sqref="S613">
    <cfRule type="expression" dxfId="1379" priority="1408">
      <formula>S614&gt;0</formula>
    </cfRule>
  </conditionalFormatting>
  <conditionalFormatting sqref="S616">
    <cfRule type="expression" dxfId="1378" priority="1407">
      <formula>S617&gt;0</formula>
    </cfRule>
  </conditionalFormatting>
  <conditionalFormatting sqref="S619">
    <cfRule type="expression" dxfId="1377" priority="1406">
      <formula>S620&gt;0</formula>
    </cfRule>
  </conditionalFormatting>
  <conditionalFormatting sqref="S622">
    <cfRule type="expression" dxfId="1376" priority="1405">
      <formula>S623&gt;0</formula>
    </cfRule>
  </conditionalFormatting>
  <conditionalFormatting sqref="S625">
    <cfRule type="expression" dxfId="1375" priority="1404">
      <formula>S626&gt;0</formula>
    </cfRule>
  </conditionalFormatting>
  <conditionalFormatting sqref="S628">
    <cfRule type="expression" dxfId="1374" priority="1403">
      <formula>S629&gt;0</formula>
    </cfRule>
  </conditionalFormatting>
  <conditionalFormatting sqref="S631">
    <cfRule type="expression" dxfId="1373" priority="1402">
      <formula>S632&gt;0</formula>
    </cfRule>
  </conditionalFormatting>
  <conditionalFormatting sqref="S634">
    <cfRule type="expression" dxfId="1372" priority="1401">
      <formula>S635&gt;0</formula>
    </cfRule>
  </conditionalFormatting>
  <conditionalFormatting sqref="S637">
    <cfRule type="expression" dxfId="1371" priority="1400">
      <formula>S638&gt;0</formula>
    </cfRule>
  </conditionalFormatting>
  <conditionalFormatting sqref="S640">
    <cfRule type="expression" dxfId="1370" priority="1399">
      <formula>S641&gt;0</formula>
    </cfRule>
  </conditionalFormatting>
  <conditionalFormatting sqref="S643">
    <cfRule type="expression" dxfId="1369" priority="1398">
      <formula>S644&gt;0</formula>
    </cfRule>
  </conditionalFormatting>
  <conditionalFormatting sqref="S646">
    <cfRule type="expression" dxfId="1368" priority="1397">
      <formula>S647&gt;0</formula>
    </cfRule>
  </conditionalFormatting>
  <conditionalFormatting sqref="S649">
    <cfRule type="expression" dxfId="1367" priority="1396">
      <formula>S650&gt;0</formula>
    </cfRule>
  </conditionalFormatting>
  <conditionalFormatting sqref="S652">
    <cfRule type="expression" dxfId="1366" priority="1395">
      <formula>S653&gt;0</formula>
    </cfRule>
  </conditionalFormatting>
  <conditionalFormatting sqref="S655">
    <cfRule type="expression" dxfId="1365" priority="1394">
      <formula>S656&gt;0</formula>
    </cfRule>
  </conditionalFormatting>
  <conditionalFormatting sqref="S658">
    <cfRule type="expression" dxfId="1364" priority="1393">
      <formula>S659&gt;0</formula>
    </cfRule>
  </conditionalFormatting>
  <conditionalFormatting sqref="U583">
    <cfRule type="expression" dxfId="1363" priority="1392">
      <formula>U584&gt;0</formula>
    </cfRule>
  </conditionalFormatting>
  <conditionalFormatting sqref="U586">
    <cfRule type="expression" dxfId="1362" priority="1391">
      <formula>U587&gt;0</formula>
    </cfRule>
  </conditionalFormatting>
  <conditionalFormatting sqref="U589">
    <cfRule type="expression" dxfId="1361" priority="1390">
      <formula>U590&gt;0</formula>
    </cfRule>
  </conditionalFormatting>
  <conditionalFormatting sqref="U592">
    <cfRule type="expression" dxfId="1360" priority="1389">
      <formula>U593&gt;0</formula>
    </cfRule>
  </conditionalFormatting>
  <conditionalFormatting sqref="U595">
    <cfRule type="expression" dxfId="1359" priority="1388">
      <formula>U596&gt;0</formula>
    </cfRule>
  </conditionalFormatting>
  <conditionalFormatting sqref="U598">
    <cfRule type="expression" dxfId="1358" priority="1387">
      <formula>U599&gt;0</formula>
    </cfRule>
  </conditionalFormatting>
  <conditionalFormatting sqref="U601">
    <cfRule type="expression" dxfId="1357" priority="1386">
      <formula>U602&gt;0</formula>
    </cfRule>
  </conditionalFormatting>
  <conditionalFormatting sqref="U604">
    <cfRule type="expression" dxfId="1356" priority="1385">
      <formula>U605&gt;0</formula>
    </cfRule>
  </conditionalFormatting>
  <conditionalFormatting sqref="U607">
    <cfRule type="expression" dxfId="1355" priority="1384">
      <formula>U608&gt;0</formula>
    </cfRule>
  </conditionalFormatting>
  <conditionalFormatting sqref="U610">
    <cfRule type="expression" dxfId="1354" priority="1383">
      <formula>U611&gt;0</formula>
    </cfRule>
  </conditionalFormatting>
  <conditionalFormatting sqref="U613">
    <cfRule type="expression" dxfId="1353" priority="1382">
      <formula>U614&gt;0</formula>
    </cfRule>
  </conditionalFormatting>
  <conditionalFormatting sqref="U616">
    <cfRule type="expression" dxfId="1352" priority="1381">
      <formula>U617&gt;0</formula>
    </cfRule>
  </conditionalFormatting>
  <conditionalFormatting sqref="U619">
    <cfRule type="expression" dxfId="1351" priority="1380">
      <formula>U620&gt;0</formula>
    </cfRule>
  </conditionalFormatting>
  <conditionalFormatting sqref="U622">
    <cfRule type="expression" dxfId="1350" priority="1379">
      <formula>U623&gt;0</formula>
    </cfRule>
  </conditionalFormatting>
  <conditionalFormatting sqref="U625">
    <cfRule type="expression" dxfId="1349" priority="1378">
      <formula>U626&gt;0</formula>
    </cfRule>
  </conditionalFormatting>
  <conditionalFormatting sqref="U628">
    <cfRule type="expression" dxfId="1348" priority="1377">
      <formula>U629&gt;0</formula>
    </cfRule>
  </conditionalFormatting>
  <conditionalFormatting sqref="U631">
    <cfRule type="expression" dxfId="1347" priority="1376">
      <formula>U632&gt;0</formula>
    </cfRule>
  </conditionalFormatting>
  <conditionalFormatting sqref="U634">
    <cfRule type="expression" dxfId="1346" priority="1375">
      <formula>U635&gt;0</formula>
    </cfRule>
  </conditionalFormatting>
  <conditionalFormatting sqref="U637">
    <cfRule type="expression" dxfId="1345" priority="1374">
      <formula>U638&gt;0</formula>
    </cfRule>
  </conditionalFormatting>
  <conditionalFormatting sqref="U640">
    <cfRule type="expression" dxfId="1344" priority="1373">
      <formula>U641&gt;0</formula>
    </cfRule>
  </conditionalFormatting>
  <conditionalFormatting sqref="U643">
    <cfRule type="expression" dxfId="1343" priority="1372">
      <formula>U644&gt;0</formula>
    </cfRule>
  </conditionalFormatting>
  <conditionalFormatting sqref="U646">
    <cfRule type="expression" dxfId="1342" priority="1371">
      <formula>U647&gt;0</formula>
    </cfRule>
  </conditionalFormatting>
  <conditionalFormatting sqref="U649">
    <cfRule type="expression" dxfId="1341" priority="1370">
      <formula>U650&gt;0</formula>
    </cfRule>
  </conditionalFormatting>
  <conditionalFormatting sqref="U652">
    <cfRule type="expression" dxfId="1340" priority="1369">
      <formula>U653&gt;0</formula>
    </cfRule>
  </conditionalFormatting>
  <conditionalFormatting sqref="U655">
    <cfRule type="expression" dxfId="1339" priority="1368">
      <formula>U656&gt;0</formula>
    </cfRule>
  </conditionalFormatting>
  <conditionalFormatting sqref="U658">
    <cfRule type="expression" dxfId="1338" priority="1367">
      <formula>U659&gt;0</formula>
    </cfRule>
  </conditionalFormatting>
  <conditionalFormatting sqref="W583">
    <cfRule type="expression" dxfId="1337" priority="1366">
      <formula>W584&gt;0</formula>
    </cfRule>
  </conditionalFormatting>
  <conditionalFormatting sqref="W586">
    <cfRule type="expression" dxfId="1336" priority="1365">
      <formula>W587&gt;0</formula>
    </cfRule>
  </conditionalFormatting>
  <conditionalFormatting sqref="W589">
    <cfRule type="expression" dxfId="1335" priority="1364">
      <formula>W590&gt;0</formula>
    </cfRule>
  </conditionalFormatting>
  <conditionalFormatting sqref="W592">
    <cfRule type="expression" dxfId="1334" priority="1363">
      <formula>W593&gt;0</formula>
    </cfRule>
  </conditionalFormatting>
  <conditionalFormatting sqref="W595">
    <cfRule type="expression" dxfId="1333" priority="1362">
      <formula>W596&gt;0</formula>
    </cfRule>
  </conditionalFormatting>
  <conditionalFormatting sqref="W598">
    <cfRule type="expression" dxfId="1332" priority="1361">
      <formula>W599&gt;0</formula>
    </cfRule>
  </conditionalFormatting>
  <conditionalFormatting sqref="W601">
    <cfRule type="expression" dxfId="1331" priority="1360">
      <formula>W602&gt;0</formula>
    </cfRule>
  </conditionalFormatting>
  <conditionalFormatting sqref="W604">
    <cfRule type="expression" dxfId="1330" priority="1359">
      <formula>W605&gt;0</formula>
    </cfRule>
  </conditionalFormatting>
  <conditionalFormatting sqref="W607">
    <cfRule type="expression" dxfId="1329" priority="1358">
      <formula>W608&gt;0</formula>
    </cfRule>
  </conditionalFormatting>
  <conditionalFormatting sqref="W610">
    <cfRule type="expression" dxfId="1328" priority="1357">
      <formula>W611&gt;0</formula>
    </cfRule>
  </conditionalFormatting>
  <conditionalFormatting sqref="W613">
    <cfRule type="expression" dxfId="1327" priority="1356">
      <formula>W614&gt;0</formula>
    </cfRule>
  </conditionalFormatting>
  <conditionalFormatting sqref="W616">
    <cfRule type="expression" dxfId="1326" priority="1355">
      <formula>W617&gt;0</formula>
    </cfRule>
  </conditionalFormatting>
  <conditionalFormatting sqref="W619">
    <cfRule type="expression" dxfId="1325" priority="1354">
      <formula>W620&gt;0</formula>
    </cfRule>
  </conditionalFormatting>
  <conditionalFormatting sqref="W622">
    <cfRule type="expression" dxfId="1324" priority="1353">
      <formula>W623&gt;0</formula>
    </cfRule>
  </conditionalFormatting>
  <conditionalFormatting sqref="W625">
    <cfRule type="expression" dxfId="1323" priority="1352">
      <formula>W626&gt;0</formula>
    </cfRule>
  </conditionalFormatting>
  <conditionalFormatting sqref="W628">
    <cfRule type="expression" dxfId="1322" priority="1351">
      <formula>W629&gt;0</formula>
    </cfRule>
  </conditionalFormatting>
  <conditionalFormatting sqref="W631">
    <cfRule type="expression" dxfId="1321" priority="1350">
      <formula>W632&gt;0</formula>
    </cfRule>
  </conditionalFormatting>
  <conditionalFormatting sqref="W634">
    <cfRule type="expression" dxfId="1320" priority="1349">
      <formula>W635&gt;0</formula>
    </cfRule>
  </conditionalFormatting>
  <conditionalFormatting sqref="W637">
    <cfRule type="expression" dxfId="1319" priority="1348">
      <formula>W638&gt;0</formula>
    </cfRule>
  </conditionalFormatting>
  <conditionalFormatting sqref="W640">
    <cfRule type="expression" dxfId="1318" priority="1347">
      <formula>W641&gt;0</formula>
    </cfRule>
  </conditionalFormatting>
  <conditionalFormatting sqref="W643">
    <cfRule type="expression" dxfId="1317" priority="1346">
      <formula>W644&gt;0</formula>
    </cfRule>
  </conditionalFormatting>
  <conditionalFormatting sqref="W646">
    <cfRule type="expression" dxfId="1316" priority="1345">
      <formula>W647&gt;0</formula>
    </cfRule>
  </conditionalFormatting>
  <conditionalFormatting sqref="W649">
    <cfRule type="expression" dxfId="1315" priority="1344">
      <formula>W650&gt;0</formula>
    </cfRule>
  </conditionalFormatting>
  <conditionalFormatting sqref="W652">
    <cfRule type="expression" dxfId="1314" priority="1343">
      <formula>W653&gt;0</formula>
    </cfRule>
  </conditionalFormatting>
  <conditionalFormatting sqref="W655">
    <cfRule type="expression" dxfId="1313" priority="1342">
      <formula>W656&gt;0</formula>
    </cfRule>
  </conditionalFormatting>
  <conditionalFormatting sqref="W658">
    <cfRule type="expression" dxfId="1312" priority="1341">
      <formula>W659&gt;0</formula>
    </cfRule>
  </conditionalFormatting>
  <conditionalFormatting sqref="S583">
    <cfRule type="expression" dxfId="1311" priority="1340">
      <formula>S584&gt;0</formula>
    </cfRule>
  </conditionalFormatting>
  <conditionalFormatting sqref="S586">
    <cfRule type="expression" dxfId="1310" priority="1339">
      <formula>S587&gt;0</formula>
    </cfRule>
  </conditionalFormatting>
  <conditionalFormatting sqref="S589">
    <cfRule type="expression" dxfId="1309" priority="1338">
      <formula>S590&gt;0</formula>
    </cfRule>
  </conditionalFormatting>
  <conditionalFormatting sqref="S592">
    <cfRule type="expression" dxfId="1308" priority="1337">
      <formula>S593&gt;0</formula>
    </cfRule>
  </conditionalFormatting>
  <conditionalFormatting sqref="S595">
    <cfRule type="expression" dxfId="1307" priority="1336">
      <formula>S596&gt;0</formula>
    </cfRule>
  </conditionalFormatting>
  <conditionalFormatting sqref="S598">
    <cfRule type="expression" dxfId="1306" priority="1335">
      <formula>S599&gt;0</formula>
    </cfRule>
  </conditionalFormatting>
  <conditionalFormatting sqref="S601">
    <cfRule type="expression" dxfId="1305" priority="1334">
      <formula>S602&gt;0</formula>
    </cfRule>
  </conditionalFormatting>
  <conditionalFormatting sqref="S604">
    <cfRule type="expression" dxfId="1304" priority="1333">
      <formula>S605&gt;0</formula>
    </cfRule>
  </conditionalFormatting>
  <conditionalFormatting sqref="S607">
    <cfRule type="expression" dxfId="1303" priority="1332">
      <formula>S608&gt;0</formula>
    </cfRule>
  </conditionalFormatting>
  <conditionalFormatting sqref="S610">
    <cfRule type="expression" dxfId="1302" priority="1331">
      <formula>S611&gt;0</formula>
    </cfRule>
  </conditionalFormatting>
  <conditionalFormatting sqref="S613">
    <cfRule type="expression" dxfId="1301" priority="1330">
      <formula>S614&gt;0</formula>
    </cfRule>
  </conditionalFormatting>
  <conditionalFormatting sqref="S616">
    <cfRule type="expression" dxfId="1300" priority="1329">
      <formula>S617&gt;0</formula>
    </cfRule>
  </conditionalFormatting>
  <conditionalFormatting sqref="S619">
    <cfRule type="expression" dxfId="1299" priority="1328">
      <formula>S620&gt;0</formula>
    </cfRule>
  </conditionalFormatting>
  <conditionalFormatting sqref="S622">
    <cfRule type="expression" dxfId="1298" priority="1327">
      <formula>S623&gt;0</formula>
    </cfRule>
  </conditionalFormatting>
  <conditionalFormatting sqref="S625">
    <cfRule type="expression" dxfId="1297" priority="1326">
      <formula>S626&gt;0</formula>
    </cfRule>
  </conditionalFormatting>
  <conditionalFormatting sqref="S628">
    <cfRule type="expression" dxfId="1296" priority="1325">
      <formula>S629&gt;0</formula>
    </cfRule>
  </conditionalFormatting>
  <conditionalFormatting sqref="S631">
    <cfRule type="expression" dxfId="1295" priority="1324">
      <formula>S632&gt;0</formula>
    </cfRule>
  </conditionalFormatting>
  <conditionalFormatting sqref="S634">
    <cfRule type="expression" dxfId="1294" priority="1323">
      <formula>S635&gt;0</formula>
    </cfRule>
  </conditionalFormatting>
  <conditionalFormatting sqref="S637">
    <cfRule type="expression" dxfId="1293" priority="1322">
      <formula>S638&gt;0</formula>
    </cfRule>
  </conditionalFormatting>
  <conditionalFormatting sqref="S640">
    <cfRule type="expression" dxfId="1292" priority="1321">
      <formula>S641&gt;0</formula>
    </cfRule>
  </conditionalFormatting>
  <conditionalFormatting sqref="S643">
    <cfRule type="expression" dxfId="1291" priority="1320">
      <formula>S644&gt;0</formula>
    </cfRule>
  </conditionalFormatting>
  <conditionalFormatting sqref="S646">
    <cfRule type="expression" dxfId="1290" priority="1319">
      <formula>S647&gt;0</formula>
    </cfRule>
  </conditionalFormatting>
  <conditionalFormatting sqref="S649">
    <cfRule type="expression" dxfId="1289" priority="1318">
      <formula>S650&gt;0</formula>
    </cfRule>
  </conditionalFormatting>
  <conditionalFormatting sqref="S652">
    <cfRule type="expression" dxfId="1288" priority="1317">
      <formula>S653&gt;0</formula>
    </cfRule>
  </conditionalFormatting>
  <conditionalFormatting sqref="S655">
    <cfRule type="expression" dxfId="1287" priority="1316">
      <formula>S656&gt;0</formula>
    </cfRule>
  </conditionalFormatting>
  <conditionalFormatting sqref="S658">
    <cfRule type="expression" dxfId="1286" priority="1315">
      <formula>S659&gt;0</formula>
    </cfRule>
  </conditionalFormatting>
  <conditionalFormatting sqref="U583">
    <cfRule type="expression" dxfId="1285" priority="1314">
      <formula>U584&gt;0</formula>
    </cfRule>
  </conditionalFormatting>
  <conditionalFormatting sqref="U586">
    <cfRule type="expression" dxfId="1284" priority="1313">
      <formula>U587&gt;0</formula>
    </cfRule>
  </conditionalFormatting>
  <conditionalFormatting sqref="U589">
    <cfRule type="expression" dxfId="1283" priority="1312">
      <formula>U590&gt;0</formula>
    </cfRule>
  </conditionalFormatting>
  <conditionalFormatting sqref="U592">
    <cfRule type="expression" dxfId="1282" priority="1311">
      <formula>U593&gt;0</formula>
    </cfRule>
  </conditionalFormatting>
  <conditionalFormatting sqref="U595">
    <cfRule type="expression" dxfId="1281" priority="1310">
      <formula>U596&gt;0</formula>
    </cfRule>
  </conditionalFormatting>
  <conditionalFormatting sqref="U598">
    <cfRule type="expression" dxfId="1280" priority="1309">
      <formula>U599&gt;0</formula>
    </cfRule>
  </conditionalFormatting>
  <conditionalFormatting sqref="U601">
    <cfRule type="expression" dxfId="1279" priority="1308">
      <formula>U602&gt;0</formula>
    </cfRule>
  </conditionalFormatting>
  <conditionalFormatting sqref="U604">
    <cfRule type="expression" dxfId="1278" priority="1307">
      <formula>U605&gt;0</formula>
    </cfRule>
  </conditionalFormatting>
  <conditionalFormatting sqref="U607">
    <cfRule type="expression" dxfId="1277" priority="1306">
      <formula>U608&gt;0</formula>
    </cfRule>
  </conditionalFormatting>
  <conditionalFormatting sqref="U610">
    <cfRule type="expression" dxfId="1276" priority="1305">
      <formula>U611&gt;0</formula>
    </cfRule>
  </conditionalFormatting>
  <conditionalFormatting sqref="U613">
    <cfRule type="expression" dxfId="1275" priority="1304">
      <formula>U614&gt;0</formula>
    </cfRule>
  </conditionalFormatting>
  <conditionalFormatting sqref="U616">
    <cfRule type="expression" dxfId="1274" priority="1303">
      <formula>U617&gt;0</formula>
    </cfRule>
  </conditionalFormatting>
  <conditionalFormatting sqref="U619">
    <cfRule type="expression" dxfId="1273" priority="1302">
      <formula>U620&gt;0</formula>
    </cfRule>
  </conditionalFormatting>
  <conditionalFormatting sqref="U622">
    <cfRule type="expression" dxfId="1272" priority="1301">
      <formula>U623&gt;0</formula>
    </cfRule>
  </conditionalFormatting>
  <conditionalFormatting sqref="U625">
    <cfRule type="expression" dxfId="1271" priority="1300">
      <formula>U626&gt;0</formula>
    </cfRule>
  </conditionalFormatting>
  <conditionalFormatting sqref="U628">
    <cfRule type="expression" dxfId="1270" priority="1299">
      <formula>U629&gt;0</formula>
    </cfRule>
  </conditionalFormatting>
  <conditionalFormatting sqref="U631">
    <cfRule type="expression" dxfId="1269" priority="1298">
      <formula>U632&gt;0</formula>
    </cfRule>
  </conditionalFormatting>
  <conditionalFormatting sqref="U634">
    <cfRule type="expression" dxfId="1268" priority="1297">
      <formula>U635&gt;0</formula>
    </cfRule>
  </conditionalFormatting>
  <conditionalFormatting sqref="U637">
    <cfRule type="expression" dxfId="1267" priority="1296">
      <formula>U638&gt;0</formula>
    </cfRule>
  </conditionalFormatting>
  <conditionalFormatting sqref="U640">
    <cfRule type="expression" dxfId="1266" priority="1295">
      <formula>U641&gt;0</formula>
    </cfRule>
  </conditionalFormatting>
  <conditionalFormatting sqref="U643">
    <cfRule type="expression" dxfId="1265" priority="1294">
      <formula>U644&gt;0</formula>
    </cfRule>
  </conditionalFormatting>
  <conditionalFormatting sqref="U646">
    <cfRule type="expression" dxfId="1264" priority="1293">
      <formula>U647&gt;0</formula>
    </cfRule>
  </conditionalFormatting>
  <conditionalFormatting sqref="U649">
    <cfRule type="expression" dxfId="1263" priority="1292">
      <formula>U650&gt;0</formula>
    </cfRule>
  </conditionalFormatting>
  <conditionalFormatting sqref="U652">
    <cfRule type="expression" dxfId="1262" priority="1291">
      <formula>U653&gt;0</formula>
    </cfRule>
  </conditionalFormatting>
  <conditionalFormatting sqref="U655">
    <cfRule type="expression" dxfId="1261" priority="1290">
      <formula>U656&gt;0</formula>
    </cfRule>
  </conditionalFormatting>
  <conditionalFormatting sqref="U658">
    <cfRule type="expression" dxfId="1260" priority="1289">
      <formula>U659&gt;0</formula>
    </cfRule>
  </conditionalFormatting>
  <conditionalFormatting sqref="W583">
    <cfRule type="expression" dxfId="1259" priority="1288">
      <formula>W584&gt;0</formula>
    </cfRule>
  </conditionalFormatting>
  <conditionalFormatting sqref="W586">
    <cfRule type="expression" dxfId="1258" priority="1287">
      <formula>W587&gt;0</formula>
    </cfRule>
  </conditionalFormatting>
  <conditionalFormatting sqref="W589">
    <cfRule type="expression" dxfId="1257" priority="1286">
      <formula>W590&gt;0</formula>
    </cfRule>
  </conditionalFormatting>
  <conditionalFormatting sqref="W592">
    <cfRule type="expression" dxfId="1256" priority="1285">
      <formula>W593&gt;0</formula>
    </cfRule>
  </conditionalFormatting>
  <conditionalFormatting sqref="W595">
    <cfRule type="expression" dxfId="1255" priority="1284">
      <formula>W596&gt;0</formula>
    </cfRule>
  </conditionalFormatting>
  <conditionalFormatting sqref="W598">
    <cfRule type="expression" dxfId="1254" priority="1283">
      <formula>W599&gt;0</formula>
    </cfRule>
  </conditionalFormatting>
  <conditionalFormatting sqref="W601">
    <cfRule type="expression" dxfId="1253" priority="1282">
      <formula>W602&gt;0</formula>
    </cfRule>
  </conditionalFormatting>
  <conditionalFormatting sqref="W604">
    <cfRule type="expression" dxfId="1252" priority="1281">
      <formula>W605&gt;0</formula>
    </cfRule>
  </conditionalFormatting>
  <conditionalFormatting sqref="W607">
    <cfRule type="expression" dxfId="1251" priority="1280">
      <formula>W608&gt;0</formula>
    </cfRule>
  </conditionalFormatting>
  <conditionalFormatting sqref="W610">
    <cfRule type="expression" dxfId="1250" priority="1279">
      <formula>W611&gt;0</formula>
    </cfRule>
  </conditionalFormatting>
  <conditionalFormatting sqref="W613">
    <cfRule type="expression" dxfId="1249" priority="1278">
      <formula>W614&gt;0</formula>
    </cfRule>
  </conditionalFormatting>
  <conditionalFormatting sqref="W616">
    <cfRule type="expression" dxfId="1248" priority="1277">
      <formula>W617&gt;0</formula>
    </cfRule>
  </conditionalFormatting>
  <conditionalFormatting sqref="W619">
    <cfRule type="expression" dxfId="1247" priority="1276">
      <formula>W620&gt;0</formula>
    </cfRule>
  </conditionalFormatting>
  <conditionalFormatting sqref="W622">
    <cfRule type="expression" dxfId="1246" priority="1275">
      <formula>W623&gt;0</formula>
    </cfRule>
  </conditionalFormatting>
  <conditionalFormatting sqref="W625">
    <cfRule type="expression" dxfId="1245" priority="1274">
      <formula>W626&gt;0</formula>
    </cfRule>
  </conditionalFormatting>
  <conditionalFormatting sqref="W628">
    <cfRule type="expression" dxfId="1244" priority="1273">
      <formula>W629&gt;0</formula>
    </cfRule>
  </conditionalFormatting>
  <conditionalFormatting sqref="W631">
    <cfRule type="expression" dxfId="1243" priority="1272">
      <formula>W632&gt;0</formula>
    </cfRule>
  </conditionalFormatting>
  <conditionalFormatting sqref="W634">
    <cfRule type="expression" dxfId="1242" priority="1271">
      <formula>W635&gt;0</formula>
    </cfRule>
  </conditionalFormatting>
  <conditionalFormatting sqref="W637">
    <cfRule type="expression" dxfId="1241" priority="1270">
      <formula>W638&gt;0</formula>
    </cfRule>
  </conditionalFormatting>
  <conditionalFormatting sqref="W640">
    <cfRule type="expression" dxfId="1240" priority="1269">
      <formula>W641&gt;0</formula>
    </cfRule>
  </conditionalFormatting>
  <conditionalFormatting sqref="W643">
    <cfRule type="expression" dxfId="1239" priority="1268">
      <formula>W644&gt;0</formula>
    </cfRule>
  </conditionalFormatting>
  <conditionalFormatting sqref="W646">
    <cfRule type="expression" dxfId="1238" priority="1267">
      <formula>W647&gt;0</formula>
    </cfRule>
  </conditionalFormatting>
  <conditionalFormatting sqref="W649">
    <cfRule type="expression" dxfId="1237" priority="1266">
      <formula>W650&gt;0</formula>
    </cfRule>
  </conditionalFormatting>
  <conditionalFormatting sqref="W652">
    <cfRule type="expression" dxfId="1236" priority="1265">
      <formula>W653&gt;0</formula>
    </cfRule>
  </conditionalFormatting>
  <conditionalFormatting sqref="W655">
    <cfRule type="expression" dxfId="1235" priority="1264">
      <formula>W656&gt;0</formula>
    </cfRule>
  </conditionalFormatting>
  <conditionalFormatting sqref="W658">
    <cfRule type="expression" dxfId="1234" priority="1263">
      <formula>W659&gt;0</formula>
    </cfRule>
  </conditionalFormatting>
  <conditionalFormatting sqref="Q663:X663">
    <cfRule type="expression" dxfId="1233" priority="1262">
      <formula>Q664&gt;0</formula>
    </cfRule>
  </conditionalFormatting>
  <conditionalFormatting sqref="Q666:X666">
    <cfRule type="expression" dxfId="1232" priority="1261">
      <formula>Q667&gt;0</formula>
    </cfRule>
  </conditionalFormatting>
  <conditionalFormatting sqref="Q669:X669">
    <cfRule type="expression" dxfId="1231" priority="1260">
      <formula>Q670&gt;0</formula>
    </cfRule>
  </conditionalFormatting>
  <conditionalFormatting sqref="Q672:X672">
    <cfRule type="expression" dxfId="1230" priority="1259">
      <formula>Q673&gt;0</formula>
    </cfRule>
  </conditionalFormatting>
  <conditionalFormatting sqref="Q675:X675">
    <cfRule type="expression" dxfId="1229" priority="1258">
      <formula>Q676&gt;0</formula>
    </cfRule>
  </conditionalFormatting>
  <conditionalFormatting sqref="Q678:X678">
    <cfRule type="expression" dxfId="1228" priority="1257">
      <formula>Q679&gt;0</formula>
    </cfRule>
  </conditionalFormatting>
  <conditionalFormatting sqref="Q681:X681">
    <cfRule type="expression" dxfId="1227" priority="1256">
      <formula>Q682&gt;0</formula>
    </cfRule>
  </conditionalFormatting>
  <conditionalFormatting sqref="Q684:X684">
    <cfRule type="expression" dxfId="1226" priority="1255">
      <formula>Q685&gt;0</formula>
    </cfRule>
  </conditionalFormatting>
  <conditionalFormatting sqref="Q687:X687">
    <cfRule type="expression" dxfId="1225" priority="1254">
      <formula>Q688&gt;0</formula>
    </cfRule>
  </conditionalFormatting>
  <conditionalFormatting sqref="Q690:X690">
    <cfRule type="expression" dxfId="1224" priority="1253">
      <formula>Q691&gt;0</formula>
    </cfRule>
  </conditionalFormatting>
  <conditionalFormatting sqref="Q693:X693">
    <cfRule type="expression" dxfId="1223" priority="1252">
      <formula>Q694&gt;0</formula>
    </cfRule>
  </conditionalFormatting>
  <conditionalFormatting sqref="Q663:X663">
    <cfRule type="expression" dxfId="1222" priority="1251">
      <formula>Q664&gt;0</formula>
    </cfRule>
  </conditionalFormatting>
  <conditionalFormatting sqref="Q666:X666">
    <cfRule type="expression" dxfId="1221" priority="1250">
      <formula>Q667&gt;0</formula>
    </cfRule>
  </conditionalFormatting>
  <conditionalFormatting sqref="Q669:X669">
    <cfRule type="expression" dxfId="1220" priority="1249">
      <formula>Q670&gt;0</formula>
    </cfRule>
  </conditionalFormatting>
  <conditionalFormatting sqref="Q672:X672">
    <cfRule type="expression" dxfId="1219" priority="1248">
      <formula>Q673&gt;0</formula>
    </cfRule>
  </conditionalFormatting>
  <conditionalFormatting sqref="Q675:X675">
    <cfRule type="expression" dxfId="1218" priority="1247">
      <formula>Q676&gt;0</formula>
    </cfRule>
  </conditionalFormatting>
  <conditionalFormatting sqref="Q678:X678">
    <cfRule type="expression" dxfId="1217" priority="1246">
      <formula>Q679&gt;0</formula>
    </cfRule>
  </conditionalFormatting>
  <conditionalFormatting sqref="Q681:X681">
    <cfRule type="expression" dxfId="1216" priority="1245">
      <formula>Q682&gt;0</formula>
    </cfRule>
  </conditionalFormatting>
  <conditionalFormatting sqref="Q684:X684">
    <cfRule type="expression" dxfId="1215" priority="1244">
      <formula>Q685&gt;0</formula>
    </cfRule>
  </conditionalFormatting>
  <conditionalFormatting sqref="Q687:X687">
    <cfRule type="expression" dxfId="1214" priority="1243">
      <formula>Q688&gt;0</formula>
    </cfRule>
  </conditionalFormatting>
  <conditionalFormatting sqref="Q690:X690">
    <cfRule type="expression" dxfId="1213" priority="1242">
      <formula>Q691&gt;0</formula>
    </cfRule>
  </conditionalFormatting>
  <conditionalFormatting sqref="Q693:X693">
    <cfRule type="expression" dxfId="1212" priority="1241">
      <formula>Q694&gt;0</formula>
    </cfRule>
  </conditionalFormatting>
  <conditionalFormatting sqref="Q696:X696">
    <cfRule type="expression" dxfId="1211" priority="1240">
      <formula>Q697&gt;0</formula>
    </cfRule>
  </conditionalFormatting>
  <conditionalFormatting sqref="Q699:X699">
    <cfRule type="expression" dxfId="1210" priority="1239">
      <formula>Q700&gt;0</formula>
    </cfRule>
  </conditionalFormatting>
  <conditionalFormatting sqref="Q702:X702">
    <cfRule type="expression" dxfId="1209" priority="1238">
      <formula>Q703&gt;0</formula>
    </cfRule>
  </conditionalFormatting>
  <conditionalFormatting sqref="Q705:X705">
    <cfRule type="expression" dxfId="1208" priority="1237">
      <formula>Q706&gt;0</formula>
    </cfRule>
  </conditionalFormatting>
  <conditionalFormatting sqref="Q708:X708">
    <cfRule type="expression" dxfId="1207" priority="1236">
      <formula>Q709&gt;0</formula>
    </cfRule>
  </conditionalFormatting>
  <conditionalFormatting sqref="Q711:X711">
    <cfRule type="expression" dxfId="1206" priority="1235">
      <formula>Q712&gt;0</formula>
    </cfRule>
  </conditionalFormatting>
  <conditionalFormatting sqref="Q714:X714">
    <cfRule type="expression" dxfId="1205" priority="1234">
      <formula>Q715&gt;0</formula>
    </cfRule>
  </conditionalFormatting>
  <conditionalFormatting sqref="Q717:X717">
    <cfRule type="expression" dxfId="1204" priority="1233">
      <formula>Q718&gt;0</formula>
    </cfRule>
  </conditionalFormatting>
  <conditionalFormatting sqref="Q720:X720">
    <cfRule type="expression" dxfId="1203" priority="1232">
      <formula>Q721&gt;0</formula>
    </cfRule>
  </conditionalFormatting>
  <conditionalFormatting sqref="Q723:X723">
    <cfRule type="expression" dxfId="1202" priority="1231">
      <formula>Q724&gt;0</formula>
    </cfRule>
  </conditionalFormatting>
  <conditionalFormatting sqref="Q726:X726">
    <cfRule type="expression" dxfId="1201" priority="1230">
      <formula>Q727&gt;0</formula>
    </cfRule>
  </conditionalFormatting>
  <conditionalFormatting sqref="Q696:X696">
    <cfRule type="expression" dxfId="1200" priority="1229">
      <formula>Q697&gt;0</formula>
    </cfRule>
  </conditionalFormatting>
  <conditionalFormatting sqref="Q699:X699">
    <cfRule type="expression" dxfId="1199" priority="1228">
      <formula>Q700&gt;0</formula>
    </cfRule>
  </conditionalFormatting>
  <conditionalFormatting sqref="Q702:X702">
    <cfRule type="expression" dxfId="1198" priority="1227">
      <formula>Q703&gt;0</formula>
    </cfRule>
  </conditionalFormatting>
  <conditionalFormatting sqref="Q705:X705">
    <cfRule type="expression" dxfId="1197" priority="1226">
      <formula>Q706&gt;0</formula>
    </cfRule>
  </conditionalFormatting>
  <conditionalFormatting sqref="Q708:X708">
    <cfRule type="expression" dxfId="1196" priority="1225">
      <formula>Q709&gt;0</formula>
    </cfRule>
  </conditionalFormatting>
  <conditionalFormatting sqref="Q711:X711">
    <cfRule type="expression" dxfId="1195" priority="1224">
      <formula>Q712&gt;0</formula>
    </cfRule>
  </conditionalFormatting>
  <conditionalFormatting sqref="Q714:X714">
    <cfRule type="expression" dxfId="1194" priority="1223">
      <formula>Q715&gt;0</formula>
    </cfRule>
  </conditionalFormatting>
  <conditionalFormatting sqref="Q717:X717">
    <cfRule type="expression" dxfId="1193" priority="1222">
      <formula>Q718&gt;0</formula>
    </cfRule>
  </conditionalFormatting>
  <conditionalFormatting sqref="Q720:X720">
    <cfRule type="expression" dxfId="1192" priority="1221">
      <formula>Q721&gt;0</formula>
    </cfRule>
  </conditionalFormatting>
  <conditionalFormatting sqref="Q723:X723">
    <cfRule type="expression" dxfId="1191" priority="1220">
      <formula>Q724&gt;0</formula>
    </cfRule>
  </conditionalFormatting>
  <conditionalFormatting sqref="Q726:X726">
    <cfRule type="expression" dxfId="1190" priority="1219">
      <formula>Q727&gt;0</formula>
    </cfRule>
  </conditionalFormatting>
  <conditionalFormatting sqref="Q729:X729">
    <cfRule type="expression" dxfId="1189" priority="1218">
      <formula>Q730&gt;0</formula>
    </cfRule>
  </conditionalFormatting>
  <conditionalFormatting sqref="Q732:X732">
    <cfRule type="expression" dxfId="1188" priority="1217">
      <formula>Q733&gt;0</formula>
    </cfRule>
  </conditionalFormatting>
  <conditionalFormatting sqref="Q735:X735">
    <cfRule type="expression" dxfId="1187" priority="1216">
      <formula>Q736&gt;0</formula>
    </cfRule>
  </conditionalFormatting>
  <conditionalFormatting sqref="Q738:X738">
    <cfRule type="expression" dxfId="1186" priority="1215">
      <formula>Q739&gt;0</formula>
    </cfRule>
  </conditionalFormatting>
  <conditionalFormatting sqref="Q729:X729">
    <cfRule type="expression" dxfId="1185" priority="1214">
      <formula>Q730&gt;0</formula>
    </cfRule>
  </conditionalFormatting>
  <conditionalFormatting sqref="Q732:X732">
    <cfRule type="expression" dxfId="1184" priority="1213">
      <formula>Q733&gt;0</formula>
    </cfRule>
  </conditionalFormatting>
  <conditionalFormatting sqref="Q735:X735">
    <cfRule type="expression" dxfId="1183" priority="1212">
      <formula>Q736&gt;0</formula>
    </cfRule>
  </conditionalFormatting>
  <conditionalFormatting sqref="Q738:X738">
    <cfRule type="expression" dxfId="1182" priority="1211">
      <formula>Q739&gt;0</formula>
    </cfRule>
  </conditionalFormatting>
  <conditionalFormatting sqref="Q663">
    <cfRule type="expression" dxfId="1181" priority="1210">
      <formula>Q664&gt;0</formula>
    </cfRule>
  </conditionalFormatting>
  <conditionalFormatting sqref="Q666">
    <cfRule type="expression" dxfId="1180" priority="1209">
      <formula>Q667&gt;0</formula>
    </cfRule>
  </conditionalFormatting>
  <conditionalFormatting sqref="Q669">
    <cfRule type="expression" dxfId="1179" priority="1208">
      <formula>Q670&gt;0</formula>
    </cfRule>
  </conditionalFormatting>
  <conditionalFormatting sqref="Q672">
    <cfRule type="expression" dxfId="1178" priority="1207">
      <formula>Q673&gt;0</formula>
    </cfRule>
  </conditionalFormatting>
  <conditionalFormatting sqref="Q675">
    <cfRule type="expression" dxfId="1177" priority="1206">
      <formula>Q676&gt;0</formula>
    </cfRule>
  </conditionalFormatting>
  <conditionalFormatting sqref="Q678">
    <cfRule type="expression" dxfId="1176" priority="1205">
      <formula>Q679&gt;0</formula>
    </cfRule>
  </conditionalFormatting>
  <conditionalFormatting sqref="Q681">
    <cfRule type="expression" dxfId="1175" priority="1204">
      <formula>Q682&gt;0</formula>
    </cfRule>
  </conditionalFormatting>
  <conditionalFormatting sqref="Q684">
    <cfRule type="expression" dxfId="1174" priority="1203">
      <formula>Q685&gt;0</formula>
    </cfRule>
  </conditionalFormatting>
  <conditionalFormatting sqref="Q687">
    <cfRule type="expression" dxfId="1173" priority="1202">
      <formula>Q688&gt;0</formula>
    </cfRule>
  </conditionalFormatting>
  <conditionalFormatting sqref="Q690">
    <cfRule type="expression" dxfId="1172" priority="1201">
      <formula>Q691&gt;0</formula>
    </cfRule>
  </conditionalFormatting>
  <conditionalFormatting sqref="Q693">
    <cfRule type="expression" dxfId="1171" priority="1200">
      <formula>Q694&gt;0</formula>
    </cfRule>
  </conditionalFormatting>
  <conditionalFormatting sqref="Q696">
    <cfRule type="expression" dxfId="1170" priority="1199">
      <formula>Q697&gt;0</formula>
    </cfRule>
  </conditionalFormatting>
  <conditionalFormatting sqref="Q699">
    <cfRule type="expression" dxfId="1169" priority="1198">
      <formula>Q700&gt;0</formula>
    </cfRule>
  </conditionalFormatting>
  <conditionalFormatting sqref="Q702">
    <cfRule type="expression" dxfId="1168" priority="1197">
      <formula>Q703&gt;0</formula>
    </cfRule>
  </conditionalFormatting>
  <conditionalFormatting sqref="Q705">
    <cfRule type="expression" dxfId="1167" priority="1196">
      <formula>Q706&gt;0</formula>
    </cfRule>
  </conditionalFormatting>
  <conditionalFormatting sqref="Q708">
    <cfRule type="expression" dxfId="1166" priority="1195">
      <formula>Q709&gt;0</formula>
    </cfRule>
  </conditionalFormatting>
  <conditionalFormatting sqref="Q711">
    <cfRule type="expression" dxfId="1165" priority="1194">
      <formula>Q712&gt;0</formula>
    </cfRule>
  </conditionalFormatting>
  <conditionalFormatting sqref="Q714">
    <cfRule type="expression" dxfId="1164" priority="1193">
      <formula>Q715&gt;0</formula>
    </cfRule>
  </conditionalFormatting>
  <conditionalFormatting sqref="Q717">
    <cfRule type="expression" dxfId="1163" priority="1192">
      <formula>Q718&gt;0</formula>
    </cfRule>
  </conditionalFormatting>
  <conditionalFormatting sqref="Q720">
    <cfRule type="expression" dxfId="1162" priority="1191">
      <formula>Q721&gt;0</formula>
    </cfRule>
  </conditionalFormatting>
  <conditionalFormatting sqref="Q723">
    <cfRule type="expression" dxfId="1161" priority="1190">
      <formula>Q724&gt;0</formula>
    </cfRule>
  </conditionalFormatting>
  <conditionalFormatting sqref="Q726">
    <cfRule type="expression" dxfId="1160" priority="1189">
      <formula>Q727&gt;0</formula>
    </cfRule>
  </conditionalFormatting>
  <conditionalFormatting sqref="Q729">
    <cfRule type="expression" dxfId="1159" priority="1188">
      <formula>Q730&gt;0</formula>
    </cfRule>
  </conditionalFormatting>
  <conditionalFormatting sqref="Q732">
    <cfRule type="expression" dxfId="1158" priority="1187">
      <formula>Q733&gt;0</formula>
    </cfRule>
  </conditionalFormatting>
  <conditionalFormatting sqref="Q735">
    <cfRule type="expression" dxfId="1157" priority="1186">
      <formula>Q736&gt;0</formula>
    </cfRule>
  </conditionalFormatting>
  <conditionalFormatting sqref="Q738">
    <cfRule type="expression" dxfId="1156" priority="1185">
      <formula>Q739&gt;0</formula>
    </cfRule>
  </conditionalFormatting>
  <conditionalFormatting sqref="S663">
    <cfRule type="expression" dxfId="1155" priority="1184">
      <formula>S664&gt;0</formula>
    </cfRule>
  </conditionalFormatting>
  <conditionalFormatting sqref="S666">
    <cfRule type="expression" dxfId="1154" priority="1183">
      <formula>S667&gt;0</formula>
    </cfRule>
  </conditionalFormatting>
  <conditionalFormatting sqref="S669">
    <cfRule type="expression" dxfId="1153" priority="1182">
      <formula>S670&gt;0</formula>
    </cfRule>
  </conditionalFormatting>
  <conditionalFormatting sqref="S672">
    <cfRule type="expression" dxfId="1152" priority="1181">
      <formula>S673&gt;0</formula>
    </cfRule>
  </conditionalFormatting>
  <conditionalFormatting sqref="S675">
    <cfRule type="expression" dxfId="1151" priority="1180">
      <formula>S676&gt;0</formula>
    </cfRule>
  </conditionalFormatting>
  <conditionalFormatting sqref="S678">
    <cfRule type="expression" dxfId="1150" priority="1179">
      <formula>S679&gt;0</formula>
    </cfRule>
  </conditionalFormatting>
  <conditionalFormatting sqref="S681">
    <cfRule type="expression" dxfId="1149" priority="1178">
      <formula>S682&gt;0</formula>
    </cfRule>
  </conditionalFormatting>
  <conditionalFormatting sqref="S684">
    <cfRule type="expression" dxfId="1148" priority="1177">
      <formula>S685&gt;0</formula>
    </cfRule>
  </conditionalFormatting>
  <conditionalFormatting sqref="S687">
    <cfRule type="expression" dxfId="1147" priority="1176">
      <formula>S688&gt;0</formula>
    </cfRule>
  </conditionalFormatting>
  <conditionalFormatting sqref="S690">
    <cfRule type="expression" dxfId="1146" priority="1175">
      <formula>S691&gt;0</formula>
    </cfRule>
  </conditionalFormatting>
  <conditionalFormatting sqref="S693">
    <cfRule type="expression" dxfId="1145" priority="1174">
      <formula>S694&gt;0</formula>
    </cfRule>
  </conditionalFormatting>
  <conditionalFormatting sqref="S696">
    <cfRule type="expression" dxfId="1144" priority="1173">
      <formula>S697&gt;0</formula>
    </cfRule>
  </conditionalFormatting>
  <conditionalFormatting sqref="S699">
    <cfRule type="expression" dxfId="1143" priority="1172">
      <formula>S700&gt;0</formula>
    </cfRule>
  </conditionalFormatting>
  <conditionalFormatting sqref="S702">
    <cfRule type="expression" dxfId="1142" priority="1171">
      <formula>S703&gt;0</formula>
    </cfRule>
  </conditionalFormatting>
  <conditionalFormatting sqref="S705">
    <cfRule type="expression" dxfId="1141" priority="1170">
      <formula>S706&gt;0</formula>
    </cfRule>
  </conditionalFormatting>
  <conditionalFormatting sqref="S708">
    <cfRule type="expression" dxfId="1140" priority="1169">
      <formula>S709&gt;0</formula>
    </cfRule>
  </conditionalFormatting>
  <conditionalFormatting sqref="S711">
    <cfRule type="expression" dxfId="1139" priority="1168">
      <formula>S712&gt;0</formula>
    </cfRule>
  </conditionalFormatting>
  <conditionalFormatting sqref="S714">
    <cfRule type="expression" dxfId="1138" priority="1167">
      <formula>S715&gt;0</formula>
    </cfRule>
  </conditionalFormatting>
  <conditionalFormatting sqref="S717">
    <cfRule type="expression" dxfId="1137" priority="1166">
      <formula>S718&gt;0</formula>
    </cfRule>
  </conditionalFormatting>
  <conditionalFormatting sqref="S720">
    <cfRule type="expression" dxfId="1136" priority="1165">
      <formula>S721&gt;0</formula>
    </cfRule>
  </conditionalFormatting>
  <conditionalFormatting sqref="S723">
    <cfRule type="expression" dxfId="1135" priority="1164">
      <formula>S724&gt;0</formula>
    </cfRule>
  </conditionalFormatting>
  <conditionalFormatting sqref="S726">
    <cfRule type="expression" dxfId="1134" priority="1163">
      <formula>S727&gt;0</formula>
    </cfRule>
  </conditionalFormatting>
  <conditionalFormatting sqref="S729">
    <cfRule type="expression" dxfId="1133" priority="1162">
      <formula>S730&gt;0</formula>
    </cfRule>
  </conditionalFormatting>
  <conditionalFormatting sqref="S732">
    <cfRule type="expression" dxfId="1132" priority="1161">
      <formula>S733&gt;0</formula>
    </cfRule>
  </conditionalFormatting>
  <conditionalFormatting sqref="S735">
    <cfRule type="expression" dxfId="1131" priority="1160">
      <formula>S736&gt;0</formula>
    </cfRule>
  </conditionalFormatting>
  <conditionalFormatting sqref="S738">
    <cfRule type="expression" dxfId="1130" priority="1159">
      <formula>S739&gt;0</formula>
    </cfRule>
  </conditionalFormatting>
  <conditionalFormatting sqref="U663">
    <cfRule type="expression" dxfId="1129" priority="1158">
      <formula>U664&gt;0</formula>
    </cfRule>
  </conditionalFormatting>
  <conditionalFormatting sqref="U666">
    <cfRule type="expression" dxfId="1128" priority="1157">
      <formula>U667&gt;0</formula>
    </cfRule>
  </conditionalFormatting>
  <conditionalFormatting sqref="U669">
    <cfRule type="expression" dxfId="1127" priority="1156">
      <formula>U670&gt;0</formula>
    </cfRule>
  </conditionalFormatting>
  <conditionalFormatting sqref="U672">
    <cfRule type="expression" dxfId="1126" priority="1155">
      <formula>U673&gt;0</formula>
    </cfRule>
  </conditionalFormatting>
  <conditionalFormatting sqref="U675">
    <cfRule type="expression" dxfId="1125" priority="1154">
      <formula>U676&gt;0</formula>
    </cfRule>
  </conditionalFormatting>
  <conditionalFormatting sqref="U678">
    <cfRule type="expression" dxfId="1124" priority="1153">
      <formula>U679&gt;0</formula>
    </cfRule>
  </conditionalFormatting>
  <conditionalFormatting sqref="U681">
    <cfRule type="expression" dxfId="1123" priority="1152">
      <formula>U682&gt;0</formula>
    </cfRule>
  </conditionalFormatting>
  <conditionalFormatting sqref="U684">
    <cfRule type="expression" dxfId="1122" priority="1151">
      <formula>U685&gt;0</formula>
    </cfRule>
  </conditionalFormatting>
  <conditionalFormatting sqref="U687">
    <cfRule type="expression" dxfId="1121" priority="1150">
      <formula>U688&gt;0</formula>
    </cfRule>
  </conditionalFormatting>
  <conditionalFormatting sqref="U690">
    <cfRule type="expression" dxfId="1120" priority="1149">
      <formula>U691&gt;0</formula>
    </cfRule>
  </conditionalFormatting>
  <conditionalFormatting sqref="U693">
    <cfRule type="expression" dxfId="1119" priority="1148">
      <formula>U694&gt;0</formula>
    </cfRule>
  </conditionalFormatting>
  <conditionalFormatting sqref="U696">
    <cfRule type="expression" dxfId="1118" priority="1147">
      <formula>U697&gt;0</formula>
    </cfRule>
  </conditionalFormatting>
  <conditionalFormatting sqref="U699">
    <cfRule type="expression" dxfId="1117" priority="1146">
      <formula>U700&gt;0</formula>
    </cfRule>
  </conditionalFormatting>
  <conditionalFormatting sqref="U702">
    <cfRule type="expression" dxfId="1116" priority="1145">
      <formula>U703&gt;0</formula>
    </cfRule>
  </conditionalFormatting>
  <conditionalFormatting sqref="U705">
    <cfRule type="expression" dxfId="1115" priority="1144">
      <formula>U706&gt;0</formula>
    </cfRule>
  </conditionalFormatting>
  <conditionalFormatting sqref="U708">
    <cfRule type="expression" dxfId="1114" priority="1143">
      <formula>U709&gt;0</formula>
    </cfRule>
  </conditionalFormatting>
  <conditionalFormatting sqref="U711">
    <cfRule type="expression" dxfId="1113" priority="1142">
      <formula>U712&gt;0</formula>
    </cfRule>
  </conditionalFormatting>
  <conditionalFormatting sqref="U714">
    <cfRule type="expression" dxfId="1112" priority="1141">
      <formula>U715&gt;0</formula>
    </cfRule>
  </conditionalFormatting>
  <conditionalFormatting sqref="U717">
    <cfRule type="expression" dxfId="1111" priority="1140">
      <formula>U718&gt;0</formula>
    </cfRule>
  </conditionalFormatting>
  <conditionalFormatting sqref="U720">
    <cfRule type="expression" dxfId="1110" priority="1139">
      <formula>U721&gt;0</formula>
    </cfRule>
  </conditionalFormatting>
  <conditionalFormatting sqref="U723">
    <cfRule type="expression" dxfId="1109" priority="1138">
      <formula>U724&gt;0</formula>
    </cfRule>
  </conditionalFormatting>
  <conditionalFormatting sqref="U726">
    <cfRule type="expression" dxfId="1108" priority="1137">
      <formula>U727&gt;0</formula>
    </cfRule>
  </conditionalFormatting>
  <conditionalFormatting sqref="U729">
    <cfRule type="expression" dxfId="1107" priority="1136">
      <formula>U730&gt;0</formula>
    </cfRule>
  </conditionalFormatting>
  <conditionalFormatting sqref="U732">
    <cfRule type="expression" dxfId="1106" priority="1135">
      <formula>U733&gt;0</formula>
    </cfRule>
  </conditionalFormatting>
  <conditionalFormatting sqref="U735">
    <cfRule type="expression" dxfId="1105" priority="1134">
      <formula>U736&gt;0</formula>
    </cfRule>
  </conditionalFormatting>
  <conditionalFormatting sqref="U738">
    <cfRule type="expression" dxfId="1104" priority="1133">
      <formula>U739&gt;0</formula>
    </cfRule>
  </conditionalFormatting>
  <conditionalFormatting sqref="W663">
    <cfRule type="expression" dxfId="1103" priority="1132">
      <formula>W664&gt;0</formula>
    </cfRule>
  </conditionalFormatting>
  <conditionalFormatting sqref="W666">
    <cfRule type="expression" dxfId="1102" priority="1131">
      <formula>W667&gt;0</formula>
    </cfRule>
  </conditionalFormatting>
  <conditionalFormatting sqref="W669">
    <cfRule type="expression" dxfId="1101" priority="1130">
      <formula>W670&gt;0</formula>
    </cfRule>
  </conditionalFormatting>
  <conditionalFormatting sqref="W672">
    <cfRule type="expression" dxfId="1100" priority="1129">
      <formula>W673&gt;0</formula>
    </cfRule>
  </conditionalFormatting>
  <conditionalFormatting sqref="W675">
    <cfRule type="expression" dxfId="1099" priority="1128">
      <formula>W676&gt;0</formula>
    </cfRule>
  </conditionalFormatting>
  <conditionalFormatting sqref="W678">
    <cfRule type="expression" dxfId="1098" priority="1127">
      <formula>W679&gt;0</formula>
    </cfRule>
  </conditionalFormatting>
  <conditionalFormatting sqref="W681">
    <cfRule type="expression" dxfId="1097" priority="1126">
      <formula>W682&gt;0</formula>
    </cfRule>
  </conditionalFormatting>
  <conditionalFormatting sqref="W684">
    <cfRule type="expression" dxfId="1096" priority="1125">
      <formula>W685&gt;0</formula>
    </cfRule>
  </conditionalFormatting>
  <conditionalFormatting sqref="W687">
    <cfRule type="expression" dxfId="1095" priority="1124">
      <formula>W688&gt;0</formula>
    </cfRule>
  </conditionalFormatting>
  <conditionalFormatting sqref="W690">
    <cfRule type="expression" dxfId="1094" priority="1123">
      <formula>W691&gt;0</formula>
    </cfRule>
  </conditionalFormatting>
  <conditionalFormatting sqref="W693">
    <cfRule type="expression" dxfId="1093" priority="1122">
      <formula>W694&gt;0</formula>
    </cfRule>
  </conditionalFormatting>
  <conditionalFormatting sqref="W696">
    <cfRule type="expression" dxfId="1092" priority="1121">
      <formula>W697&gt;0</formula>
    </cfRule>
  </conditionalFormatting>
  <conditionalFormatting sqref="W699">
    <cfRule type="expression" dxfId="1091" priority="1120">
      <formula>W700&gt;0</formula>
    </cfRule>
  </conditionalFormatting>
  <conditionalFormatting sqref="W702">
    <cfRule type="expression" dxfId="1090" priority="1119">
      <formula>W703&gt;0</formula>
    </cfRule>
  </conditionalFormatting>
  <conditionalFormatting sqref="W705">
    <cfRule type="expression" dxfId="1089" priority="1118">
      <formula>W706&gt;0</formula>
    </cfRule>
  </conditionalFormatting>
  <conditionalFormatting sqref="W708">
    <cfRule type="expression" dxfId="1088" priority="1117">
      <formula>W709&gt;0</formula>
    </cfRule>
  </conditionalFormatting>
  <conditionalFormatting sqref="W711">
    <cfRule type="expression" dxfId="1087" priority="1116">
      <formula>W712&gt;0</formula>
    </cfRule>
  </conditionalFormatting>
  <conditionalFormatting sqref="W714">
    <cfRule type="expression" dxfId="1086" priority="1115">
      <formula>W715&gt;0</formula>
    </cfRule>
  </conditionalFormatting>
  <conditionalFormatting sqref="W717">
    <cfRule type="expression" dxfId="1085" priority="1114">
      <formula>W718&gt;0</formula>
    </cfRule>
  </conditionalFormatting>
  <conditionalFormatting sqref="W720">
    <cfRule type="expression" dxfId="1084" priority="1113">
      <formula>W721&gt;0</formula>
    </cfRule>
  </conditionalFormatting>
  <conditionalFormatting sqref="W723">
    <cfRule type="expression" dxfId="1083" priority="1112">
      <formula>W724&gt;0</formula>
    </cfRule>
  </conditionalFormatting>
  <conditionalFormatting sqref="W726">
    <cfRule type="expression" dxfId="1082" priority="1111">
      <formula>W727&gt;0</formula>
    </cfRule>
  </conditionalFormatting>
  <conditionalFormatting sqref="W729">
    <cfRule type="expression" dxfId="1081" priority="1110">
      <formula>W730&gt;0</formula>
    </cfRule>
  </conditionalFormatting>
  <conditionalFormatting sqref="W732">
    <cfRule type="expression" dxfId="1080" priority="1109">
      <formula>W733&gt;0</formula>
    </cfRule>
  </conditionalFormatting>
  <conditionalFormatting sqref="W735">
    <cfRule type="expression" dxfId="1079" priority="1108">
      <formula>W736&gt;0</formula>
    </cfRule>
  </conditionalFormatting>
  <conditionalFormatting sqref="W738">
    <cfRule type="expression" dxfId="1078" priority="1107">
      <formula>W739&gt;0</formula>
    </cfRule>
  </conditionalFormatting>
  <conditionalFormatting sqref="S663">
    <cfRule type="expression" dxfId="1077" priority="1106">
      <formula>S664&gt;0</formula>
    </cfRule>
  </conditionalFormatting>
  <conditionalFormatting sqref="S666">
    <cfRule type="expression" dxfId="1076" priority="1105">
      <formula>S667&gt;0</formula>
    </cfRule>
  </conditionalFormatting>
  <conditionalFormatting sqref="S669">
    <cfRule type="expression" dxfId="1075" priority="1104">
      <formula>S670&gt;0</formula>
    </cfRule>
  </conditionalFormatting>
  <conditionalFormatting sqref="S672">
    <cfRule type="expression" dxfId="1074" priority="1103">
      <formula>S673&gt;0</formula>
    </cfRule>
  </conditionalFormatting>
  <conditionalFormatting sqref="S675">
    <cfRule type="expression" dxfId="1073" priority="1102">
      <formula>S676&gt;0</formula>
    </cfRule>
  </conditionalFormatting>
  <conditionalFormatting sqref="S678">
    <cfRule type="expression" dxfId="1072" priority="1101">
      <formula>S679&gt;0</formula>
    </cfRule>
  </conditionalFormatting>
  <conditionalFormatting sqref="S681">
    <cfRule type="expression" dxfId="1071" priority="1100">
      <formula>S682&gt;0</formula>
    </cfRule>
  </conditionalFormatting>
  <conditionalFormatting sqref="S684">
    <cfRule type="expression" dxfId="1070" priority="1099">
      <formula>S685&gt;0</formula>
    </cfRule>
  </conditionalFormatting>
  <conditionalFormatting sqref="S687">
    <cfRule type="expression" dxfId="1069" priority="1098">
      <formula>S688&gt;0</formula>
    </cfRule>
  </conditionalFormatting>
  <conditionalFormatting sqref="S690">
    <cfRule type="expression" dxfId="1068" priority="1097">
      <formula>S691&gt;0</formula>
    </cfRule>
  </conditionalFormatting>
  <conditionalFormatting sqref="S693">
    <cfRule type="expression" dxfId="1067" priority="1096">
      <formula>S694&gt;0</formula>
    </cfRule>
  </conditionalFormatting>
  <conditionalFormatting sqref="S696">
    <cfRule type="expression" dxfId="1066" priority="1095">
      <formula>S697&gt;0</formula>
    </cfRule>
  </conditionalFormatting>
  <conditionalFormatting sqref="S699">
    <cfRule type="expression" dxfId="1065" priority="1094">
      <formula>S700&gt;0</formula>
    </cfRule>
  </conditionalFormatting>
  <conditionalFormatting sqref="S702">
    <cfRule type="expression" dxfId="1064" priority="1093">
      <formula>S703&gt;0</formula>
    </cfRule>
  </conditionalFormatting>
  <conditionalFormatting sqref="S705">
    <cfRule type="expression" dxfId="1063" priority="1092">
      <formula>S706&gt;0</formula>
    </cfRule>
  </conditionalFormatting>
  <conditionalFormatting sqref="S708">
    <cfRule type="expression" dxfId="1062" priority="1091">
      <formula>S709&gt;0</formula>
    </cfRule>
  </conditionalFormatting>
  <conditionalFormatting sqref="S711">
    <cfRule type="expression" dxfId="1061" priority="1090">
      <formula>S712&gt;0</formula>
    </cfRule>
  </conditionalFormatting>
  <conditionalFormatting sqref="S714">
    <cfRule type="expression" dxfId="1060" priority="1089">
      <formula>S715&gt;0</formula>
    </cfRule>
  </conditionalFormatting>
  <conditionalFormatting sqref="S717">
    <cfRule type="expression" dxfId="1059" priority="1088">
      <formula>S718&gt;0</formula>
    </cfRule>
  </conditionalFormatting>
  <conditionalFormatting sqref="S720">
    <cfRule type="expression" dxfId="1058" priority="1087">
      <formula>S721&gt;0</formula>
    </cfRule>
  </conditionalFormatting>
  <conditionalFormatting sqref="S723">
    <cfRule type="expression" dxfId="1057" priority="1086">
      <formula>S724&gt;0</formula>
    </cfRule>
  </conditionalFormatting>
  <conditionalFormatting sqref="S726">
    <cfRule type="expression" dxfId="1056" priority="1085">
      <formula>S727&gt;0</formula>
    </cfRule>
  </conditionalFormatting>
  <conditionalFormatting sqref="S729">
    <cfRule type="expression" dxfId="1055" priority="1084">
      <formula>S730&gt;0</formula>
    </cfRule>
  </conditionalFormatting>
  <conditionalFormatting sqref="S732">
    <cfRule type="expression" dxfId="1054" priority="1083">
      <formula>S733&gt;0</formula>
    </cfRule>
  </conditionalFormatting>
  <conditionalFormatting sqref="S735">
    <cfRule type="expression" dxfId="1053" priority="1082">
      <formula>S736&gt;0</formula>
    </cfRule>
  </conditionalFormatting>
  <conditionalFormatting sqref="S738">
    <cfRule type="expression" dxfId="1052" priority="1081">
      <formula>S739&gt;0</formula>
    </cfRule>
  </conditionalFormatting>
  <conditionalFormatting sqref="U663">
    <cfRule type="expression" dxfId="1051" priority="1080">
      <formula>U664&gt;0</formula>
    </cfRule>
  </conditionalFormatting>
  <conditionalFormatting sqref="U666">
    <cfRule type="expression" dxfId="1050" priority="1079">
      <formula>U667&gt;0</formula>
    </cfRule>
  </conditionalFormatting>
  <conditionalFormatting sqref="U669">
    <cfRule type="expression" dxfId="1049" priority="1078">
      <formula>U670&gt;0</formula>
    </cfRule>
  </conditionalFormatting>
  <conditionalFormatting sqref="U672">
    <cfRule type="expression" dxfId="1048" priority="1077">
      <formula>U673&gt;0</formula>
    </cfRule>
  </conditionalFormatting>
  <conditionalFormatting sqref="U675">
    <cfRule type="expression" dxfId="1047" priority="1076">
      <formula>U676&gt;0</formula>
    </cfRule>
  </conditionalFormatting>
  <conditionalFormatting sqref="U678">
    <cfRule type="expression" dxfId="1046" priority="1075">
      <formula>U679&gt;0</formula>
    </cfRule>
  </conditionalFormatting>
  <conditionalFormatting sqref="U681">
    <cfRule type="expression" dxfId="1045" priority="1074">
      <formula>U682&gt;0</formula>
    </cfRule>
  </conditionalFormatting>
  <conditionalFormatting sqref="U684">
    <cfRule type="expression" dxfId="1044" priority="1073">
      <formula>U685&gt;0</formula>
    </cfRule>
  </conditionalFormatting>
  <conditionalFormatting sqref="U687">
    <cfRule type="expression" dxfId="1043" priority="1072">
      <formula>U688&gt;0</formula>
    </cfRule>
  </conditionalFormatting>
  <conditionalFormatting sqref="U690">
    <cfRule type="expression" dxfId="1042" priority="1071">
      <formula>U691&gt;0</formula>
    </cfRule>
  </conditionalFormatting>
  <conditionalFormatting sqref="U693">
    <cfRule type="expression" dxfId="1041" priority="1070">
      <formula>U694&gt;0</formula>
    </cfRule>
  </conditionalFormatting>
  <conditionalFormatting sqref="U696">
    <cfRule type="expression" dxfId="1040" priority="1069">
      <formula>U697&gt;0</formula>
    </cfRule>
  </conditionalFormatting>
  <conditionalFormatting sqref="U699">
    <cfRule type="expression" dxfId="1039" priority="1068">
      <formula>U700&gt;0</formula>
    </cfRule>
  </conditionalFormatting>
  <conditionalFormatting sqref="U702">
    <cfRule type="expression" dxfId="1038" priority="1067">
      <formula>U703&gt;0</formula>
    </cfRule>
  </conditionalFormatting>
  <conditionalFormatting sqref="U705">
    <cfRule type="expression" dxfId="1037" priority="1066">
      <formula>U706&gt;0</formula>
    </cfRule>
  </conditionalFormatting>
  <conditionalFormatting sqref="U708">
    <cfRule type="expression" dxfId="1036" priority="1065">
      <formula>U709&gt;0</formula>
    </cfRule>
  </conditionalFormatting>
  <conditionalFormatting sqref="U711">
    <cfRule type="expression" dxfId="1035" priority="1064">
      <formula>U712&gt;0</formula>
    </cfRule>
  </conditionalFormatting>
  <conditionalFormatting sqref="U714">
    <cfRule type="expression" dxfId="1034" priority="1063">
      <formula>U715&gt;0</formula>
    </cfRule>
  </conditionalFormatting>
  <conditionalFormatting sqref="U717">
    <cfRule type="expression" dxfId="1033" priority="1062">
      <formula>U718&gt;0</formula>
    </cfRule>
  </conditionalFormatting>
  <conditionalFormatting sqref="U720">
    <cfRule type="expression" dxfId="1032" priority="1061">
      <formula>U721&gt;0</formula>
    </cfRule>
  </conditionalFormatting>
  <conditionalFormatting sqref="U723">
    <cfRule type="expression" dxfId="1031" priority="1060">
      <formula>U724&gt;0</formula>
    </cfRule>
  </conditionalFormatting>
  <conditionalFormatting sqref="U726">
    <cfRule type="expression" dxfId="1030" priority="1059">
      <formula>U727&gt;0</formula>
    </cfRule>
  </conditionalFormatting>
  <conditionalFormatting sqref="U729">
    <cfRule type="expression" dxfId="1029" priority="1058">
      <formula>U730&gt;0</formula>
    </cfRule>
  </conditionalFormatting>
  <conditionalFormatting sqref="U732">
    <cfRule type="expression" dxfId="1028" priority="1057">
      <formula>U733&gt;0</formula>
    </cfRule>
  </conditionalFormatting>
  <conditionalFormatting sqref="U735">
    <cfRule type="expression" dxfId="1027" priority="1056">
      <formula>U736&gt;0</formula>
    </cfRule>
  </conditionalFormatting>
  <conditionalFormatting sqref="U738">
    <cfRule type="expression" dxfId="1026" priority="1055">
      <formula>U739&gt;0</formula>
    </cfRule>
  </conditionalFormatting>
  <conditionalFormatting sqref="W663">
    <cfRule type="expression" dxfId="1025" priority="1054">
      <formula>W664&gt;0</formula>
    </cfRule>
  </conditionalFormatting>
  <conditionalFormatting sqref="W666">
    <cfRule type="expression" dxfId="1024" priority="1053">
      <formula>W667&gt;0</formula>
    </cfRule>
  </conditionalFormatting>
  <conditionalFormatting sqref="W669">
    <cfRule type="expression" dxfId="1023" priority="1052">
      <formula>W670&gt;0</formula>
    </cfRule>
  </conditionalFormatting>
  <conditionalFormatting sqref="W672">
    <cfRule type="expression" dxfId="1022" priority="1051">
      <formula>W673&gt;0</formula>
    </cfRule>
  </conditionalFormatting>
  <conditionalFormatting sqref="W675">
    <cfRule type="expression" dxfId="1021" priority="1050">
      <formula>W676&gt;0</formula>
    </cfRule>
  </conditionalFormatting>
  <conditionalFormatting sqref="W678">
    <cfRule type="expression" dxfId="1020" priority="1049">
      <formula>W679&gt;0</formula>
    </cfRule>
  </conditionalFormatting>
  <conditionalFormatting sqref="W681">
    <cfRule type="expression" dxfId="1019" priority="1048">
      <formula>W682&gt;0</formula>
    </cfRule>
  </conditionalFormatting>
  <conditionalFormatting sqref="W684">
    <cfRule type="expression" dxfId="1018" priority="1047">
      <formula>W685&gt;0</formula>
    </cfRule>
  </conditionalFormatting>
  <conditionalFormatting sqref="W687">
    <cfRule type="expression" dxfId="1017" priority="1046">
      <formula>W688&gt;0</formula>
    </cfRule>
  </conditionalFormatting>
  <conditionalFormatting sqref="W690">
    <cfRule type="expression" dxfId="1016" priority="1045">
      <formula>W691&gt;0</formula>
    </cfRule>
  </conditionalFormatting>
  <conditionalFormatting sqref="W693">
    <cfRule type="expression" dxfId="1015" priority="1044">
      <formula>W694&gt;0</formula>
    </cfRule>
  </conditionalFormatting>
  <conditionalFormatting sqref="W696">
    <cfRule type="expression" dxfId="1014" priority="1043">
      <formula>W697&gt;0</formula>
    </cfRule>
  </conditionalFormatting>
  <conditionalFormatting sqref="W699">
    <cfRule type="expression" dxfId="1013" priority="1042">
      <formula>W700&gt;0</formula>
    </cfRule>
  </conditionalFormatting>
  <conditionalFormatting sqref="W702">
    <cfRule type="expression" dxfId="1012" priority="1041">
      <formula>W703&gt;0</formula>
    </cfRule>
  </conditionalFormatting>
  <conditionalFormatting sqref="W705">
    <cfRule type="expression" dxfId="1011" priority="1040">
      <formula>W706&gt;0</formula>
    </cfRule>
  </conditionalFormatting>
  <conditionalFormatting sqref="W708">
    <cfRule type="expression" dxfId="1010" priority="1039">
      <formula>W709&gt;0</formula>
    </cfRule>
  </conditionalFormatting>
  <conditionalFormatting sqref="W711">
    <cfRule type="expression" dxfId="1009" priority="1038">
      <formula>W712&gt;0</formula>
    </cfRule>
  </conditionalFormatting>
  <conditionalFormatting sqref="W714">
    <cfRule type="expression" dxfId="1008" priority="1037">
      <formula>W715&gt;0</formula>
    </cfRule>
  </conditionalFormatting>
  <conditionalFormatting sqref="W717">
    <cfRule type="expression" dxfId="1007" priority="1036">
      <formula>W718&gt;0</formula>
    </cfRule>
  </conditionalFormatting>
  <conditionalFormatting sqref="W720">
    <cfRule type="expression" dxfId="1006" priority="1035">
      <formula>W721&gt;0</formula>
    </cfRule>
  </conditionalFormatting>
  <conditionalFormatting sqref="W723">
    <cfRule type="expression" dxfId="1005" priority="1034">
      <formula>W724&gt;0</formula>
    </cfRule>
  </conditionalFormatting>
  <conditionalFormatting sqref="W726">
    <cfRule type="expression" dxfId="1004" priority="1033">
      <formula>W727&gt;0</formula>
    </cfRule>
  </conditionalFormatting>
  <conditionalFormatting sqref="W729">
    <cfRule type="expression" dxfId="1003" priority="1032">
      <formula>W730&gt;0</formula>
    </cfRule>
  </conditionalFormatting>
  <conditionalFormatting sqref="W732">
    <cfRule type="expression" dxfId="1002" priority="1031">
      <formula>W733&gt;0</formula>
    </cfRule>
  </conditionalFormatting>
  <conditionalFormatting sqref="W735">
    <cfRule type="expression" dxfId="1001" priority="1030">
      <formula>W736&gt;0</formula>
    </cfRule>
  </conditionalFormatting>
  <conditionalFormatting sqref="W738">
    <cfRule type="expression" dxfId="1000" priority="1029">
      <formula>W739&gt;0</formula>
    </cfRule>
  </conditionalFormatting>
  <conditionalFormatting sqref="Q743:X743">
    <cfRule type="expression" dxfId="999" priority="1028">
      <formula>Q744&gt;0</formula>
    </cfRule>
  </conditionalFormatting>
  <conditionalFormatting sqref="Q746:X746">
    <cfRule type="expression" dxfId="998" priority="1027">
      <formula>Q747&gt;0</formula>
    </cfRule>
  </conditionalFormatting>
  <conditionalFormatting sqref="Q749:X749">
    <cfRule type="expression" dxfId="997" priority="1026">
      <formula>Q750&gt;0</formula>
    </cfRule>
  </conditionalFormatting>
  <conditionalFormatting sqref="Q752:X752">
    <cfRule type="expression" dxfId="996" priority="1025">
      <formula>Q753&gt;0</formula>
    </cfRule>
  </conditionalFormatting>
  <conditionalFormatting sqref="Q755:X755">
    <cfRule type="expression" dxfId="995" priority="1024">
      <formula>Q756&gt;0</formula>
    </cfRule>
  </conditionalFormatting>
  <conditionalFormatting sqref="Q758:X758">
    <cfRule type="expression" dxfId="994" priority="1023">
      <formula>Q759&gt;0</formula>
    </cfRule>
  </conditionalFormatting>
  <conditionalFormatting sqref="Q761:X761">
    <cfRule type="expression" dxfId="993" priority="1022">
      <formula>Q762&gt;0</formula>
    </cfRule>
  </conditionalFormatting>
  <conditionalFormatting sqref="Q764:X764">
    <cfRule type="expression" dxfId="992" priority="1021">
      <formula>Q765&gt;0</formula>
    </cfRule>
  </conditionalFormatting>
  <conditionalFormatting sqref="Q767:X767">
    <cfRule type="expression" dxfId="991" priority="1020">
      <formula>Q768&gt;0</formula>
    </cfRule>
  </conditionalFormatting>
  <conditionalFormatting sqref="Q770:X770">
    <cfRule type="expression" dxfId="990" priority="1019">
      <formula>Q771&gt;0</formula>
    </cfRule>
  </conditionalFormatting>
  <conditionalFormatting sqref="Q773:X773">
    <cfRule type="expression" dxfId="989" priority="1018">
      <formula>Q774&gt;0</formula>
    </cfRule>
  </conditionalFormatting>
  <conditionalFormatting sqref="Q743:X743">
    <cfRule type="expression" dxfId="988" priority="1017">
      <formula>Q744&gt;0</formula>
    </cfRule>
  </conditionalFormatting>
  <conditionalFormatting sqref="Q746:X746">
    <cfRule type="expression" dxfId="987" priority="1016">
      <formula>Q747&gt;0</formula>
    </cfRule>
  </conditionalFormatting>
  <conditionalFormatting sqref="Q749:X749">
    <cfRule type="expression" dxfId="986" priority="1015">
      <formula>Q750&gt;0</formula>
    </cfRule>
  </conditionalFormatting>
  <conditionalFormatting sqref="Q752:X752">
    <cfRule type="expression" dxfId="985" priority="1014">
      <formula>Q753&gt;0</formula>
    </cfRule>
  </conditionalFormatting>
  <conditionalFormatting sqref="Q755:X755">
    <cfRule type="expression" dxfId="984" priority="1013">
      <formula>Q756&gt;0</formula>
    </cfRule>
  </conditionalFormatting>
  <conditionalFormatting sqref="Q758:X758">
    <cfRule type="expression" dxfId="983" priority="1012">
      <formula>Q759&gt;0</formula>
    </cfRule>
  </conditionalFormatting>
  <conditionalFormatting sqref="Q761:X761">
    <cfRule type="expression" dxfId="982" priority="1011">
      <formula>Q762&gt;0</formula>
    </cfRule>
  </conditionalFormatting>
  <conditionalFormatting sqref="Q764:X764">
    <cfRule type="expression" dxfId="981" priority="1010">
      <formula>Q765&gt;0</formula>
    </cfRule>
  </conditionalFormatting>
  <conditionalFormatting sqref="Q767:X767">
    <cfRule type="expression" dxfId="980" priority="1009">
      <formula>Q768&gt;0</formula>
    </cfRule>
  </conditionalFormatting>
  <conditionalFormatting sqref="Q770:X770">
    <cfRule type="expression" dxfId="979" priority="1008">
      <formula>Q771&gt;0</formula>
    </cfRule>
  </conditionalFormatting>
  <conditionalFormatting sqref="Q773:X773">
    <cfRule type="expression" dxfId="978" priority="1007">
      <formula>Q774&gt;0</formula>
    </cfRule>
  </conditionalFormatting>
  <conditionalFormatting sqref="Q776:X776">
    <cfRule type="expression" dxfId="977" priority="1006">
      <formula>Q777&gt;0</formula>
    </cfRule>
  </conditionalFormatting>
  <conditionalFormatting sqref="Q779:X779">
    <cfRule type="expression" dxfId="976" priority="1005">
      <formula>Q780&gt;0</formula>
    </cfRule>
  </conditionalFormatting>
  <conditionalFormatting sqref="Q782:X782">
    <cfRule type="expression" dxfId="975" priority="1004">
      <formula>Q783&gt;0</formula>
    </cfRule>
  </conditionalFormatting>
  <conditionalFormatting sqref="Q785:X785">
    <cfRule type="expression" dxfId="974" priority="1003">
      <formula>Q786&gt;0</formula>
    </cfRule>
  </conditionalFormatting>
  <conditionalFormatting sqref="Q788:X788">
    <cfRule type="expression" dxfId="973" priority="1002">
      <formula>Q789&gt;0</formula>
    </cfRule>
  </conditionalFormatting>
  <conditionalFormatting sqref="Q791:X791">
    <cfRule type="expression" dxfId="972" priority="1001">
      <formula>Q792&gt;0</formula>
    </cfRule>
  </conditionalFormatting>
  <conditionalFormatting sqref="Q794:X794">
    <cfRule type="expression" dxfId="971" priority="1000">
      <formula>Q795&gt;0</formula>
    </cfRule>
  </conditionalFormatting>
  <conditionalFormatting sqref="Q797:X797">
    <cfRule type="expression" dxfId="970" priority="999">
      <formula>Q798&gt;0</formula>
    </cfRule>
  </conditionalFormatting>
  <conditionalFormatting sqref="Q800:X800">
    <cfRule type="expression" dxfId="969" priority="998">
      <formula>Q801&gt;0</formula>
    </cfRule>
  </conditionalFormatting>
  <conditionalFormatting sqref="Q803:X803">
    <cfRule type="expression" dxfId="968" priority="997">
      <formula>Q804&gt;0</formula>
    </cfRule>
  </conditionalFormatting>
  <conditionalFormatting sqref="Q806:X806">
    <cfRule type="expression" dxfId="967" priority="996">
      <formula>Q807&gt;0</formula>
    </cfRule>
  </conditionalFormatting>
  <conditionalFormatting sqref="Q776:X776">
    <cfRule type="expression" dxfId="966" priority="995">
      <formula>Q777&gt;0</formula>
    </cfRule>
  </conditionalFormatting>
  <conditionalFormatting sqref="Q779:X779">
    <cfRule type="expression" dxfId="965" priority="994">
      <formula>Q780&gt;0</formula>
    </cfRule>
  </conditionalFormatting>
  <conditionalFormatting sqref="Q782:X782">
    <cfRule type="expression" dxfId="964" priority="993">
      <formula>Q783&gt;0</formula>
    </cfRule>
  </conditionalFormatting>
  <conditionalFormatting sqref="Q785:X785">
    <cfRule type="expression" dxfId="963" priority="992">
      <formula>Q786&gt;0</formula>
    </cfRule>
  </conditionalFormatting>
  <conditionalFormatting sqref="Q788:X788">
    <cfRule type="expression" dxfId="962" priority="991">
      <formula>Q789&gt;0</formula>
    </cfRule>
  </conditionalFormatting>
  <conditionalFormatting sqref="Q791:X791">
    <cfRule type="expression" dxfId="961" priority="990">
      <formula>Q792&gt;0</formula>
    </cfRule>
  </conditionalFormatting>
  <conditionalFormatting sqref="Q794:X794">
    <cfRule type="expression" dxfId="960" priority="989">
      <formula>Q795&gt;0</formula>
    </cfRule>
  </conditionalFormatting>
  <conditionalFormatting sqref="Q797:X797">
    <cfRule type="expression" dxfId="959" priority="988">
      <formula>Q798&gt;0</formula>
    </cfRule>
  </conditionalFormatting>
  <conditionalFormatting sqref="Q800:X800">
    <cfRule type="expression" dxfId="958" priority="987">
      <formula>Q801&gt;0</formula>
    </cfRule>
  </conditionalFormatting>
  <conditionalFormatting sqref="Q803:X803">
    <cfRule type="expression" dxfId="957" priority="986">
      <formula>Q804&gt;0</formula>
    </cfRule>
  </conditionalFormatting>
  <conditionalFormatting sqref="Q806:X806">
    <cfRule type="expression" dxfId="956" priority="985">
      <formula>Q807&gt;0</formula>
    </cfRule>
  </conditionalFormatting>
  <conditionalFormatting sqref="Q809:X809">
    <cfRule type="expression" dxfId="955" priority="984">
      <formula>Q810&gt;0</formula>
    </cfRule>
  </conditionalFormatting>
  <conditionalFormatting sqref="Q812:X812">
    <cfRule type="expression" dxfId="954" priority="983">
      <formula>Q813&gt;0</formula>
    </cfRule>
  </conditionalFormatting>
  <conditionalFormatting sqref="Q815:X815">
    <cfRule type="expression" dxfId="953" priority="982">
      <formula>Q816&gt;0</formula>
    </cfRule>
  </conditionalFormatting>
  <conditionalFormatting sqref="Q818:X818">
    <cfRule type="expression" dxfId="952" priority="981">
      <formula>Q819&gt;0</formula>
    </cfRule>
  </conditionalFormatting>
  <conditionalFormatting sqref="Q809:X809">
    <cfRule type="expression" dxfId="951" priority="980">
      <formula>Q810&gt;0</formula>
    </cfRule>
  </conditionalFormatting>
  <conditionalFormatting sqref="Q812:X812">
    <cfRule type="expression" dxfId="950" priority="979">
      <formula>Q813&gt;0</formula>
    </cfRule>
  </conditionalFormatting>
  <conditionalFormatting sqref="Q815:X815">
    <cfRule type="expression" dxfId="949" priority="978">
      <formula>Q816&gt;0</formula>
    </cfRule>
  </conditionalFormatting>
  <conditionalFormatting sqref="Q818:X818">
    <cfRule type="expression" dxfId="948" priority="977">
      <formula>Q819&gt;0</formula>
    </cfRule>
  </conditionalFormatting>
  <conditionalFormatting sqref="Q743">
    <cfRule type="expression" dxfId="947" priority="976">
      <formula>Q744&gt;0</formula>
    </cfRule>
  </conditionalFormatting>
  <conditionalFormatting sqref="Q746">
    <cfRule type="expression" dxfId="946" priority="975">
      <formula>Q747&gt;0</formula>
    </cfRule>
  </conditionalFormatting>
  <conditionalFormatting sqref="Q749">
    <cfRule type="expression" dxfId="945" priority="974">
      <formula>Q750&gt;0</formula>
    </cfRule>
  </conditionalFormatting>
  <conditionalFormatting sqref="Q752">
    <cfRule type="expression" dxfId="944" priority="973">
      <formula>Q753&gt;0</formula>
    </cfRule>
  </conditionalFormatting>
  <conditionalFormatting sqref="Q755">
    <cfRule type="expression" dxfId="943" priority="972">
      <formula>Q756&gt;0</formula>
    </cfRule>
  </conditionalFormatting>
  <conditionalFormatting sqref="Q758">
    <cfRule type="expression" dxfId="942" priority="971">
      <formula>Q759&gt;0</formula>
    </cfRule>
  </conditionalFormatting>
  <conditionalFormatting sqref="Q761">
    <cfRule type="expression" dxfId="941" priority="970">
      <formula>Q762&gt;0</formula>
    </cfRule>
  </conditionalFormatting>
  <conditionalFormatting sqref="Q764">
    <cfRule type="expression" dxfId="940" priority="969">
      <formula>Q765&gt;0</formula>
    </cfRule>
  </conditionalFormatting>
  <conditionalFormatting sqref="Q767">
    <cfRule type="expression" dxfId="939" priority="968">
      <formula>Q768&gt;0</formula>
    </cfRule>
  </conditionalFormatting>
  <conditionalFormatting sqref="Q770">
    <cfRule type="expression" dxfId="938" priority="967">
      <formula>Q771&gt;0</formula>
    </cfRule>
  </conditionalFormatting>
  <conditionalFormatting sqref="Q773">
    <cfRule type="expression" dxfId="937" priority="966">
      <formula>Q774&gt;0</formula>
    </cfRule>
  </conditionalFormatting>
  <conditionalFormatting sqref="Q776">
    <cfRule type="expression" dxfId="936" priority="965">
      <formula>Q777&gt;0</formula>
    </cfRule>
  </conditionalFormatting>
  <conditionalFormatting sqref="Q779">
    <cfRule type="expression" dxfId="935" priority="964">
      <formula>Q780&gt;0</formula>
    </cfRule>
  </conditionalFormatting>
  <conditionalFormatting sqref="Q782">
    <cfRule type="expression" dxfId="934" priority="963">
      <formula>Q783&gt;0</formula>
    </cfRule>
  </conditionalFormatting>
  <conditionalFormatting sqref="Q785">
    <cfRule type="expression" dxfId="933" priority="962">
      <formula>Q786&gt;0</formula>
    </cfRule>
  </conditionalFormatting>
  <conditionalFormatting sqref="Q788">
    <cfRule type="expression" dxfId="932" priority="961">
      <formula>Q789&gt;0</formula>
    </cfRule>
  </conditionalFormatting>
  <conditionalFormatting sqref="Q791">
    <cfRule type="expression" dxfId="931" priority="960">
      <formula>Q792&gt;0</formula>
    </cfRule>
  </conditionalFormatting>
  <conditionalFormatting sqref="Q794">
    <cfRule type="expression" dxfId="930" priority="959">
      <formula>Q795&gt;0</formula>
    </cfRule>
  </conditionalFormatting>
  <conditionalFormatting sqref="Q797">
    <cfRule type="expression" dxfId="929" priority="958">
      <formula>Q798&gt;0</formula>
    </cfRule>
  </conditionalFormatting>
  <conditionalFormatting sqref="Q800">
    <cfRule type="expression" dxfId="928" priority="957">
      <formula>Q801&gt;0</formula>
    </cfRule>
  </conditionalFormatting>
  <conditionalFormatting sqref="Q803">
    <cfRule type="expression" dxfId="927" priority="956">
      <formula>Q804&gt;0</formula>
    </cfRule>
  </conditionalFormatting>
  <conditionalFormatting sqref="Q806">
    <cfRule type="expression" dxfId="926" priority="955">
      <formula>Q807&gt;0</formula>
    </cfRule>
  </conditionalFormatting>
  <conditionalFormatting sqref="Q809">
    <cfRule type="expression" dxfId="925" priority="954">
      <formula>Q810&gt;0</formula>
    </cfRule>
  </conditionalFormatting>
  <conditionalFormatting sqref="Q812">
    <cfRule type="expression" dxfId="924" priority="953">
      <formula>Q813&gt;0</formula>
    </cfRule>
  </conditionalFormatting>
  <conditionalFormatting sqref="Q815">
    <cfRule type="expression" dxfId="923" priority="952">
      <formula>Q816&gt;0</formula>
    </cfRule>
  </conditionalFormatting>
  <conditionalFormatting sqref="Q818">
    <cfRule type="expression" dxfId="922" priority="951">
      <formula>Q819&gt;0</formula>
    </cfRule>
  </conditionalFormatting>
  <conditionalFormatting sqref="S743">
    <cfRule type="expression" dxfId="921" priority="950">
      <formula>S744&gt;0</formula>
    </cfRule>
  </conditionalFormatting>
  <conditionalFormatting sqref="S746">
    <cfRule type="expression" dxfId="920" priority="949">
      <formula>S747&gt;0</formula>
    </cfRule>
  </conditionalFormatting>
  <conditionalFormatting sqref="S749">
    <cfRule type="expression" dxfId="919" priority="948">
      <formula>S750&gt;0</formula>
    </cfRule>
  </conditionalFormatting>
  <conditionalFormatting sqref="S752">
    <cfRule type="expression" dxfId="918" priority="947">
      <formula>S753&gt;0</formula>
    </cfRule>
  </conditionalFormatting>
  <conditionalFormatting sqref="S755">
    <cfRule type="expression" dxfId="917" priority="946">
      <formula>S756&gt;0</formula>
    </cfRule>
  </conditionalFormatting>
  <conditionalFormatting sqref="S758">
    <cfRule type="expression" dxfId="916" priority="945">
      <formula>S759&gt;0</formula>
    </cfRule>
  </conditionalFormatting>
  <conditionalFormatting sqref="S761">
    <cfRule type="expression" dxfId="915" priority="944">
      <formula>S762&gt;0</formula>
    </cfRule>
  </conditionalFormatting>
  <conditionalFormatting sqref="S764">
    <cfRule type="expression" dxfId="914" priority="943">
      <formula>S765&gt;0</formula>
    </cfRule>
  </conditionalFormatting>
  <conditionalFormatting sqref="S767">
    <cfRule type="expression" dxfId="913" priority="942">
      <formula>S768&gt;0</formula>
    </cfRule>
  </conditionalFormatting>
  <conditionalFormatting sqref="S770">
    <cfRule type="expression" dxfId="912" priority="941">
      <formula>S771&gt;0</formula>
    </cfRule>
  </conditionalFormatting>
  <conditionalFormatting sqref="S773">
    <cfRule type="expression" dxfId="911" priority="940">
      <formula>S774&gt;0</formula>
    </cfRule>
  </conditionalFormatting>
  <conditionalFormatting sqref="S776">
    <cfRule type="expression" dxfId="910" priority="939">
      <formula>S777&gt;0</formula>
    </cfRule>
  </conditionalFormatting>
  <conditionalFormatting sqref="S779">
    <cfRule type="expression" dxfId="909" priority="938">
      <formula>S780&gt;0</formula>
    </cfRule>
  </conditionalFormatting>
  <conditionalFormatting sqref="S782">
    <cfRule type="expression" dxfId="908" priority="937">
      <formula>S783&gt;0</formula>
    </cfRule>
  </conditionalFormatting>
  <conditionalFormatting sqref="S785">
    <cfRule type="expression" dxfId="907" priority="936">
      <formula>S786&gt;0</formula>
    </cfRule>
  </conditionalFormatting>
  <conditionalFormatting sqref="S788">
    <cfRule type="expression" dxfId="906" priority="935">
      <formula>S789&gt;0</formula>
    </cfRule>
  </conditionalFormatting>
  <conditionalFormatting sqref="S791">
    <cfRule type="expression" dxfId="905" priority="934">
      <formula>S792&gt;0</formula>
    </cfRule>
  </conditionalFormatting>
  <conditionalFormatting sqref="S794">
    <cfRule type="expression" dxfId="904" priority="933">
      <formula>S795&gt;0</formula>
    </cfRule>
  </conditionalFormatting>
  <conditionalFormatting sqref="S797">
    <cfRule type="expression" dxfId="903" priority="932">
      <formula>S798&gt;0</formula>
    </cfRule>
  </conditionalFormatting>
  <conditionalFormatting sqref="S800">
    <cfRule type="expression" dxfId="902" priority="931">
      <formula>S801&gt;0</formula>
    </cfRule>
  </conditionalFormatting>
  <conditionalFormatting sqref="S803">
    <cfRule type="expression" dxfId="901" priority="930">
      <formula>S804&gt;0</formula>
    </cfRule>
  </conditionalFormatting>
  <conditionalFormatting sqref="S806">
    <cfRule type="expression" dxfId="900" priority="929">
      <formula>S807&gt;0</formula>
    </cfRule>
  </conditionalFormatting>
  <conditionalFormatting sqref="S809">
    <cfRule type="expression" dxfId="899" priority="928">
      <formula>S810&gt;0</formula>
    </cfRule>
  </conditionalFormatting>
  <conditionalFormatting sqref="S812">
    <cfRule type="expression" dxfId="898" priority="927">
      <formula>S813&gt;0</formula>
    </cfRule>
  </conditionalFormatting>
  <conditionalFormatting sqref="S815">
    <cfRule type="expression" dxfId="897" priority="926">
      <formula>S816&gt;0</formula>
    </cfRule>
  </conditionalFormatting>
  <conditionalFormatting sqref="S818">
    <cfRule type="expression" dxfId="896" priority="925">
      <formula>S819&gt;0</formula>
    </cfRule>
  </conditionalFormatting>
  <conditionalFormatting sqref="U743">
    <cfRule type="expression" dxfId="895" priority="924">
      <formula>U744&gt;0</formula>
    </cfRule>
  </conditionalFormatting>
  <conditionalFormatting sqref="U746">
    <cfRule type="expression" dxfId="894" priority="923">
      <formula>U747&gt;0</formula>
    </cfRule>
  </conditionalFormatting>
  <conditionalFormatting sqref="U749">
    <cfRule type="expression" dxfId="893" priority="922">
      <formula>U750&gt;0</formula>
    </cfRule>
  </conditionalFormatting>
  <conditionalFormatting sqref="U752">
    <cfRule type="expression" dxfId="892" priority="921">
      <formula>U753&gt;0</formula>
    </cfRule>
  </conditionalFormatting>
  <conditionalFormatting sqref="U755">
    <cfRule type="expression" dxfId="891" priority="920">
      <formula>U756&gt;0</formula>
    </cfRule>
  </conditionalFormatting>
  <conditionalFormatting sqref="U758">
    <cfRule type="expression" dxfId="890" priority="919">
      <formula>U759&gt;0</formula>
    </cfRule>
  </conditionalFormatting>
  <conditionalFormatting sqref="U761">
    <cfRule type="expression" dxfId="889" priority="918">
      <formula>U762&gt;0</formula>
    </cfRule>
  </conditionalFormatting>
  <conditionalFormatting sqref="U764">
    <cfRule type="expression" dxfId="888" priority="917">
      <formula>U765&gt;0</formula>
    </cfRule>
  </conditionalFormatting>
  <conditionalFormatting sqref="U767">
    <cfRule type="expression" dxfId="887" priority="916">
      <formula>U768&gt;0</formula>
    </cfRule>
  </conditionalFormatting>
  <conditionalFormatting sqref="U770">
    <cfRule type="expression" dxfId="886" priority="915">
      <formula>U771&gt;0</formula>
    </cfRule>
  </conditionalFormatting>
  <conditionalFormatting sqref="U773">
    <cfRule type="expression" dxfId="885" priority="914">
      <formula>U774&gt;0</formula>
    </cfRule>
  </conditionalFormatting>
  <conditionalFormatting sqref="U776">
    <cfRule type="expression" dxfId="884" priority="913">
      <formula>U777&gt;0</formula>
    </cfRule>
  </conditionalFormatting>
  <conditionalFormatting sqref="U779">
    <cfRule type="expression" dxfId="883" priority="912">
      <formula>U780&gt;0</formula>
    </cfRule>
  </conditionalFormatting>
  <conditionalFormatting sqref="U782">
    <cfRule type="expression" dxfId="882" priority="911">
      <formula>U783&gt;0</formula>
    </cfRule>
  </conditionalFormatting>
  <conditionalFormatting sqref="U785">
    <cfRule type="expression" dxfId="881" priority="910">
      <formula>U786&gt;0</formula>
    </cfRule>
  </conditionalFormatting>
  <conditionalFormatting sqref="U788">
    <cfRule type="expression" dxfId="880" priority="909">
      <formula>U789&gt;0</formula>
    </cfRule>
  </conditionalFormatting>
  <conditionalFormatting sqref="U791">
    <cfRule type="expression" dxfId="879" priority="908">
      <formula>U792&gt;0</formula>
    </cfRule>
  </conditionalFormatting>
  <conditionalFormatting sqref="U794">
    <cfRule type="expression" dxfId="878" priority="907">
      <formula>U795&gt;0</formula>
    </cfRule>
  </conditionalFormatting>
  <conditionalFormatting sqref="U797">
    <cfRule type="expression" dxfId="877" priority="906">
      <formula>U798&gt;0</formula>
    </cfRule>
  </conditionalFormatting>
  <conditionalFormatting sqref="U800">
    <cfRule type="expression" dxfId="876" priority="905">
      <formula>U801&gt;0</formula>
    </cfRule>
  </conditionalFormatting>
  <conditionalFormatting sqref="U803">
    <cfRule type="expression" dxfId="875" priority="904">
      <formula>U804&gt;0</formula>
    </cfRule>
  </conditionalFormatting>
  <conditionalFormatting sqref="U806">
    <cfRule type="expression" dxfId="874" priority="903">
      <formula>U807&gt;0</formula>
    </cfRule>
  </conditionalFormatting>
  <conditionalFormatting sqref="U809">
    <cfRule type="expression" dxfId="873" priority="902">
      <formula>U810&gt;0</formula>
    </cfRule>
  </conditionalFormatting>
  <conditionalFormatting sqref="U812">
    <cfRule type="expression" dxfId="872" priority="901">
      <formula>U813&gt;0</formula>
    </cfRule>
  </conditionalFormatting>
  <conditionalFormatting sqref="U815">
    <cfRule type="expression" dxfId="871" priority="900">
      <formula>U816&gt;0</formula>
    </cfRule>
  </conditionalFormatting>
  <conditionalFormatting sqref="U818">
    <cfRule type="expression" dxfId="870" priority="899">
      <formula>U819&gt;0</formula>
    </cfRule>
  </conditionalFormatting>
  <conditionalFormatting sqref="W743">
    <cfRule type="expression" dxfId="869" priority="898">
      <formula>W744&gt;0</formula>
    </cfRule>
  </conditionalFormatting>
  <conditionalFormatting sqref="W746">
    <cfRule type="expression" dxfId="868" priority="897">
      <formula>W747&gt;0</formula>
    </cfRule>
  </conditionalFormatting>
  <conditionalFormatting sqref="W749">
    <cfRule type="expression" dxfId="867" priority="896">
      <formula>W750&gt;0</formula>
    </cfRule>
  </conditionalFormatting>
  <conditionalFormatting sqref="W752">
    <cfRule type="expression" dxfId="866" priority="895">
      <formula>W753&gt;0</formula>
    </cfRule>
  </conditionalFormatting>
  <conditionalFormatting sqref="W755">
    <cfRule type="expression" dxfId="865" priority="894">
      <formula>W756&gt;0</formula>
    </cfRule>
  </conditionalFormatting>
  <conditionalFormatting sqref="W758">
    <cfRule type="expression" dxfId="864" priority="893">
      <formula>W759&gt;0</formula>
    </cfRule>
  </conditionalFormatting>
  <conditionalFormatting sqref="W761">
    <cfRule type="expression" dxfId="863" priority="892">
      <formula>W762&gt;0</formula>
    </cfRule>
  </conditionalFormatting>
  <conditionalFormatting sqref="W764">
    <cfRule type="expression" dxfId="862" priority="891">
      <formula>W765&gt;0</formula>
    </cfRule>
  </conditionalFormatting>
  <conditionalFormatting sqref="W767">
    <cfRule type="expression" dxfId="861" priority="890">
      <formula>W768&gt;0</formula>
    </cfRule>
  </conditionalFormatting>
  <conditionalFormatting sqref="W770">
    <cfRule type="expression" dxfId="860" priority="889">
      <formula>W771&gt;0</formula>
    </cfRule>
  </conditionalFormatting>
  <conditionalFormatting sqref="W773">
    <cfRule type="expression" dxfId="859" priority="888">
      <formula>W774&gt;0</formula>
    </cfRule>
  </conditionalFormatting>
  <conditionalFormatting sqref="W776">
    <cfRule type="expression" dxfId="858" priority="887">
      <formula>W777&gt;0</formula>
    </cfRule>
  </conditionalFormatting>
  <conditionalFormatting sqref="W779">
    <cfRule type="expression" dxfId="857" priority="886">
      <formula>W780&gt;0</formula>
    </cfRule>
  </conditionalFormatting>
  <conditionalFormatting sqref="W782">
    <cfRule type="expression" dxfId="856" priority="885">
      <formula>W783&gt;0</formula>
    </cfRule>
  </conditionalFormatting>
  <conditionalFormatting sqref="W785">
    <cfRule type="expression" dxfId="855" priority="884">
      <formula>W786&gt;0</formula>
    </cfRule>
  </conditionalFormatting>
  <conditionalFormatting sqref="W788">
    <cfRule type="expression" dxfId="854" priority="883">
      <formula>W789&gt;0</formula>
    </cfRule>
  </conditionalFormatting>
  <conditionalFormatting sqref="W791">
    <cfRule type="expression" dxfId="853" priority="882">
      <formula>W792&gt;0</formula>
    </cfRule>
  </conditionalFormatting>
  <conditionalFormatting sqref="W794">
    <cfRule type="expression" dxfId="852" priority="881">
      <formula>W795&gt;0</formula>
    </cfRule>
  </conditionalFormatting>
  <conditionalFormatting sqref="W797">
    <cfRule type="expression" dxfId="851" priority="880">
      <formula>W798&gt;0</formula>
    </cfRule>
  </conditionalFormatting>
  <conditionalFormatting sqref="W800">
    <cfRule type="expression" dxfId="850" priority="879">
      <formula>W801&gt;0</formula>
    </cfRule>
  </conditionalFormatting>
  <conditionalFormatting sqref="W803">
    <cfRule type="expression" dxfId="849" priority="878">
      <formula>W804&gt;0</formula>
    </cfRule>
  </conditionalFormatting>
  <conditionalFormatting sqref="W806">
    <cfRule type="expression" dxfId="848" priority="877">
      <formula>W807&gt;0</formula>
    </cfRule>
  </conditionalFormatting>
  <conditionalFormatting sqref="W809">
    <cfRule type="expression" dxfId="847" priority="876">
      <formula>W810&gt;0</formula>
    </cfRule>
  </conditionalFormatting>
  <conditionalFormatting sqref="W812">
    <cfRule type="expression" dxfId="846" priority="875">
      <formula>W813&gt;0</formula>
    </cfRule>
  </conditionalFormatting>
  <conditionalFormatting sqref="W815">
    <cfRule type="expression" dxfId="845" priority="874">
      <formula>W816&gt;0</formula>
    </cfRule>
  </conditionalFormatting>
  <conditionalFormatting sqref="W818">
    <cfRule type="expression" dxfId="844" priority="873">
      <formula>W819&gt;0</formula>
    </cfRule>
  </conditionalFormatting>
  <conditionalFormatting sqref="S743">
    <cfRule type="expression" dxfId="843" priority="872">
      <formula>S744&gt;0</formula>
    </cfRule>
  </conditionalFormatting>
  <conditionalFormatting sqref="S746">
    <cfRule type="expression" dxfId="842" priority="871">
      <formula>S747&gt;0</formula>
    </cfRule>
  </conditionalFormatting>
  <conditionalFormatting sqref="S749">
    <cfRule type="expression" dxfId="841" priority="870">
      <formula>S750&gt;0</formula>
    </cfRule>
  </conditionalFormatting>
  <conditionalFormatting sqref="S752">
    <cfRule type="expression" dxfId="840" priority="869">
      <formula>S753&gt;0</formula>
    </cfRule>
  </conditionalFormatting>
  <conditionalFormatting sqref="S755">
    <cfRule type="expression" dxfId="839" priority="868">
      <formula>S756&gt;0</formula>
    </cfRule>
  </conditionalFormatting>
  <conditionalFormatting sqref="S758">
    <cfRule type="expression" dxfId="838" priority="867">
      <formula>S759&gt;0</formula>
    </cfRule>
  </conditionalFormatting>
  <conditionalFormatting sqref="S761">
    <cfRule type="expression" dxfId="837" priority="866">
      <formula>S762&gt;0</formula>
    </cfRule>
  </conditionalFormatting>
  <conditionalFormatting sqref="S764">
    <cfRule type="expression" dxfId="836" priority="865">
      <formula>S765&gt;0</formula>
    </cfRule>
  </conditionalFormatting>
  <conditionalFormatting sqref="S767">
    <cfRule type="expression" dxfId="835" priority="864">
      <formula>S768&gt;0</formula>
    </cfRule>
  </conditionalFormatting>
  <conditionalFormatting sqref="S770">
    <cfRule type="expression" dxfId="834" priority="863">
      <formula>S771&gt;0</formula>
    </cfRule>
  </conditionalFormatting>
  <conditionalFormatting sqref="S773">
    <cfRule type="expression" dxfId="833" priority="862">
      <formula>S774&gt;0</formula>
    </cfRule>
  </conditionalFormatting>
  <conditionalFormatting sqref="S776">
    <cfRule type="expression" dxfId="832" priority="861">
      <formula>S777&gt;0</formula>
    </cfRule>
  </conditionalFormatting>
  <conditionalFormatting sqref="S779">
    <cfRule type="expression" dxfId="831" priority="860">
      <formula>S780&gt;0</formula>
    </cfRule>
  </conditionalFormatting>
  <conditionalFormatting sqref="S782">
    <cfRule type="expression" dxfId="830" priority="859">
      <formula>S783&gt;0</formula>
    </cfRule>
  </conditionalFormatting>
  <conditionalFormatting sqref="S785">
    <cfRule type="expression" dxfId="829" priority="858">
      <formula>S786&gt;0</formula>
    </cfRule>
  </conditionalFormatting>
  <conditionalFormatting sqref="S788">
    <cfRule type="expression" dxfId="828" priority="857">
      <formula>S789&gt;0</formula>
    </cfRule>
  </conditionalFormatting>
  <conditionalFormatting sqref="S791">
    <cfRule type="expression" dxfId="827" priority="856">
      <formula>S792&gt;0</formula>
    </cfRule>
  </conditionalFormatting>
  <conditionalFormatting sqref="S794">
    <cfRule type="expression" dxfId="826" priority="855">
      <formula>S795&gt;0</formula>
    </cfRule>
  </conditionalFormatting>
  <conditionalFormatting sqref="S797">
    <cfRule type="expression" dxfId="825" priority="854">
      <formula>S798&gt;0</formula>
    </cfRule>
  </conditionalFormatting>
  <conditionalFormatting sqref="S800">
    <cfRule type="expression" dxfId="824" priority="853">
      <formula>S801&gt;0</formula>
    </cfRule>
  </conditionalFormatting>
  <conditionalFormatting sqref="S803">
    <cfRule type="expression" dxfId="823" priority="852">
      <formula>S804&gt;0</formula>
    </cfRule>
  </conditionalFormatting>
  <conditionalFormatting sqref="S806">
    <cfRule type="expression" dxfId="822" priority="851">
      <formula>S807&gt;0</formula>
    </cfRule>
  </conditionalFormatting>
  <conditionalFormatting sqref="S809">
    <cfRule type="expression" dxfId="821" priority="850">
      <formula>S810&gt;0</formula>
    </cfRule>
  </conditionalFormatting>
  <conditionalFormatting sqref="S812">
    <cfRule type="expression" dxfId="820" priority="849">
      <formula>S813&gt;0</formula>
    </cfRule>
  </conditionalFormatting>
  <conditionalFormatting sqref="S815">
    <cfRule type="expression" dxfId="819" priority="848">
      <formula>S816&gt;0</formula>
    </cfRule>
  </conditionalFormatting>
  <conditionalFormatting sqref="S818">
    <cfRule type="expression" dxfId="818" priority="847">
      <formula>S819&gt;0</formula>
    </cfRule>
  </conditionalFormatting>
  <conditionalFormatting sqref="U743">
    <cfRule type="expression" dxfId="817" priority="846">
      <formula>U744&gt;0</formula>
    </cfRule>
  </conditionalFormatting>
  <conditionalFormatting sqref="U746">
    <cfRule type="expression" dxfId="816" priority="845">
      <formula>U747&gt;0</formula>
    </cfRule>
  </conditionalFormatting>
  <conditionalFormatting sqref="U749">
    <cfRule type="expression" dxfId="815" priority="844">
      <formula>U750&gt;0</formula>
    </cfRule>
  </conditionalFormatting>
  <conditionalFormatting sqref="U752">
    <cfRule type="expression" dxfId="814" priority="843">
      <formula>U753&gt;0</formula>
    </cfRule>
  </conditionalFormatting>
  <conditionalFormatting sqref="U755">
    <cfRule type="expression" dxfId="813" priority="842">
      <formula>U756&gt;0</formula>
    </cfRule>
  </conditionalFormatting>
  <conditionalFormatting sqref="U758">
    <cfRule type="expression" dxfId="812" priority="841">
      <formula>U759&gt;0</formula>
    </cfRule>
  </conditionalFormatting>
  <conditionalFormatting sqref="U761">
    <cfRule type="expression" dxfId="811" priority="840">
      <formula>U762&gt;0</formula>
    </cfRule>
  </conditionalFormatting>
  <conditionalFormatting sqref="U764">
    <cfRule type="expression" dxfId="810" priority="839">
      <formula>U765&gt;0</formula>
    </cfRule>
  </conditionalFormatting>
  <conditionalFormatting sqref="U767">
    <cfRule type="expression" dxfId="809" priority="838">
      <formula>U768&gt;0</formula>
    </cfRule>
  </conditionalFormatting>
  <conditionalFormatting sqref="U770">
    <cfRule type="expression" dxfId="808" priority="837">
      <formula>U771&gt;0</formula>
    </cfRule>
  </conditionalFormatting>
  <conditionalFormatting sqref="U773">
    <cfRule type="expression" dxfId="807" priority="836">
      <formula>U774&gt;0</formula>
    </cfRule>
  </conditionalFormatting>
  <conditionalFormatting sqref="U776">
    <cfRule type="expression" dxfId="806" priority="835">
      <formula>U777&gt;0</formula>
    </cfRule>
  </conditionalFormatting>
  <conditionalFormatting sqref="U779">
    <cfRule type="expression" dxfId="805" priority="834">
      <formula>U780&gt;0</formula>
    </cfRule>
  </conditionalFormatting>
  <conditionalFormatting sqref="U782">
    <cfRule type="expression" dxfId="804" priority="833">
      <formula>U783&gt;0</formula>
    </cfRule>
  </conditionalFormatting>
  <conditionalFormatting sqref="U785">
    <cfRule type="expression" dxfId="803" priority="832">
      <formula>U786&gt;0</formula>
    </cfRule>
  </conditionalFormatting>
  <conditionalFormatting sqref="U788">
    <cfRule type="expression" dxfId="802" priority="831">
      <formula>U789&gt;0</formula>
    </cfRule>
  </conditionalFormatting>
  <conditionalFormatting sqref="U791">
    <cfRule type="expression" dxfId="801" priority="830">
      <formula>U792&gt;0</formula>
    </cfRule>
  </conditionalFormatting>
  <conditionalFormatting sqref="U794">
    <cfRule type="expression" dxfId="800" priority="829">
      <formula>U795&gt;0</formula>
    </cfRule>
  </conditionalFormatting>
  <conditionalFormatting sqref="U797">
    <cfRule type="expression" dxfId="799" priority="828">
      <formula>U798&gt;0</formula>
    </cfRule>
  </conditionalFormatting>
  <conditionalFormatting sqref="U800">
    <cfRule type="expression" dxfId="798" priority="827">
      <formula>U801&gt;0</formula>
    </cfRule>
  </conditionalFormatting>
  <conditionalFormatting sqref="U803">
    <cfRule type="expression" dxfId="797" priority="826">
      <formula>U804&gt;0</formula>
    </cfRule>
  </conditionalFormatting>
  <conditionalFormatting sqref="U806">
    <cfRule type="expression" dxfId="796" priority="825">
      <formula>U807&gt;0</formula>
    </cfRule>
  </conditionalFormatting>
  <conditionalFormatting sqref="U809">
    <cfRule type="expression" dxfId="795" priority="824">
      <formula>U810&gt;0</formula>
    </cfRule>
  </conditionalFormatting>
  <conditionalFormatting sqref="U812">
    <cfRule type="expression" dxfId="794" priority="823">
      <formula>U813&gt;0</formula>
    </cfRule>
  </conditionalFormatting>
  <conditionalFormatting sqref="U815">
    <cfRule type="expression" dxfId="793" priority="822">
      <formula>U816&gt;0</formula>
    </cfRule>
  </conditionalFormatting>
  <conditionalFormatting sqref="U818">
    <cfRule type="expression" dxfId="792" priority="821">
      <formula>U819&gt;0</formula>
    </cfRule>
  </conditionalFormatting>
  <conditionalFormatting sqref="W743">
    <cfRule type="expression" dxfId="791" priority="820">
      <formula>W744&gt;0</formula>
    </cfRule>
  </conditionalFormatting>
  <conditionalFormatting sqref="W746">
    <cfRule type="expression" dxfId="790" priority="819">
      <formula>W747&gt;0</formula>
    </cfRule>
  </conditionalFormatting>
  <conditionalFormatting sqref="W749">
    <cfRule type="expression" dxfId="789" priority="818">
      <formula>W750&gt;0</formula>
    </cfRule>
  </conditionalFormatting>
  <conditionalFormatting sqref="W752">
    <cfRule type="expression" dxfId="788" priority="817">
      <formula>W753&gt;0</formula>
    </cfRule>
  </conditionalFormatting>
  <conditionalFormatting sqref="W755">
    <cfRule type="expression" dxfId="787" priority="816">
      <formula>W756&gt;0</formula>
    </cfRule>
  </conditionalFormatting>
  <conditionalFormatting sqref="W758">
    <cfRule type="expression" dxfId="786" priority="815">
      <formula>W759&gt;0</formula>
    </cfRule>
  </conditionalFormatting>
  <conditionalFormatting sqref="W761">
    <cfRule type="expression" dxfId="785" priority="814">
      <formula>W762&gt;0</formula>
    </cfRule>
  </conditionalFormatting>
  <conditionalFormatting sqref="W764">
    <cfRule type="expression" dxfId="784" priority="813">
      <formula>W765&gt;0</formula>
    </cfRule>
  </conditionalFormatting>
  <conditionalFormatting sqref="W767">
    <cfRule type="expression" dxfId="783" priority="812">
      <formula>W768&gt;0</formula>
    </cfRule>
  </conditionalFormatting>
  <conditionalFormatting sqref="W770">
    <cfRule type="expression" dxfId="782" priority="811">
      <formula>W771&gt;0</formula>
    </cfRule>
  </conditionalFormatting>
  <conditionalFormatting sqref="W773">
    <cfRule type="expression" dxfId="781" priority="810">
      <formula>W774&gt;0</formula>
    </cfRule>
  </conditionalFormatting>
  <conditionalFormatting sqref="W776">
    <cfRule type="expression" dxfId="780" priority="809">
      <formula>W777&gt;0</formula>
    </cfRule>
  </conditionalFormatting>
  <conditionalFormatting sqref="W779">
    <cfRule type="expression" dxfId="779" priority="808">
      <formula>W780&gt;0</formula>
    </cfRule>
  </conditionalFormatting>
  <conditionalFormatting sqref="W782">
    <cfRule type="expression" dxfId="778" priority="807">
      <formula>W783&gt;0</formula>
    </cfRule>
  </conditionalFormatting>
  <conditionalFormatting sqref="W785">
    <cfRule type="expression" dxfId="777" priority="806">
      <formula>W786&gt;0</formula>
    </cfRule>
  </conditionalFormatting>
  <conditionalFormatting sqref="W788">
    <cfRule type="expression" dxfId="776" priority="805">
      <formula>W789&gt;0</formula>
    </cfRule>
  </conditionalFormatting>
  <conditionalFormatting sqref="W791">
    <cfRule type="expression" dxfId="775" priority="804">
      <formula>W792&gt;0</formula>
    </cfRule>
  </conditionalFormatting>
  <conditionalFormatting sqref="W794">
    <cfRule type="expression" dxfId="774" priority="803">
      <formula>W795&gt;0</formula>
    </cfRule>
  </conditionalFormatting>
  <conditionalFormatting sqref="W797">
    <cfRule type="expression" dxfId="773" priority="802">
      <formula>W798&gt;0</formula>
    </cfRule>
  </conditionalFormatting>
  <conditionalFormatting sqref="W800">
    <cfRule type="expression" dxfId="772" priority="801">
      <formula>W801&gt;0</formula>
    </cfRule>
  </conditionalFormatting>
  <conditionalFormatting sqref="W803">
    <cfRule type="expression" dxfId="771" priority="800">
      <formula>W804&gt;0</formula>
    </cfRule>
  </conditionalFormatting>
  <conditionalFormatting sqref="W806">
    <cfRule type="expression" dxfId="770" priority="799">
      <formula>W807&gt;0</formula>
    </cfRule>
  </conditionalFormatting>
  <conditionalFormatting sqref="W809">
    <cfRule type="expression" dxfId="769" priority="798">
      <formula>W810&gt;0</formula>
    </cfRule>
  </conditionalFormatting>
  <conditionalFormatting sqref="W812">
    <cfRule type="expression" dxfId="768" priority="797">
      <formula>W813&gt;0</formula>
    </cfRule>
  </conditionalFormatting>
  <conditionalFormatting sqref="W815">
    <cfRule type="expression" dxfId="767" priority="796">
      <formula>W816&gt;0</formula>
    </cfRule>
  </conditionalFormatting>
  <conditionalFormatting sqref="W818">
    <cfRule type="expression" dxfId="766" priority="795">
      <formula>W819&gt;0</formula>
    </cfRule>
  </conditionalFormatting>
  <conditionalFormatting sqref="Q823:X823">
    <cfRule type="expression" dxfId="765" priority="794">
      <formula>Q824&gt;0</formula>
    </cfRule>
  </conditionalFormatting>
  <conditionalFormatting sqref="Q826:X826">
    <cfRule type="expression" dxfId="764" priority="793">
      <formula>Q827&gt;0</formula>
    </cfRule>
  </conditionalFormatting>
  <conditionalFormatting sqref="Q829:X829">
    <cfRule type="expression" dxfId="763" priority="792">
      <formula>Q830&gt;0</formula>
    </cfRule>
  </conditionalFormatting>
  <conditionalFormatting sqref="Q832:X832">
    <cfRule type="expression" dxfId="762" priority="791">
      <formula>Q833&gt;0</formula>
    </cfRule>
  </conditionalFormatting>
  <conditionalFormatting sqref="Q835:X835">
    <cfRule type="expression" dxfId="761" priority="790">
      <formula>Q836&gt;0</formula>
    </cfRule>
  </conditionalFormatting>
  <conditionalFormatting sqref="Q838:X838">
    <cfRule type="expression" dxfId="760" priority="789">
      <formula>Q839&gt;0</formula>
    </cfRule>
  </conditionalFormatting>
  <conditionalFormatting sqref="Q841:X841">
    <cfRule type="expression" dxfId="759" priority="788">
      <formula>Q842&gt;0</formula>
    </cfRule>
  </conditionalFormatting>
  <conditionalFormatting sqref="Q844:X844">
    <cfRule type="expression" dxfId="758" priority="787">
      <formula>Q845&gt;0</formula>
    </cfRule>
  </conditionalFormatting>
  <conditionalFormatting sqref="Q847:X847">
    <cfRule type="expression" dxfId="757" priority="786">
      <formula>Q848&gt;0</formula>
    </cfRule>
  </conditionalFormatting>
  <conditionalFormatting sqref="Q850:X850">
    <cfRule type="expression" dxfId="756" priority="785">
      <formula>Q851&gt;0</formula>
    </cfRule>
  </conditionalFormatting>
  <conditionalFormatting sqref="Q853:X853">
    <cfRule type="expression" dxfId="755" priority="784">
      <formula>Q854&gt;0</formula>
    </cfRule>
  </conditionalFormatting>
  <conditionalFormatting sqref="Q823:X823">
    <cfRule type="expression" dxfId="754" priority="783">
      <formula>Q824&gt;0</formula>
    </cfRule>
  </conditionalFormatting>
  <conditionalFormatting sqref="Q826:X826">
    <cfRule type="expression" dxfId="753" priority="782">
      <formula>Q827&gt;0</formula>
    </cfRule>
  </conditionalFormatting>
  <conditionalFormatting sqref="Q829:X829">
    <cfRule type="expression" dxfId="752" priority="781">
      <formula>Q830&gt;0</formula>
    </cfRule>
  </conditionalFormatting>
  <conditionalFormatting sqref="Q832:X832">
    <cfRule type="expression" dxfId="751" priority="780">
      <formula>Q833&gt;0</formula>
    </cfRule>
  </conditionalFormatting>
  <conditionalFormatting sqref="Q835:X835">
    <cfRule type="expression" dxfId="750" priority="779">
      <formula>Q836&gt;0</formula>
    </cfRule>
  </conditionalFormatting>
  <conditionalFormatting sqref="Q838:X838">
    <cfRule type="expression" dxfId="749" priority="778">
      <formula>Q839&gt;0</formula>
    </cfRule>
  </conditionalFormatting>
  <conditionalFormatting sqref="Q841:X841">
    <cfRule type="expression" dxfId="748" priority="777">
      <formula>Q842&gt;0</formula>
    </cfRule>
  </conditionalFormatting>
  <conditionalFormatting sqref="Q844:X844">
    <cfRule type="expression" dxfId="747" priority="776">
      <formula>Q845&gt;0</formula>
    </cfRule>
  </conditionalFormatting>
  <conditionalFormatting sqref="Q847:X847">
    <cfRule type="expression" dxfId="746" priority="775">
      <formula>Q848&gt;0</formula>
    </cfRule>
  </conditionalFormatting>
  <conditionalFormatting sqref="Q850:X850">
    <cfRule type="expression" dxfId="745" priority="774">
      <formula>Q851&gt;0</formula>
    </cfRule>
  </conditionalFormatting>
  <conditionalFormatting sqref="Q853:X853">
    <cfRule type="expression" dxfId="744" priority="773">
      <formula>Q854&gt;0</formula>
    </cfRule>
  </conditionalFormatting>
  <conditionalFormatting sqref="Q856:X856">
    <cfRule type="expression" dxfId="743" priority="772">
      <formula>Q857&gt;0</formula>
    </cfRule>
  </conditionalFormatting>
  <conditionalFormatting sqref="Q859:X859">
    <cfRule type="expression" dxfId="742" priority="771">
      <formula>Q860&gt;0</formula>
    </cfRule>
  </conditionalFormatting>
  <conditionalFormatting sqref="Q862:X862">
    <cfRule type="expression" dxfId="741" priority="770">
      <formula>Q863&gt;0</formula>
    </cfRule>
  </conditionalFormatting>
  <conditionalFormatting sqref="Q865:X865">
    <cfRule type="expression" dxfId="740" priority="769">
      <formula>Q866&gt;0</formula>
    </cfRule>
  </conditionalFormatting>
  <conditionalFormatting sqref="Q868:X868">
    <cfRule type="expression" dxfId="739" priority="768">
      <formula>Q869&gt;0</formula>
    </cfRule>
  </conditionalFormatting>
  <conditionalFormatting sqref="Q871:X871">
    <cfRule type="expression" dxfId="738" priority="767">
      <formula>Q872&gt;0</formula>
    </cfRule>
  </conditionalFormatting>
  <conditionalFormatting sqref="Q874:X874">
    <cfRule type="expression" dxfId="737" priority="766">
      <formula>Q875&gt;0</formula>
    </cfRule>
  </conditionalFormatting>
  <conditionalFormatting sqref="Q877:X877">
    <cfRule type="expression" dxfId="736" priority="765">
      <formula>Q878&gt;0</formula>
    </cfRule>
  </conditionalFormatting>
  <conditionalFormatting sqref="Q880:X880">
    <cfRule type="expression" dxfId="735" priority="764">
      <formula>Q881&gt;0</formula>
    </cfRule>
  </conditionalFormatting>
  <conditionalFormatting sqref="Q883:X883">
    <cfRule type="expression" dxfId="734" priority="763">
      <formula>Q884&gt;0</formula>
    </cfRule>
  </conditionalFormatting>
  <conditionalFormatting sqref="Q886:X886">
    <cfRule type="expression" dxfId="733" priority="762">
      <formula>Q887&gt;0</formula>
    </cfRule>
  </conditionalFormatting>
  <conditionalFormatting sqref="Q856:X856">
    <cfRule type="expression" dxfId="732" priority="761">
      <formula>Q857&gt;0</formula>
    </cfRule>
  </conditionalFormatting>
  <conditionalFormatting sqref="Q859:X859">
    <cfRule type="expression" dxfId="731" priority="760">
      <formula>Q860&gt;0</formula>
    </cfRule>
  </conditionalFormatting>
  <conditionalFormatting sqref="Q862:X862">
    <cfRule type="expression" dxfId="730" priority="759">
      <formula>Q863&gt;0</formula>
    </cfRule>
  </conditionalFormatting>
  <conditionalFormatting sqref="Q865:X865">
    <cfRule type="expression" dxfId="729" priority="758">
      <formula>Q866&gt;0</formula>
    </cfRule>
  </conditionalFormatting>
  <conditionalFormatting sqref="Q868:X868">
    <cfRule type="expression" dxfId="728" priority="757">
      <formula>Q869&gt;0</formula>
    </cfRule>
  </conditionalFormatting>
  <conditionalFormatting sqref="Q871:X871">
    <cfRule type="expression" dxfId="727" priority="756">
      <formula>Q872&gt;0</formula>
    </cfRule>
  </conditionalFormatting>
  <conditionalFormatting sqref="Q874:X874">
    <cfRule type="expression" dxfId="726" priority="755">
      <formula>Q875&gt;0</formula>
    </cfRule>
  </conditionalFormatting>
  <conditionalFormatting sqref="Q877:X877">
    <cfRule type="expression" dxfId="725" priority="754">
      <formula>Q878&gt;0</formula>
    </cfRule>
  </conditionalFormatting>
  <conditionalFormatting sqref="Q880:X880">
    <cfRule type="expression" dxfId="724" priority="753">
      <formula>Q881&gt;0</formula>
    </cfRule>
  </conditionalFormatting>
  <conditionalFormatting sqref="Q883:X883">
    <cfRule type="expression" dxfId="723" priority="752">
      <formula>Q884&gt;0</formula>
    </cfRule>
  </conditionalFormatting>
  <conditionalFormatting sqref="Q886:X886">
    <cfRule type="expression" dxfId="722" priority="751">
      <formula>Q887&gt;0</formula>
    </cfRule>
  </conditionalFormatting>
  <conditionalFormatting sqref="Q889:X889">
    <cfRule type="expression" dxfId="721" priority="750">
      <formula>Q890&gt;0</formula>
    </cfRule>
  </conditionalFormatting>
  <conditionalFormatting sqref="Q892:X892">
    <cfRule type="expression" dxfId="720" priority="749">
      <formula>Q893&gt;0</formula>
    </cfRule>
  </conditionalFormatting>
  <conditionalFormatting sqref="Q895:X895">
    <cfRule type="expression" dxfId="719" priority="748">
      <formula>Q896&gt;0</formula>
    </cfRule>
  </conditionalFormatting>
  <conditionalFormatting sqref="Q898:X898">
    <cfRule type="expression" dxfId="718" priority="747">
      <formula>Q899&gt;0</formula>
    </cfRule>
  </conditionalFormatting>
  <conditionalFormatting sqref="Q889:X889">
    <cfRule type="expression" dxfId="717" priority="746">
      <formula>Q890&gt;0</formula>
    </cfRule>
  </conditionalFormatting>
  <conditionalFormatting sqref="Q892:X892">
    <cfRule type="expression" dxfId="716" priority="745">
      <formula>Q893&gt;0</formula>
    </cfRule>
  </conditionalFormatting>
  <conditionalFormatting sqref="Q895:X895">
    <cfRule type="expression" dxfId="715" priority="744">
      <formula>Q896&gt;0</formula>
    </cfRule>
  </conditionalFormatting>
  <conditionalFormatting sqref="Q898:X898">
    <cfRule type="expression" dxfId="714" priority="743">
      <formula>Q899&gt;0</formula>
    </cfRule>
  </conditionalFormatting>
  <conditionalFormatting sqref="Q823">
    <cfRule type="expression" dxfId="713" priority="742">
      <formula>Q824&gt;0</formula>
    </cfRule>
  </conditionalFormatting>
  <conditionalFormatting sqref="Q826">
    <cfRule type="expression" dxfId="712" priority="741">
      <formula>Q827&gt;0</formula>
    </cfRule>
  </conditionalFormatting>
  <conditionalFormatting sqref="Q829">
    <cfRule type="expression" dxfId="711" priority="740">
      <formula>Q830&gt;0</formula>
    </cfRule>
  </conditionalFormatting>
  <conditionalFormatting sqref="Q832">
    <cfRule type="expression" dxfId="710" priority="739">
      <formula>Q833&gt;0</formula>
    </cfRule>
  </conditionalFormatting>
  <conditionalFormatting sqref="Q835">
    <cfRule type="expression" dxfId="709" priority="738">
      <formula>Q836&gt;0</formula>
    </cfRule>
  </conditionalFormatting>
  <conditionalFormatting sqref="Q838">
    <cfRule type="expression" dxfId="708" priority="737">
      <formula>Q839&gt;0</formula>
    </cfRule>
  </conditionalFormatting>
  <conditionalFormatting sqref="Q841">
    <cfRule type="expression" dxfId="707" priority="736">
      <formula>Q842&gt;0</formula>
    </cfRule>
  </conditionalFormatting>
  <conditionalFormatting sqref="Q844">
    <cfRule type="expression" dxfId="706" priority="735">
      <formula>Q845&gt;0</formula>
    </cfRule>
  </conditionalFormatting>
  <conditionalFormatting sqref="Q847">
    <cfRule type="expression" dxfId="705" priority="734">
      <formula>Q848&gt;0</formula>
    </cfRule>
  </conditionalFormatting>
  <conditionalFormatting sqref="Q850">
    <cfRule type="expression" dxfId="704" priority="733">
      <formula>Q851&gt;0</formula>
    </cfRule>
  </conditionalFormatting>
  <conditionalFormatting sqref="Q853">
    <cfRule type="expression" dxfId="703" priority="732">
      <formula>Q854&gt;0</formula>
    </cfRule>
  </conditionalFormatting>
  <conditionalFormatting sqref="Q856">
    <cfRule type="expression" dxfId="702" priority="731">
      <formula>Q857&gt;0</formula>
    </cfRule>
  </conditionalFormatting>
  <conditionalFormatting sqref="Q859">
    <cfRule type="expression" dxfId="701" priority="730">
      <formula>Q860&gt;0</formula>
    </cfRule>
  </conditionalFormatting>
  <conditionalFormatting sqref="Q862">
    <cfRule type="expression" dxfId="700" priority="729">
      <formula>Q863&gt;0</formula>
    </cfRule>
  </conditionalFormatting>
  <conditionalFormatting sqref="Q865">
    <cfRule type="expression" dxfId="699" priority="728">
      <formula>Q866&gt;0</formula>
    </cfRule>
  </conditionalFormatting>
  <conditionalFormatting sqref="Q868">
    <cfRule type="expression" dxfId="698" priority="727">
      <formula>Q869&gt;0</formula>
    </cfRule>
  </conditionalFormatting>
  <conditionalFormatting sqref="Q871">
    <cfRule type="expression" dxfId="697" priority="726">
      <formula>Q872&gt;0</formula>
    </cfRule>
  </conditionalFormatting>
  <conditionalFormatting sqref="Q874">
    <cfRule type="expression" dxfId="696" priority="725">
      <formula>Q875&gt;0</formula>
    </cfRule>
  </conditionalFormatting>
  <conditionalFormatting sqref="Q877">
    <cfRule type="expression" dxfId="695" priority="724">
      <formula>Q878&gt;0</formula>
    </cfRule>
  </conditionalFormatting>
  <conditionalFormatting sqref="Q880">
    <cfRule type="expression" dxfId="694" priority="723">
      <formula>Q881&gt;0</formula>
    </cfRule>
  </conditionalFormatting>
  <conditionalFormatting sqref="Q883">
    <cfRule type="expression" dxfId="693" priority="722">
      <formula>Q884&gt;0</formula>
    </cfRule>
  </conditionalFormatting>
  <conditionalFormatting sqref="Q886">
    <cfRule type="expression" dxfId="692" priority="721">
      <formula>Q887&gt;0</formula>
    </cfRule>
  </conditionalFormatting>
  <conditionalFormatting sqref="Q889">
    <cfRule type="expression" dxfId="691" priority="720">
      <formula>Q890&gt;0</formula>
    </cfRule>
  </conditionalFormatting>
  <conditionalFormatting sqref="Q892">
    <cfRule type="expression" dxfId="690" priority="719">
      <formula>Q893&gt;0</formula>
    </cfRule>
  </conditionalFormatting>
  <conditionalFormatting sqref="Q895">
    <cfRule type="expression" dxfId="689" priority="718">
      <formula>Q896&gt;0</formula>
    </cfRule>
  </conditionalFormatting>
  <conditionalFormatting sqref="Q898">
    <cfRule type="expression" dxfId="688" priority="717">
      <formula>Q899&gt;0</formula>
    </cfRule>
  </conditionalFormatting>
  <conditionalFormatting sqref="S823">
    <cfRule type="expression" dxfId="687" priority="716">
      <formula>S824&gt;0</formula>
    </cfRule>
  </conditionalFormatting>
  <conditionalFormatting sqref="S826">
    <cfRule type="expression" dxfId="686" priority="715">
      <formula>S827&gt;0</formula>
    </cfRule>
  </conditionalFormatting>
  <conditionalFormatting sqref="S829">
    <cfRule type="expression" dxfId="685" priority="714">
      <formula>S830&gt;0</formula>
    </cfRule>
  </conditionalFormatting>
  <conditionalFormatting sqref="S832">
    <cfRule type="expression" dxfId="684" priority="713">
      <formula>S833&gt;0</formula>
    </cfRule>
  </conditionalFormatting>
  <conditionalFormatting sqref="S835">
    <cfRule type="expression" dxfId="683" priority="712">
      <formula>S836&gt;0</formula>
    </cfRule>
  </conditionalFormatting>
  <conditionalFormatting sqref="S838">
    <cfRule type="expression" dxfId="682" priority="711">
      <formula>S839&gt;0</formula>
    </cfRule>
  </conditionalFormatting>
  <conditionalFormatting sqref="S841">
    <cfRule type="expression" dxfId="681" priority="710">
      <formula>S842&gt;0</formula>
    </cfRule>
  </conditionalFormatting>
  <conditionalFormatting sqref="S844">
    <cfRule type="expression" dxfId="680" priority="709">
      <formula>S845&gt;0</formula>
    </cfRule>
  </conditionalFormatting>
  <conditionalFormatting sqref="S847">
    <cfRule type="expression" dxfId="679" priority="708">
      <formula>S848&gt;0</formula>
    </cfRule>
  </conditionalFormatting>
  <conditionalFormatting sqref="S850">
    <cfRule type="expression" dxfId="678" priority="707">
      <formula>S851&gt;0</formula>
    </cfRule>
  </conditionalFormatting>
  <conditionalFormatting sqref="S853">
    <cfRule type="expression" dxfId="677" priority="706">
      <formula>S854&gt;0</formula>
    </cfRule>
  </conditionalFormatting>
  <conditionalFormatting sqref="S856">
    <cfRule type="expression" dxfId="676" priority="705">
      <formula>S857&gt;0</formula>
    </cfRule>
  </conditionalFormatting>
  <conditionalFormatting sqref="S859">
    <cfRule type="expression" dxfId="675" priority="704">
      <formula>S860&gt;0</formula>
    </cfRule>
  </conditionalFormatting>
  <conditionalFormatting sqref="S862">
    <cfRule type="expression" dxfId="674" priority="703">
      <formula>S863&gt;0</formula>
    </cfRule>
  </conditionalFormatting>
  <conditionalFormatting sqref="S865">
    <cfRule type="expression" dxfId="673" priority="702">
      <formula>S866&gt;0</formula>
    </cfRule>
  </conditionalFormatting>
  <conditionalFormatting sqref="S868">
    <cfRule type="expression" dxfId="672" priority="701">
      <formula>S869&gt;0</formula>
    </cfRule>
  </conditionalFormatting>
  <conditionalFormatting sqref="S871">
    <cfRule type="expression" dxfId="671" priority="700">
      <formula>S872&gt;0</formula>
    </cfRule>
  </conditionalFormatting>
  <conditionalFormatting sqref="S874">
    <cfRule type="expression" dxfId="670" priority="699">
      <formula>S875&gt;0</formula>
    </cfRule>
  </conditionalFormatting>
  <conditionalFormatting sqref="S877">
    <cfRule type="expression" dxfId="669" priority="698">
      <formula>S878&gt;0</formula>
    </cfRule>
  </conditionalFormatting>
  <conditionalFormatting sqref="S880">
    <cfRule type="expression" dxfId="668" priority="697">
      <formula>S881&gt;0</formula>
    </cfRule>
  </conditionalFormatting>
  <conditionalFormatting sqref="S883">
    <cfRule type="expression" dxfId="667" priority="696">
      <formula>S884&gt;0</formula>
    </cfRule>
  </conditionalFormatting>
  <conditionalFormatting sqref="S886">
    <cfRule type="expression" dxfId="666" priority="695">
      <formula>S887&gt;0</formula>
    </cfRule>
  </conditionalFormatting>
  <conditionalFormatting sqref="S889">
    <cfRule type="expression" dxfId="665" priority="694">
      <formula>S890&gt;0</formula>
    </cfRule>
  </conditionalFormatting>
  <conditionalFormatting sqref="S892">
    <cfRule type="expression" dxfId="664" priority="693">
      <formula>S893&gt;0</formula>
    </cfRule>
  </conditionalFormatting>
  <conditionalFormatting sqref="S895">
    <cfRule type="expression" dxfId="663" priority="692">
      <formula>S896&gt;0</formula>
    </cfRule>
  </conditionalFormatting>
  <conditionalFormatting sqref="S898">
    <cfRule type="expression" dxfId="662" priority="691">
      <formula>S899&gt;0</formula>
    </cfRule>
  </conditionalFormatting>
  <conditionalFormatting sqref="U823">
    <cfRule type="expression" dxfId="661" priority="690">
      <formula>U824&gt;0</formula>
    </cfRule>
  </conditionalFormatting>
  <conditionalFormatting sqref="U826">
    <cfRule type="expression" dxfId="660" priority="689">
      <formula>U827&gt;0</formula>
    </cfRule>
  </conditionalFormatting>
  <conditionalFormatting sqref="U829">
    <cfRule type="expression" dxfId="659" priority="688">
      <formula>U830&gt;0</formula>
    </cfRule>
  </conditionalFormatting>
  <conditionalFormatting sqref="U832">
    <cfRule type="expression" dxfId="658" priority="687">
      <formula>U833&gt;0</formula>
    </cfRule>
  </conditionalFormatting>
  <conditionalFormatting sqref="U835">
    <cfRule type="expression" dxfId="657" priority="686">
      <formula>U836&gt;0</formula>
    </cfRule>
  </conditionalFormatting>
  <conditionalFormatting sqref="U838">
    <cfRule type="expression" dxfId="656" priority="685">
      <formula>U839&gt;0</formula>
    </cfRule>
  </conditionalFormatting>
  <conditionalFormatting sqref="U841">
    <cfRule type="expression" dxfId="655" priority="684">
      <formula>U842&gt;0</formula>
    </cfRule>
  </conditionalFormatting>
  <conditionalFormatting sqref="U844">
    <cfRule type="expression" dxfId="654" priority="683">
      <formula>U845&gt;0</formula>
    </cfRule>
  </conditionalFormatting>
  <conditionalFormatting sqref="U847">
    <cfRule type="expression" dxfId="653" priority="682">
      <formula>U848&gt;0</formula>
    </cfRule>
  </conditionalFormatting>
  <conditionalFormatting sqref="U850">
    <cfRule type="expression" dxfId="652" priority="681">
      <formula>U851&gt;0</formula>
    </cfRule>
  </conditionalFormatting>
  <conditionalFormatting sqref="U853">
    <cfRule type="expression" dxfId="651" priority="680">
      <formula>U854&gt;0</formula>
    </cfRule>
  </conditionalFormatting>
  <conditionalFormatting sqref="U856">
    <cfRule type="expression" dxfId="650" priority="679">
      <formula>U857&gt;0</formula>
    </cfRule>
  </conditionalFormatting>
  <conditionalFormatting sqref="U859">
    <cfRule type="expression" dxfId="649" priority="678">
      <formula>U860&gt;0</formula>
    </cfRule>
  </conditionalFormatting>
  <conditionalFormatting sqref="U862">
    <cfRule type="expression" dxfId="648" priority="677">
      <formula>U863&gt;0</formula>
    </cfRule>
  </conditionalFormatting>
  <conditionalFormatting sqref="U865">
    <cfRule type="expression" dxfId="647" priority="676">
      <formula>U866&gt;0</formula>
    </cfRule>
  </conditionalFormatting>
  <conditionalFormatting sqref="U868">
    <cfRule type="expression" dxfId="646" priority="675">
      <formula>U869&gt;0</formula>
    </cfRule>
  </conditionalFormatting>
  <conditionalFormatting sqref="U871">
    <cfRule type="expression" dxfId="645" priority="674">
      <formula>U872&gt;0</formula>
    </cfRule>
  </conditionalFormatting>
  <conditionalFormatting sqref="U874">
    <cfRule type="expression" dxfId="644" priority="673">
      <formula>U875&gt;0</formula>
    </cfRule>
  </conditionalFormatting>
  <conditionalFormatting sqref="U877">
    <cfRule type="expression" dxfId="643" priority="672">
      <formula>U878&gt;0</formula>
    </cfRule>
  </conditionalFormatting>
  <conditionalFormatting sqref="U880">
    <cfRule type="expression" dxfId="642" priority="671">
      <formula>U881&gt;0</formula>
    </cfRule>
  </conditionalFormatting>
  <conditionalFormatting sqref="U883">
    <cfRule type="expression" dxfId="641" priority="670">
      <formula>U884&gt;0</formula>
    </cfRule>
  </conditionalFormatting>
  <conditionalFormatting sqref="U886">
    <cfRule type="expression" dxfId="640" priority="669">
      <formula>U887&gt;0</formula>
    </cfRule>
  </conditionalFormatting>
  <conditionalFormatting sqref="U889">
    <cfRule type="expression" dxfId="639" priority="668">
      <formula>U890&gt;0</formula>
    </cfRule>
  </conditionalFormatting>
  <conditionalFormatting sqref="U892">
    <cfRule type="expression" dxfId="638" priority="667">
      <formula>U893&gt;0</formula>
    </cfRule>
  </conditionalFormatting>
  <conditionalFormatting sqref="U895">
    <cfRule type="expression" dxfId="637" priority="666">
      <formula>U896&gt;0</formula>
    </cfRule>
  </conditionalFormatting>
  <conditionalFormatting sqref="U898">
    <cfRule type="expression" dxfId="636" priority="665">
      <formula>U899&gt;0</formula>
    </cfRule>
  </conditionalFormatting>
  <conditionalFormatting sqref="W823">
    <cfRule type="expression" dxfId="635" priority="664">
      <formula>W824&gt;0</formula>
    </cfRule>
  </conditionalFormatting>
  <conditionalFormatting sqref="W826">
    <cfRule type="expression" dxfId="634" priority="663">
      <formula>W827&gt;0</formula>
    </cfRule>
  </conditionalFormatting>
  <conditionalFormatting sqref="W829">
    <cfRule type="expression" dxfId="633" priority="662">
      <formula>W830&gt;0</formula>
    </cfRule>
  </conditionalFormatting>
  <conditionalFormatting sqref="W832">
    <cfRule type="expression" dxfId="632" priority="661">
      <formula>W833&gt;0</formula>
    </cfRule>
  </conditionalFormatting>
  <conditionalFormatting sqref="W835">
    <cfRule type="expression" dxfId="631" priority="660">
      <formula>W836&gt;0</formula>
    </cfRule>
  </conditionalFormatting>
  <conditionalFormatting sqref="W838">
    <cfRule type="expression" dxfId="630" priority="659">
      <formula>W839&gt;0</formula>
    </cfRule>
  </conditionalFormatting>
  <conditionalFormatting sqref="W841">
    <cfRule type="expression" dxfId="629" priority="658">
      <formula>W842&gt;0</formula>
    </cfRule>
  </conditionalFormatting>
  <conditionalFormatting sqref="W844">
    <cfRule type="expression" dxfId="628" priority="657">
      <formula>W845&gt;0</formula>
    </cfRule>
  </conditionalFormatting>
  <conditionalFormatting sqref="W847">
    <cfRule type="expression" dxfId="627" priority="656">
      <formula>W848&gt;0</formula>
    </cfRule>
  </conditionalFormatting>
  <conditionalFormatting sqref="W850">
    <cfRule type="expression" dxfId="626" priority="655">
      <formula>W851&gt;0</formula>
    </cfRule>
  </conditionalFormatting>
  <conditionalFormatting sqref="W853">
    <cfRule type="expression" dxfId="625" priority="654">
      <formula>W854&gt;0</formula>
    </cfRule>
  </conditionalFormatting>
  <conditionalFormatting sqref="W856">
    <cfRule type="expression" dxfId="624" priority="653">
      <formula>W857&gt;0</formula>
    </cfRule>
  </conditionalFormatting>
  <conditionalFormatting sqref="W859">
    <cfRule type="expression" dxfId="623" priority="652">
      <formula>W860&gt;0</formula>
    </cfRule>
  </conditionalFormatting>
  <conditionalFormatting sqref="W862">
    <cfRule type="expression" dxfId="622" priority="651">
      <formula>W863&gt;0</formula>
    </cfRule>
  </conditionalFormatting>
  <conditionalFormatting sqref="W865">
    <cfRule type="expression" dxfId="621" priority="650">
      <formula>W866&gt;0</formula>
    </cfRule>
  </conditionalFormatting>
  <conditionalFormatting sqref="W868">
    <cfRule type="expression" dxfId="620" priority="649">
      <formula>W869&gt;0</formula>
    </cfRule>
  </conditionalFormatting>
  <conditionalFormatting sqref="W871">
    <cfRule type="expression" dxfId="619" priority="648">
      <formula>W872&gt;0</formula>
    </cfRule>
  </conditionalFormatting>
  <conditionalFormatting sqref="W874">
    <cfRule type="expression" dxfId="618" priority="647">
      <formula>W875&gt;0</formula>
    </cfRule>
  </conditionalFormatting>
  <conditionalFormatting sqref="W877">
    <cfRule type="expression" dxfId="617" priority="646">
      <formula>W878&gt;0</formula>
    </cfRule>
  </conditionalFormatting>
  <conditionalFormatting sqref="W880">
    <cfRule type="expression" dxfId="616" priority="645">
      <formula>W881&gt;0</formula>
    </cfRule>
  </conditionalFormatting>
  <conditionalFormatting sqref="W883">
    <cfRule type="expression" dxfId="615" priority="644">
      <formula>W884&gt;0</formula>
    </cfRule>
  </conditionalFormatting>
  <conditionalFormatting sqref="W886">
    <cfRule type="expression" dxfId="614" priority="643">
      <formula>W887&gt;0</formula>
    </cfRule>
  </conditionalFormatting>
  <conditionalFormatting sqref="W889">
    <cfRule type="expression" dxfId="613" priority="642">
      <formula>W890&gt;0</formula>
    </cfRule>
  </conditionalFormatting>
  <conditionalFormatting sqref="W892">
    <cfRule type="expression" dxfId="612" priority="641">
      <formula>W893&gt;0</formula>
    </cfRule>
  </conditionalFormatting>
  <conditionalFormatting sqref="W895">
    <cfRule type="expression" dxfId="611" priority="640">
      <formula>W896&gt;0</formula>
    </cfRule>
  </conditionalFormatting>
  <conditionalFormatting sqref="W898">
    <cfRule type="expression" dxfId="610" priority="639">
      <formula>W899&gt;0</formula>
    </cfRule>
  </conditionalFormatting>
  <conditionalFormatting sqref="S823">
    <cfRule type="expression" dxfId="609" priority="638">
      <formula>S824&gt;0</formula>
    </cfRule>
  </conditionalFormatting>
  <conditionalFormatting sqref="S826">
    <cfRule type="expression" dxfId="608" priority="637">
      <formula>S827&gt;0</formula>
    </cfRule>
  </conditionalFormatting>
  <conditionalFormatting sqref="S829">
    <cfRule type="expression" dxfId="607" priority="636">
      <formula>S830&gt;0</formula>
    </cfRule>
  </conditionalFormatting>
  <conditionalFormatting sqref="S832">
    <cfRule type="expression" dxfId="606" priority="635">
      <formula>S833&gt;0</formula>
    </cfRule>
  </conditionalFormatting>
  <conditionalFormatting sqref="S835">
    <cfRule type="expression" dxfId="605" priority="634">
      <formula>S836&gt;0</formula>
    </cfRule>
  </conditionalFormatting>
  <conditionalFormatting sqref="S838">
    <cfRule type="expression" dxfId="604" priority="633">
      <formula>S839&gt;0</formula>
    </cfRule>
  </conditionalFormatting>
  <conditionalFormatting sqref="S841">
    <cfRule type="expression" dxfId="603" priority="632">
      <formula>S842&gt;0</formula>
    </cfRule>
  </conditionalFormatting>
  <conditionalFormatting sqref="S844">
    <cfRule type="expression" dxfId="602" priority="631">
      <formula>S845&gt;0</formula>
    </cfRule>
  </conditionalFormatting>
  <conditionalFormatting sqref="S847">
    <cfRule type="expression" dxfId="601" priority="630">
      <formula>S848&gt;0</formula>
    </cfRule>
  </conditionalFormatting>
  <conditionalFormatting sqref="S850">
    <cfRule type="expression" dxfId="600" priority="629">
      <formula>S851&gt;0</formula>
    </cfRule>
  </conditionalFormatting>
  <conditionalFormatting sqref="S853">
    <cfRule type="expression" dxfId="599" priority="628">
      <formula>S854&gt;0</formula>
    </cfRule>
  </conditionalFormatting>
  <conditionalFormatting sqref="S856">
    <cfRule type="expression" dxfId="598" priority="627">
      <formula>S857&gt;0</formula>
    </cfRule>
  </conditionalFormatting>
  <conditionalFormatting sqref="S859">
    <cfRule type="expression" dxfId="597" priority="626">
      <formula>S860&gt;0</formula>
    </cfRule>
  </conditionalFormatting>
  <conditionalFormatting sqref="S862">
    <cfRule type="expression" dxfId="596" priority="625">
      <formula>S863&gt;0</formula>
    </cfRule>
  </conditionalFormatting>
  <conditionalFormatting sqref="S865">
    <cfRule type="expression" dxfId="595" priority="624">
      <formula>S866&gt;0</formula>
    </cfRule>
  </conditionalFormatting>
  <conditionalFormatting sqref="S868">
    <cfRule type="expression" dxfId="594" priority="623">
      <formula>S869&gt;0</formula>
    </cfRule>
  </conditionalFormatting>
  <conditionalFormatting sqref="S871">
    <cfRule type="expression" dxfId="593" priority="622">
      <formula>S872&gt;0</formula>
    </cfRule>
  </conditionalFormatting>
  <conditionalFormatting sqref="S874">
    <cfRule type="expression" dxfId="592" priority="621">
      <formula>S875&gt;0</formula>
    </cfRule>
  </conditionalFormatting>
  <conditionalFormatting sqref="S877">
    <cfRule type="expression" dxfId="591" priority="620">
      <formula>S878&gt;0</formula>
    </cfRule>
  </conditionalFormatting>
  <conditionalFormatting sqref="S880">
    <cfRule type="expression" dxfId="590" priority="619">
      <formula>S881&gt;0</formula>
    </cfRule>
  </conditionalFormatting>
  <conditionalFormatting sqref="S883">
    <cfRule type="expression" dxfId="589" priority="618">
      <formula>S884&gt;0</formula>
    </cfRule>
  </conditionalFormatting>
  <conditionalFormatting sqref="S886">
    <cfRule type="expression" dxfId="588" priority="617">
      <formula>S887&gt;0</formula>
    </cfRule>
  </conditionalFormatting>
  <conditionalFormatting sqref="S889">
    <cfRule type="expression" dxfId="587" priority="616">
      <formula>S890&gt;0</formula>
    </cfRule>
  </conditionalFormatting>
  <conditionalFormatting sqref="S892">
    <cfRule type="expression" dxfId="586" priority="615">
      <formula>S893&gt;0</formula>
    </cfRule>
  </conditionalFormatting>
  <conditionalFormatting sqref="S895">
    <cfRule type="expression" dxfId="585" priority="614">
      <formula>S896&gt;0</formula>
    </cfRule>
  </conditionalFormatting>
  <conditionalFormatting sqref="S898">
    <cfRule type="expression" dxfId="584" priority="613">
      <formula>S899&gt;0</formula>
    </cfRule>
  </conditionalFormatting>
  <conditionalFormatting sqref="U823">
    <cfRule type="expression" dxfId="583" priority="612">
      <formula>U824&gt;0</formula>
    </cfRule>
  </conditionalFormatting>
  <conditionalFormatting sqref="U826">
    <cfRule type="expression" dxfId="582" priority="611">
      <formula>U827&gt;0</formula>
    </cfRule>
  </conditionalFormatting>
  <conditionalFormatting sqref="U829">
    <cfRule type="expression" dxfId="581" priority="610">
      <formula>U830&gt;0</formula>
    </cfRule>
  </conditionalFormatting>
  <conditionalFormatting sqref="U832">
    <cfRule type="expression" dxfId="580" priority="609">
      <formula>U833&gt;0</formula>
    </cfRule>
  </conditionalFormatting>
  <conditionalFormatting sqref="U835">
    <cfRule type="expression" dxfId="579" priority="608">
      <formula>U836&gt;0</formula>
    </cfRule>
  </conditionalFormatting>
  <conditionalFormatting sqref="U838">
    <cfRule type="expression" dxfId="578" priority="607">
      <formula>U839&gt;0</formula>
    </cfRule>
  </conditionalFormatting>
  <conditionalFormatting sqref="U841">
    <cfRule type="expression" dxfId="577" priority="606">
      <formula>U842&gt;0</formula>
    </cfRule>
  </conditionalFormatting>
  <conditionalFormatting sqref="U844">
    <cfRule type="expression" dxfId="576" priority="605">
      <formula>U845&gt;0</formula>
    </cfRule>
  </conditionalFormatting>
  <conditionalFormatting sqref="U847">
    <cfRule type="expression" dxfId="575" priority="604">
      <formula>U848&gt;0</formula>
    </cfRule>
  </conditionalFormatting>
  <conditionalFormatting sqref="U850">
    <cfRule type="expression" dxfId="574" priority="603">
      <formula>U851&gt;0</formula>
    </cfRule>
  </conditionalFormatting>
  <conditionalFormatting sqref="U853">
    <cfRule type="expression" dxfId="573" priority="602">
      <formula>U854&gt;0</formula>
    </cfRule>
  </conditionalFormatting>
  <conditionalFormatting sqref="U856">
    <cfRule type="expression" dxfId="572" priority="601">
      <formula>U857&gt;0</formula>
    </cfRule>
  </conditionalFormatting>
  <conditionalFormatting sqref="U859">
    <cfRule type="expression" dxfId="571" priority="600">
      <formula>U860&gt;0</formula>
    </cfRule>
  </conditionalFormatting>
  <conditionalFormatting sqref="U862">
    <cfRule type="expression" dxfId="570" priority="599">
      <formula>U863&gt;0</formula>
    </cfRule>
  </conditionalFormatting>
  <conditionalFormatting sqref="U865">
    <cfRule type="expression" dxfId="569" priority="598">
      <formula>U866&gt;0</formula>
    </cfRule>
  </conditionalFormatting>
  <conditionalFormatting sqref="U868">
    <cfRule type="expression" dxfId="568" priority="597">
      <formula>U869&gt;0</formula>
    </cfRule>
  </conditionalFormatting>
  <conditionalFormatting sqref="U871">
    <cfRule type="expression" dxfId="567" priority="596">
      <formula>U872&gt;0</formula>
    </cfRule>
  </conditionalFormatting>
  <conditionalFormatting sqref="U874">
    <cfRule type="expression" dxfId="566" priority="595">
      <formula>U875&gt;0</formula>
    </cfRule>
  </conditionalFormatting>
  <conditionalFormatting sqref="U877">
    <cfRule type="expression" dxfId="565" priority="594">
      <formula>U878&gt;0</formula>
    </cfRule>
  </conditionalFormatting>
  <conditionalFormatting sqref="U880">
    <cfRule type="expression" dxfId="564" priority="593">
      <formula>U881&gt;0</formula>
    </cfRule>
  </conditionalFormatting>
  <conditionalFormatting sqref="U883">
    <cfRule type="expression" dxfId="563" priority="592">
      <formula>U884&gt;0</formula>
    </cfRule>
  </conditionalFormatting>
  <conditionalFormatting sqref="U886">
    <cfRule type="expression" dxfId="562" priority="591">
      <formula>U887&gt;0</formula>
    </cfRule>
  </conditionalFormatting>
  <conditionalFormatting sqref="U889">
    <cfRule type="expression" dxfId="561" priority="590">
      <formula>U890&gt;0</formula>
    </cfRule>
  </conditionalFormatting>
  <conditionalFormatting sqref="U892">
    <cfRule type="expression" dxfId="560" priority="589">
      <formula>U893&gt;0</formula>
    </cfRule>
  </conditionalFormatting>
  <conditionalFormatting sqref="U895">
    <cfRule type="expression" dxfId="559" priority="588">
      <formula>U896&gt;0</formula>
    </cfRule>
  </conditionalFormatting>
  <conditionalFormatting sqref="U898">
    <cfRule type="expression" dxfId="558" priority="587">
      <formula>U899&gt;0</formula>
    </cfRule>
  </conditionalFormatting>
  <conditionalFormatting sqref="W823">
    <cfRule type="expression" dxfId="557" priority="586">
      <formula>W824&gt;0</formula>
    </cfRule>
  </conditionalFormatting>
  <conditionalFormatting sqref="W826">
    <cfRule type="expression" dxfId="556" priority="585">
      <formula>W827&gt;0</formula>
    </cfRule>
  </conditionalFormatting>
  <conditionalFormatting sqref="W829">
    <cfRule type="expression" dxfId="555" priority="584">
      <formula>W830&gt;0</formula>
    </cfRule>
  </conditionalFormatting>
  <conditionalFormatting sqref="W832">
    <cfRule type="expression" dxfId="554" priority="583">
      <formula>W833&gt;0</formula>
    </cfRule>
  </conditionalFormatting>
  <conditionalFormatting sqref="W835">
    <cfRule type="expression" dxfId="553" priority="582">
      <formula>W836&gt;0</formula>
    </cfRule>
  </conditionalFormatting>
  <conditionalFormatting sqref="W838">
    <cfRule type="expression" dxfId="552" priority="581">
      <formula>W839&gt;0</formula>
    </cfRule>
  </conditionalFormatting>
  <conditionalFormatting sqref="W841">
    <cfRule type="expression" dxfId="551" priority="580">
      <formula>W842&gt;0</formula>
    </cfRule>
  </conditionalFormatting>
  <conditionalFormatting sqref="W844">
    <cfRule type="expression" dxfId="550" priority="579">
      <formula>W845&gt;0</formula>
    </cfRule>
  </conditionalFormatting>
  <conditionalFormatting sqref="W847">
    <cfRule type="expression" dxfId="549" priority="578">
      <formula>W848&gt;0</formula>
    </cfRule>
  </conditionalFormatting>
  <conditionalFormatting sqref="W850">
    <cfRule type="expression" dxfId="548" priority="577">
      <formula>W851&gt;0</formula>
    </cfRule>
  </conditionalFormatting>
  <conditionalFormatting sqref="W853">
    <cfRule type="expression" dxfId="547" priority="576">
      <formula>W854&gt;0</formula>
    </cfRule>
  </conditionalFormatting>
  <conditionalFormatting sqref="W856">
    <cfRule type="expression" dxfId="546" priority="575">
      <formula>W857&gt;0</formula>
    </cfRule>
  </conditionalFormatting>
  <conditionalFormatting sqref="W859">
    <cfRule type="expression" dxfId="545" priority="574">
      <formula>W860&gt;0</formula>
    </cfRule>
  </conditionalFormatting>
  <conditionalFormatting sqref="W862">
    <cfRule type="expression" dxfId="544" priority="573">
      <formula>W863&gt;0</formula>
    </cfRule>
  </conditionalFormatting>
  <conditionalFormatting sqref="W865">
    <cfRule type="expression" dxfId="543" priority="572">
      <formula>W866&gt;0</formula>
    </cfRule>
  </conditionalFormatting>
  <conditionalFormatting sqref="W868">
    <cfRule type="expression" dxfId="542" priority="571">
      <formula>W869&gt;0</formula>
    </cfRule>
  </conditionalFormatting>
  <conditionalFormatting sqref="W871">
    <cfRule type="expression" dxfId="541" priority="570">
      <formula>W872&gt;0</formula>
    </cfRule>
  </conditionalFormatting>
  <conditionalFormatting sqref="W874">
    <cfRule type="expression" dxfId="540" priority="569">
      <formula>W875&gt;0</formula>
    </cfRule>
  </conditionalFormatting>
  <conditionalFormatting sqref="W877">
    <cfRule type="expression" dxfId="539" priority="568">
      <formula>W878&gt;0</formula>
    </cfRule>
  </conditionalFormatting>
  <conditionalFormatting sqref="W880">
    <cfRule type="expression" dxfId="538" priority="567">
      <formula>W881&gt;0</formula>
    </cfRule>
  </conditionalFormatting>
  <conditionalFormatting sqref="W883">
    <cfRule type="expression" dxfId="537" priority="566">
      <formula>W884&gt;0</formula>
    </cfRule>
  </conditionalFormatting>
  <conditionalFormatting sqref="W886">
    <cfRule type="expression" dxfId="536" priority="565">
      <formula>W887&gt;0</formula>
    </cfRule>
  </conditionalFormatting>
  <conditionalFormatting sqref="W889">
    <cfRule type="expression" dxfId="535" priority="564">
      <formula>W890&gt;0</formula>
    </cfRule>
  </conditionalFormatting>
  <conditionalFormatting sqref="W892">
    <cfRule type="expression" dxfId="534" priority="563">
      <formula>W893&gt;0</formula>
    </cfRule>
  </conditionalFormatting>
  <conditionalFormatting sqref="W895">
    <cfRule type="expression" dxfId="533" priority="562">
      <formula>W896&gt;0</formula>
    </cfRule>
  </conditionalFormatting>
  <conditionalFormatting sqref="W898">
    <cfRule type="expression" dxfId="532" priority="561">
      <formula>W899&gt;0</formula>
    </cfRule>
  </conditionalFormatting>
  <conditionalFormatting sqref="Q903:X903">
    <cfRule type="expression" dxfId="531" priority="560">
      <formula>Q904&gt;0</formula>
    </cfRule>
  </conditionalFormatting>
  <conditionalFormatting sqref="Q906:X906">
    <cfRule type="expression" dxfId="530" priority="559">
      <formula>Q907&gt;0</formula>
    </cfRule>
  </conditionalFormatting>
  <conditionalFormatting sqref="Q909:X909">
    <cfRule type="expression" dxfId="529" priority="558">
      <formula>Q910&gt;0</formula>
    </cfRule>
  </conditionalFormatting>
  <conditionalFormatting sqref="Q912:X912">
    <cfRule type="expression" dxfId="528" priority="557">
      <formula>Q913&gt;0</formula>
    </cfRule>
  </conditionalFormatting>
  <conditionalFormatting sqref="Q915:X915">
    <cfRule type="expression" dxfId="527" priority="556">
      <formula>Q916&gt;0</formula>
    </cfRule>
  </conditionalFormatting>
  <conditionalFormatting sqref="Q918:X918">
    <cfRule type="expression" dxfId="526" priority="555">
      <formula>Q919&gt;0</formula>
    </cfRule>
  </conditionalFormatting>
  <conditionalFormatting sqref="Q921:X921">
    <cfRule type="expression" dxfId="525" priority="554">
      <formula>Q922&gt;0</formula>
    </cfRule>
  </conditionalFormatting>
  <conditionalFormatting sqref="Q924:X924">
    <cfRule type="expression" dxfId="524" priority="553">
      <formula>Q925&gt;0</formula>
    </cfRule>
  </conditionalFormatting>
  <conditionalFormatting sqref="Q927:X927">
    <cfRule type="expression" dxfId="523" priority="552">
      <formula>Q928&gt;0</formula>
    </cfRule>
  </conditionalFormatting>
  <conditionalFormatting sqref="Q930:X930">
    <cfRule type="expression" dxfId="522" priority="551">
      <formula>Q931&gt;0</formula>
    </cfRule>
  </conditionalFormatting>
  <conditionalFormatting sqref="Q933:X933">
    <cfRule type="expression" dxfId="521" priority="550">
      <formula>Q934&gt;0</formula>
    </cfRule>
  </conditionalFormatting>
  <conditionalFormatting sqref="Q903:X903">
    <cfRule type="expression" dxfId="520" priority="549">
      <formula>Q904&gt;0</formula>
    </cfRule>
  </conditionalFormatting>
  <conditionalFormatting sqref="Q906:X906">
    <cfRule type="expression" dxfId="519" priority="548">
      <formula>Q907&gt;0</formula>
    </cfRule>
  </conditionalFormatting>
  <conditionalFormatting sqref="Q909:X909">
    <cfRule type="expression" dxfId="518" priority="547">
      <formula>Q910&gt;0</formula>
    </cfRule>
  </conditionalFormatting>
  <conditionalFormatting sqref="Q912:X912">
    <cfRule type="expression" dxfId="517" priority="546">
      <formula>Q913&gt;0</formula>
    </cfRule>
  </conditionalFormatting>
  <conditionalFormatting sqref="Q915:X915">
    <cfRule type="expression" dxfId="516" priority="545">
      <formula>Q916&gt;0</formula>
    </cfRule>
  </conditionalFormatting>
  <conditionalFormatting sqref="Q918:X918">
    <cfRule type="expression" dxfId="515" priority="544">
      <formula>Q919&gt;0</formula>
    </cfRule>
  </conditionalFormatting>
  <conditionalFormatting sqref="Q921:X921">
    <cfRule type="expression" dxfId="514" priority="543">
      <formula>Q922&gt;0</formula>
    </cfRule>
  </conditionalFormatting>
  <conditionalFormatting sqref="Q924:X924">
    <cfRule type="expression" dxfId="513" priority="542">
      <formula>Q925&gt;0</formula>
    </cfRule>
  </conditionalFormatting>
  <conditionalFormatting sqref="Q927:X927">
    <cfRule type="expression" dxfId="512" priority="541">
      <formula>Q928&gt;0</formula>
    </cfRule>
  </conditionalFormatting>
  <conditionalFormatting sqref="Q930:X930">
    <cfRule type="expression" dxfId="511" priority="540">
      <formula>Q931&gt;0</formula>
    </cfRule>
  </conditionalFormatting>
  <conditionalFormatting sqref="Q933:X933">
    <cfRule type="expression" dxfId="510" priority="539">
      <formula>Q934&gt;0</formula>
    </cfRule>
  </conditionalFormatting>
  <conditionalFormatting sqref="Q936:X936">
    <cfRule type="expression" dxfId="509" priority="538">
      <formula>Q937&gt;0</formula>
    </cfRule>
  </conditionalFormatting>
  <conditionalFormatting sqref="Q939:X939">
    <cfRule type="expression" dxfId="508" priority="537">
      <formula>Q940&gt;0</formula>
    </cfRule>
  </conditionalFormatting>
  <conditionalFormatting sqref="Q942:X942">
    <cfRule type="expression" dxfId="507" priority="536">
      <formula>Q943&gt;0</formula>
    </cfRule>
  </conditionalFormatting>
  <conditionalFormatting sqref="Q945:X945">
    <cfRule type="expression" dxfId="506" priority="535">
      <formula>Q946&gt;0</formula>
    </cfRule>
  </conditionalFormatting>
  <conditionalFormatting sqref="Q948:X948">
    <cfRule type="expression" dxfId="505" priority="534">
      <formula>Q949&gt;0</formula>
    </cfRule>
  </conditionalFormatting>
  <conditionalFormatting sqref="Q951:X951">
    <cfRule type="expression" dxfId="504" priority="533">
      <formula>Q952&gt;0</formula>
    </cfRule>
  </conditionalFormatting>
  <conditionalFormatting sqref="Q954:X954">
    <cfRule type="expression" dxfId="503" priority="532">
      <formula>Q955&gt;0</formula>
    </cfRule>
  </conditionalFormatting>
  <conditionalFormatting sqref="Q957:X957">
    <cfRule type="expression" dxfId="502" priority="531">
      <formula>Q958&gt;0</formula>
    </cfRule>
  </conditionalFormatting>
  <conditionalFormatting sqref="Q960:X960">
    <cfRule type="expression" dxfId="501" priority="530">
      <formula>Q961&gt;0</formula>
    </cfRule>
  </conditionalFormatting>
  <conditionalFormatting sqref="Q963:X963">
    <cfRule type="expression" dxfId="500" priority="529">
      <formula>Q964&gt;0</formula>
    </cfRule>
  </conditionalFormatting>
  <conditionalFormatting sqref="Q966:X966">
    <cfRule type="expression" dxfId="499" priority="528">
      <formula>Q967&gt;0</formula>
    </cfRule>
  </conditionalFormatting>
  <conditionalFormatting sqref="Q936:X936">
    <cfRule type="expression" dxfId="498" priority="527">
      <formula>Q937&gt;0</formula>
    </cfRule>
  </conditionalFormatting>
  <conditionalFormatting sqref="Q939:X939">
    <cfRule type="expression" dxfId="497" priority="526">
      <formula>Q940&gt;0</formula>
    </cfRule>
  </conditionalFormatting>
  <conditionalFormatting sqref="Q942:X942">
    <cfRule type="expression" dxfId="496" priority="525">
      <formula>Q943&gt;0</formula>
    </cfRule>
  </conditionalFormatting>
  <conditionalFormatting sqref="Q945:X945">
    <cfRule type="expression" dxfId="495" priority="524">
      <formula>Q946&gt;0</formula>
    </cfRule>
  </conditionalFormatting>
  <conditionalFormatting sqref="Q948:X948">
    <cfRule type="expression" dxfId="494" priority="523">
      <formula>Q949&gt;0</formula>
    </cfRule>
  </conditionalFormatting>
  <conditionalFormatting sqref="Q951:X951">
    <cfRule type="expression" dxfId="493" priority="522">
      <formula>Q952&gt;0</formula>
    </cfRule>
  </conditionalFormatting>
  <conditionalFormatting sqref="Q954:X954">
    <cfRule type="expression" dxfId="492" priority="521">
      <formula>Q955&gt;0</formula>
    </cfRule>
  </conditionalFormatting>
  <conditionalFormatting sqref="Q957:X957">
    <cfRule type="expression" dxfId="491" priority="520">
      <formula>Q958&gt;0</formula>
    </cfRule>
  </conditionalFormatting>
  <conditionalFormatting sqref="Q960:X960">
    <cfRule type="expression" dxfId="490" priority="519">
      <formula>Q961&gt;0</formula>
    </cfRule>
  </conditionalFormatting>
  <conditionalFormatting sqref="Q963:X963">
    <cfRule type="expression" dxfId="489" priority="518">
      <formula>Q964&gt;0</formula>
    </cfRule>
  </conditionalFormatting>
  <conditionalFormatting sqref="Q966:X966">
    <cfRule type="expression" dxfId="488" priority="517">
      <formula>Q967&gt;0</formula>
    </cfRule>
  </conditionalFormatting>
  <conditionalFormatting sqref="Q969:X969">
    <cfRule type="expression" dxfId="487" priority="516">
      <formula>Q970&gt;0</formula>
    </cfRule>
  </conditionalFormatting>
  <conditionalFormatting sqref="Q972:X972">
    <cfRule type="expression" dxfId="486" priority="515">
      <formula>Q973&gt;0</formula>
    </cfRule>
  </conditionalFormatting>
  <conditionalFormatting sqref="Q975:X975">
    <cfRule type="expression" dxfId="485" priority="514">
      <formula>Q976&gt;0</formula>
    </cfRule>
  </conditionalFormatting>
  <conditionalFormatting sqref="Q978:X978">
    <cfRule type="expression" dxfId="484" priority="513">
      <formula>Q979&gt;0</formula>
    </cfRule>
  </conditionalFormatting>
  <conditionalFormatting sqref="Q969:X969">
    <cfRule type="expression" dxfId="483" priority="512">
      <formula>Q970&gt;0</formula>
    </cfRule>
  </conditionalFormatting>
  <conditionalFormatting sqref="Q972:X972">
    <cfRule type="expression" dxfId="482" priority="511">
      <formula>Q973&gt;0</formula>
    </cfRule>
  </conditionalFormatting>
  <conditionalFormatting sqref="Q975:X975">
    <cfRule type="expression" dxfId="481" priority="510">
      <formula>Q976&gt;0</formula>
    </cfRule>
  </conditionalFormatting>
  <conditionalFormatting sqref="Q978:X978">
    <cfRule type="expression" dxfId="480" priority="509">
      <formula>Q979&gt;0</formula>
    </cfRule>
  </conditionalFormatting>
  <conditionalFormatting sqref="Q903">
    <cfRule type="expression" dxfId="479" priority="508">
      <formula>Q904&gt;0</formula>
    </cfRule>
  </conditionalFormatting>
  <conditionalFormatting sqref="Q906">
    <cfRule type="expression" dxfId="478" priority="507">
      <formula>Q907&gt;0</formula>
    </cfRule>
  </conditionalFormatting>
  <conditionalFormatting sqref="Q909">
    <cfRule type="expression" dxfId="477" priority="506">
      <formula>Q910&gt;0</formula>
    </cfRule>
  </conditionalFormatting>
  <conditionalFormatting sqref="Q912">
    <cfRule type="expression" dxfId="476" priority="505">
      <formula>Q913&gt;0</formula>
    </cfRule>
  </conditionalFormatting>
  <conditionalFormatting sqref="Q915">
    <cfRule type="expression" dxfId="475" priority="504">
      <formula>Q916&gt;0</formula>
    </cfRule>
  </conditionalFormatting>
  <conditionalFormatting sqref="Q918">
    <cfRule type="expression" dxfId="474" priority="503">
      <formula>Q919&gt;0</formula>
    </cfRule>
  </conditionalFormatting>
  <conditionalFormatting sqref="Q921">
    <cfRule type="expression" dxfId="473" priority="502">
      <formula>Q922&gt;0</formula>
    </cfRule>
  </conditionalFormatting>
  <conditionalFormatting sqref="Q924">
    <cfRule type="expression" dxfId="472" priority="501">
      <formula>Q925&gt;0</formula>
    </cfRule>
  </conditionalFormatting>
  <conditionalFormatting sqref="Q927">
    <cfRule type="expression" dxfId="471" priority="500">
      <formula>Q928&gt;0</formula>
    </cfRule>
  </conditionalFormatting>
  <conditionalFormatting sqref="Q930">
    <cfRule type="expression" dxfId="470" priority="499">
      <formula>Q931&gt;0</formula>
    </cfRule>
  </conditionalFormatting>
  <conditionalFormatting sqref="Q933">
    <cfRule type="expression" dxfId="469" priority="498">
      <formula>Q934&gt;0</formula>
    </cfRule>
  </conditionalFormatting>
  <conditionalFormatting sqref="Q936">
    <cfRule type="expression" dxfId="468" priority="497">
      <formula>Q937&gt;0</formula>
    </cfRule>
  </conditionalFormatting>
  <conditionalFormatting sqref="Q939">
    <cfRule type="expression" dxfId="467" priority="496">
      <formula>Q940&gt;0</formula>
    </cfRule>
  </conditionalFormatting>
  <conditionalFormatting sqref="Q942">
    <cfRule type="expression" dxfId="466" priority="495">
      <formula>Q943&gt;0</formula>
    </cfRule>
  </conditionalFormatting>
  <conditionalFormatting sqref="Q945">
    <cfRule type="expression" dxfId="465" priority="494">
      <formula>Q946&gt;0</formula>
    </cfRule>
  </conditionalFormatting>
  <conditionalFormatting sqref="Q948">
    <cfRule type="expression" dxfId="464" priority="493">
      <formula>Q949&gt;0</formula>
    </cfRule>
  </conditionalFormatting>
  <conditionalFormatting sqref="Q951">
    <cfRule type="expression" dxfId="463" priority="492">
      <formula>Q952&gt;0</formula>
    </cfRule>
  </conditionalFormatting>
  <conditionalFormatting sqref="Q954">
    <cfRule type="expression" dxfId="462" priority="491">
      <formula>Q955&gt;0</formula>
    </cfRule>
  </conditionalFormatting>
  <conditionalFormatting sqref="Q957">
    <cfRule type="expression" dxfId="461" priority="490">
      <formula>Q958&gt;0</formula>
    </cfRule>
  </conditionalFormatting>
  <conditionalFormatting sqref="Q960">
    <cfRule type="expression" dxfId="460" priority="489">
      <formula>Q961&gt;0</formula>
    </cfRule>
  </conditionalFormatting>
  <conditionalFormatting sqref="Q963">
    <cfRule type="expression" dxfId="459" priority="488">
      <formula>Q964&gt;0</formula>
    </cfRule>
  </conditionalFormatting>
  <conditionalFormatting sqref="Q966">
    <cfRule type="expression" dxfId="458" priority="487">
      <formula>Q967&gt;0</formula>
    </cfRule>
  </conditionalFormatting>
  <conditionalFormatting sqref="Q969">
    <cfRule type="expression" dxfId="457" priority="486">
      <formula>Q970&gt;0</formula>
    </cfRule>
  </conditionalFormatting>
  <conditionalFormatting sqref="Q972">
    <cfRule type="expression" dxfId="456" priority="485">
      <formula>Q973&gt;0</formula>
    </cfRule>
  </conditionalFormatting>
  <conditionalFormatting sqref="Q975">
    <cfRule type="expression" dxfId="455" priority="484">
      <formula>Q976&gt;0</formula>
    </cfRule>
  </conditionalFormatting>
  <conditionalFormatting sqref="Q978">
    <cfRule type="expression" dxfId="454" priority="483">
      <formula>Q979&gt;0</formula>
    </cfRule>
  </conditionalFormatting>
  <conditionalFormatting sqref="S903">
    <cfRule type="expression" dxfId="453" priority="482">
      <formula>S904&gt;0</formula>
    </cfRule>
  </conditionalFormatting>
  <conditionalFormatting sqref="S906">
    <cfRule type="expression" dxfId="452" priority="481">
      <formula>S907&gt;0</formula>
    </cfRule>
  </conditionalFormatting>
  <conditionalFormatting sqref="S909">
    <cfRule type="expression" dxfId="451" priority="480">
      <formula>S910&gt;0</formula>
    </cfRule>
  </conditionalFormatting>
  <conditionalFormatting sqref="S912">
    <cfRule type="expression" dxfId="450" priority="479">
      <formula>S913&gt;0</formula>
    </cfRule>
  </conditionalFormatting>
  <conditionalFormatting sqref="S915">
    <cfRule type="expression" dxfId="449" priority="478">
      <formula>S916&gt;0</formula>
    </cfRule>
  </conditionalFormatting>
  <conditionalFormatting sqref="S918">
    <cfRule type="expression" dxfId="448" priority="477">
      <formula>S919&gt;0</formula>
    </cfRule>
  </conditionalFormatting>
  <conditionalFormatting sqref="S921">
    <cfRule type="expression" dxfId="447" priority="476">
      <formula>S922&gt;0</formula>
    </cfRule>
  </conditionalFormatting>
  <conditionalFormatting sqref="S924">
    <cfRule type="expression" dxfId="446" priority="475">
      <formula>S925&gt;0</formula>
    </cfRule>
  </conditionalFormatting>
  <conditionalFormatting sqref="S927">
    <cfRule type="expression" dxfId="445" priority="474">
      <formula>S928&gt;0</formula>
    </cfRule>
  </conditionalFormatting>
  <conditionalFormatting sqref="S930">
    <cfRule type="expression" dxfId="444" priority="473">
      <formula>S931&gt;0</formula>
    </cfRule>
  </conditionalFormatting>
  <conditionalFormatting sqref="S933">
    <cfRule type="expression" dxfId="443" priority="472">
      <formula>S934&gt;0</formula>
    </cfRule>
  </conditionalFormatting>
  <conditionalFormatting sqref="S936">
    <cfRule type="expression" dxfId="442" priority="471">
      <formula>S937&gt;0</formula>
    </cfRule>
  </conditionalFormatting>
  <conditionalFormatting sqref="S939">
    <cfRule type="expression" dxfId="441" priority="470">
      <formula>S940&gt;0</formula>
    </cfRule>
  </conditionalFormatting>
  <conditionalFormatting sqref="S942">
    <cfRule type="expression" dxfId="440" priority="469">
      <formula>S943&gt;0</formula>
    </cfRule>
  </conditionalFormatting>
  <conditionalFormatting sqref="S945">
    <cfRule type="expression" dxfId="439" priority="468">
      <formula>S946&gt;0</formula>
    </cfRule>
  </conditionalFormatting>
  <conditionalFormatting sqref="S948">
    <cfRule type="expression" dxfId="438" priority="467">
      <formula>S949&gt;0</formula>
    </cfRule>
  </conditionalFormatting>
  <conditionalFormatting sqref="S951">
    <cfRule type="expression" dxfId="437" priority="466">
      <formula>S952&gt;0</formula>
    </cfRule>
  </conditionalFormatting>
  <conditionalFormatting sqref="S954">
    <cfRule type="expression" dxfId="436" priority="465">
      <formula>S955&gt;0</formula>
    </cfRule>
  </conditionalFormatting>
  <conditionalFormatting sqref="S957">
    <cfRule type="expression" dxfId="435" priority="464">
      <formula>S958&gt;0</formula>
    </cfRule>
  </conditionalFormatting>
  <conditionalFormatting sqref="S960">
    <cfRule type="expression" dxfId="434" priority="463">
      <formula>S961&gt;0</formula>
    </cfRule>
  </conditionalFormatting>
  <conditionalFormatting sqref="S963">
    <cfRule type="expression" dxfId="433" priority="462">
      <formula>S964&gt;0</formula>
    </cfRule>
  </conditionalFormatting>
  <conditionalFormatting sqref="S966">
    <cfRule type="expression" dxfId="432" priority="461">
      <formula>S967&gt;0</formula>
    </cfRule>
  </conditionalFormatting>
  <conditionalFormatting sqref="S969">
    <cfRule type="expression" dxfId="431" priority="460">
      <formula>S970&gt;0</formula>
    </cfRule>
  </conditionalFormatting>
  <conditionalFormatting sqref="S972">
    <cfRule type="expression" dxfId="430" priority="459">
      <formula>S973&gt;0</formula>
    </cfRule>
  </conditionalFormatting>
  <conditionalFormatting sqref="S975">
    <cfRule type="expression" dxfId="429" priority="458">
      <formula>S976&gt;0</formula>
    </cfRule>
  </conditionalFormatting>
  <conditionalFormatting sqref="S978">
    <cfRule type="expression" dxfId="428" priority="457">
      <formula>S979&gt;0</formula>
    </cfRule>
  </conditionalFormatting>
  <conditionalFormatting sqref="U903">
    <cfRule type="expression" dxfId="427" priority="456">
      <formula>U904&gt;0</formula>
    </cfRule>
  </conditionalFormatting>
  <conditionalFormatting sqref="U906">
    <cfRule type="expression" dxfId="426" priority="455">
      <formula>U907&gt;0</formula>
    </cfRule>
  </conditionalFormatting>
  <conditionalFormatting sqref="U909">
    <cfRule type="expression" dxfId="425" priority="454">
      <formula>U910&gt;0</formula>
    </cfRule>
  </conditionalFormatting>
  <conditionalFormatting sqref="U912">
    <cfRule type="expression" dxfId="424" priority="453">
      <formula>U913&gt;0</formula>
    </cfRule>
  </conditionalFormatting>
  <conditionalFormatting sqref="U915">
    <cfRule type="expression" dxfId="423" priority="452">
      <formula>U916&gt;0</formula>
    </cfRule>
  </conditionalFormatting>
  <conditionalFormatting sqref="U918">
    <cfRule type="expression" dxfId="422" priority="451">
      <formula>U919&gt;0</formula>
    </cfRule>
  </conditionalFormatting>
  <conditionalFormatting sqref="U921">
    <cfRule type="expression" dxfId="421" priority="450">
      <formula>U922&gt;0</formula>
    </cfRule>
  </conditionalFormatting>
  <conditionalFormatting sqref="U924">
    <cfRule type="expression" dxfId="420" priority="449">
      <formula>U925&gt;0</formula>
    </cfRule>
  </conditionalFormatting>
  <conditionalFormatting sqref="U927">
    <cfRule type="expression" dxfId="419" priority="448">
      <formula>U928&gt;0</formula>
    </cfRule>
  </conditionalFormatting>
  <conditionalFormatting sqref="U930">
    <cfRule type="expression" dxfId="418" priority="447">
      <formula>U931&gt;0</formula>
    </cfRule>
  </conditionalFormatting>
  <conditionalFormatting sqref="U933">
    <cfRule type="expression" dxfId="417" priority="446">
      <formula>U934&gt;0</formula>
    </cfRule>
  </conditionalFormatting>
  <conditionalFormatting sqref="U936">
    <cfRule type="expression" dxfId="416" priority="445">
      <formula>U937&gt;0</formula>
    </cfRule>
  </conditionalFormatting>
  <conditionalFormatting sqref="U939">
    <cfRule type="expression" dxfId="415" priority="444">
      <formula>U940&gt;0</formula>
    </cfRule>
  </conditionalFormatting>
  <conditionalFormatting sqref="U942">
    <cfRule type="expression" dxfId="414" priority="443">
      <formula>U943&gt;0</formula>
    </cfRule>
  </conditionalFormatting>
  <conditionalFormatting sqref="U945">
    <cfRule type="expression" dxfId="413" priority="442">
      <formula>U946&gt;0</formula>
    </cfRule>
  </conditionalFormatting>
  <conditionalFormatting sqref="U948">
    <cfRule type="expression" dxfId="412" priority="441">
      <formula>U949&gt;0</formula>
    </cfRule>
  </conditionalFormatting>
  <conditionalFormatting sqref="U951">
    <cfRule type="expression" dxfId="411" priority="440">
      <formula>U952&gt;0</formula>
    </cfRule>
  </conditionalFormatting>
  <conditionalFormatting sqref="U954">
    <cfRule type="expression" dxfId="410" priority="439">
      <formula>U955&gt;0</formula>
    </cfRule>
  </conditionalFormatting>
  <conditionalFormatting sqref="U957">
    <cfRule type="expression" dxfId="409" priority="438">
      <formula>U958&gt;0</formula>
    </cfRule>
  </conditionalFormatting>
  <conditionalFormatting sqref="U960">
    <cfRule type="expression" dxfId="408" priority="437">
      <formula>U961&gt;0</formula>
    </cfRule>
  </conditionalFormatting>
  <conditionalFormatting sqref="U963">
    <cfRule type="expression" dxfId="407" priority="436">
      <formula>U964&gt;0</formula>
    </cfRule>
  </conditionalFormatting>
  <conditionalFormatting sqref="U966">
    <cfRule type="expression" dxfId="406" priority="435">
      <formula>U967&gt;0</formula>
    </cfRule>
  </conditionalFormatting>
  <conditionalFormatting sqref="U969">
    <cfRule type="expression" dxfId="405" priority="434">
      <formula>U970&gt;0</formula>
    </cfRule>
  </conditionalFormatting>
  <conditionalFormatting sqref="U972">
    <cfRule type="expression" dxfId="404" priority="433">
      <formula>U973&gt;0</formula>
    </cfRule>
  </conditionalFormatting>
  <conditionalFormatting sqref="U975">
    <cfRule type="expression" dxfId="403" priority="432">
      <formula>U976&gt;0</formula>
    </cfRule>
  </conditionalFormatting>
  <conditionalFormatting sqref="U978">
    <cfRule type="expression" dxfId="402" priority="431">
      <formula>U979&gt;0</formula>
    </cfRule>
  </conditionalFormatting>
  <conditionalFormatting sqref="W903">
    <cfRule type="expression" dxfId="401" priority="430">
      <formula>W904&gt;0</formula>
    </cfRule>
  </conditionalFormatting>
  <conditionalFormatting sqref="W906">
    <cfRule type="expression" dxfId="400" priority="429">
      <formula>W907&gt;0</formula>
    </cfRule>
  </conditionalFormatting>
  <conditionalFormatting sqref="W909">
    <cfRule type="expression" dxfId="399" priority="428">
      <formula>W910&gt;0</formula>
    </cfRule>
  </conditionalFormatting>
  <conditionalFormatting sqref="W912">
    <cfRule type="expression" dxfId="398" priority="427">
      <formula>W913&gt;0</formula>
    </cfRule>
  </conditionalFormatting>
  <conditionalFormatting sqref="W915">
    <cfRule type="expression" dxfId="397" priority="426">
      <formula>W916&gt;0</formula>
    </cfRule>
  </conditionalFormatting>
  <conditionalFormatting sqref="W918">
    <cfRule type="expression" dxfId="396" priority="425">
      <formula>W919&gt;0</formula>
    </cfRule>
  </conditionalFormatting>
  <conditionalFormatting sqref="W921">
    <cfRule type="expression" dxfId="395" priority="424">
      <formula>W922&gt;0</formula>
    </cfRule>
  </conditionalFormatting>
  <conditionalFormatting sqref="W924">
    <cfRule type="expression" dxfId="394" priority="423">
      <formula>W925&gt;0</formula>
    </cfRule>
  </conditionalFormatting>
  <conditionalFormatting sqref="W927">
    <cfRule type="expression" dxfId="393" priority="422">
      <formula>W928&gt;0</formula>
    </cfRule>
  </conditionalFormatting>
  <conditionalFormatting sqref="W930">
    <cfRule type="expression" dxfId="392" priority="421">
      <formula>W931&gt;0</formula>
    </cfRule>
  </conditionalFormatting>
  <conditionalFormatting sqref="W933">
    <cfRule type="expression" dxfId="391" priority="420">
      <formula>W934&gt;0</formula>
    </cfRule>
  </conditionalFormatting>
  <conditionalFormatting sqref="W936">
    <cfRule type="expression" dxfId="390" priority="419">
      <formula>W937&gt;0</formula>
    </cfRule>
  </conditionalFormatting>
  <conditionalFormatting sqref="W939">
    <cfRule type="expression" dxfId="389" priority="418">
      <formula>W940&gt;0</formula>
    </cfRule>
  </conditionalFormatting>
  <conditionalFormatting sqref="W942">
    <cfRule type="expression" dxfId="388" priority="417">
      <formula>W943&gt;0</formula>
    </cfRule>
  </conditionalFormatting>
  <conditionalFormatting sqref="W945">
    <cfRule type="expression" dxfId="387" priority="416">
      <formula>W946&gt;0</formula>
    </cfRule>
  </conditionalFormatting>
  <conditionalFormatting sqref="W948">
    <cfRule type="expression" dxfId="386" priority="415">
      <formula>W949&gt;0</formula>
    </cfRule>
  </conditionalFormatting>
  <conditionalFormatting sqref="W951">
    <cfRule type="expression" dxfId="385" priority="414">
      <formula>W952&gt;0</formula>
    </cfRule>
  </conditionalFormatting>
  <conditionalFormatting sqref="W954">
    <cfRule type="expression" dxfId="384" priority="413">
      <formula>W955&gt;0</formula>
    </cfRule>
  </conditionalFormatting>
  <conditionalFormatting sqref="W957">
    <cfRule type="expression" dxfId="383" priority="412">
      <formula>W958&gt;0</formula>
    </cfRule>
  </conditionalFormatting>
  <conditionalFormatting sqref="W960">
    <cfRule type="expression" dxfId="382" priority="411">
      <formula>W961&gt;0</formula>
    </cfRule>
  </conditionalFormatting>
  <conditionalFormatting sqref="W963">
    <cfRule type="expression" dxfId="381" priority="410">
      <formula>W964&gt;0</formula>
    </cfRule>
  </conditionalFormatting>
  <conditionalFormatting sqref="W966">
    <cfRule type="expression" dxfId="380" priority="409">
      <formula>W967&gt;0</formula>
    </cfRule>
  </conditionalFormatting>
  <conditionalFormatting sqref="W969">
    <cfRule type="expression" dxfId="379" priority="408">
      <formula>W970&gt;0</formula>
    </cfRule>
  </conditionalFormatting>
  <conditionalFormatting sqref="W972">
    <cfRule type="expression" dxfId="378" priority="407">
      <formula>W973&gt;0</formula>
    </cfRule>
  </conditionalFormatting>
  <conditionalFormatting sqref="W975">
    <cfRule type="expression" dxfId="377" priority="406">
      <formula>W976&gt;0</formula>
    </cfRule>
  </conditionalFormatting>
  <conditionalFormatting sqref="W978">
    <cfRule type="expression" dxfId="376" priority="405">
      <formula>W979&gt;0</formula>
    </cfRule>
  </conditionalFormatting>
  <conditionalFormatting sqref="S903">
    <cfRule type="expression" dxfId="375" priority="404">
      <formula>S904&gt;0</formula>
    </cfRule>
  </conditionalFormatting>
  <conditionalFormatting sqref="S906">
    <cfRule type="expression" dxfId="374" priority="403">
      <formula>S907&gt;0</formula>
    </cfRule>
  </conditionalFormatting>
  <conditionalFormatting sqref="S909">
    <cfRule type="expression" dxfId="373" priority="402">
      <formula>S910&gt;0</formula>
    </cfRule>
  </conditionalFormatting>
  <conditionalFormatting sqref="S912">
    <cfRule type="expression" dxfId="372" priority="401">
      <formula>S913&gt;0</formula>
    </cfRule>
  </conditionalFormatting>
  <conditionalFormatting sqref="S915">
    <cfRule type="expression" dxfId="371" priority="400">
      <formula>S916&gt;0</formula>
    </cfRule>
  </conditionalFormatting>
  <conditionalFormatting sqref="S918">
    <cfRule type="expression" dxfId="370" priority="399">
      <formula>S919&gt;0</formula>
    </cfRule>
  </conditionalFormatting>
  <conditionalFormatting sqref="S921">
    <cfRule type="expression" dxfId="369" priority="398">
      <formula>S922&gt;0</formula>
    </cfRule>
  </conditionalFormatting>
  <conditionalFormatting sqref="S924">
    <cfRule type="expression" dxfId="368" priority="397">
      <formula>S925&gt;0</formula>
    </cfRule>
  </conditionalFormatting>
  <conditionalFormatting sqref="S927">
    <cfRule type="expression" dxfId="367" priority="396">
      <formula>S928&gt;0</formula>
    </cfRule>
  </conditionalFormatting>
  <conditionalFormatting sqref="S930">
    <cfRule type="expression" dxfId="366" priority="395">
      <formula>S931&gt;0</formula>
    </cfRule>
  </conditionalFormatting>
  <conditionalFormatting sqref="S933">
    <cfRule type="expression" dxfId="365" priority="394">
      <formula>S934&gt;0</formula>
    </cfRule>
  </conditionalFormatting>
  <conditionalFormatting sqref="S936">
    <cfRule type="expression" dxfId="364" priority="393">
      <formula>S937&gt;0</formula>
    </cfRule>
  </conditionalFormatting>
  <conditionalFormatting sqref="S939">
    <cfRule type="expression" dxfId="363" priority="392">
      <formula>S940&gt;0</formula>
    </cfRule>
  </conditionalFormatting>
  <conditionalFormatting sqref="S942">
    <cfRule type="expression" dxfId="362" priority="391">
      <formula>S943&gt;0</formula>
    </cfRule>
  </conditionalFormatting>
  <conditionalFormatting sqref="S945">
    <cfRule type="expression" dxfId="361" priority="390">
      <formula>S946&gt;0</formula>
    </cfRule>
  </conditionalFormatting>
  <conditionalFormatting sqref="S948">
    <cfRule type="expression" dxfId="360" priority="389">
      <formula>S949&gt;0</formula>
    </cfRule>
  </conditionalFormatting>
  <conditionalFormatting sqref="S951">
    <cfRule type="expression" dxfId="359" priority="388">
      <formula>S952&gt;0</formula>
    </cfRule>
  </conditionalFormatting>
  <conditionalFormatting sqref="S954">
    <cfRule type="expression" dxfId="358" priority="387">
      <formula>S955&gt;0</formula>
    </cfRule>
  </conditionalFormatting>
  <conditionalFormatting sqref="S957">
    <cfRule type="expression" dxfId="357" priority="386">
      <formula>S958&gt;0</formula>
    </cfRule>
  </conditionalFormatting>
  <conditionalFormatting sqref="S960">
    <cfRule type="expression" dxfId="356" priority="385">
      <formula>S961&gt;0</formula>
    </cfRule>
  </conditionalFormatting>
  <conditionalFormatting sqref="S963">
    <cfRule type="expression" dxfId="355" priority="384">
      <formula>S964&gt;0</formula>
    </cfRule>
  </conditionalFormatting>
  <conditionalFormatting sqref="S966">
    <cfRule type="expression" dxfId="354" priority="383">
      <formula>S967&gt;0</formula>
    </cfRule>
  </conditionalFormatting>
  <conditionalFormatting sqref="S969">
    <cfRule type="expression" dxfId="353" priority="382">
      <formula>S970&gt;0</formula>
    </cfRule>
  </conditionalFormatting>
  <conditionalFormatting sqref="S972">
    <cfRule type="expression" dxfId="352" priority="381">
      <formula>S973&gt;0</formula>
    </cfRule>
  </conditionalFormatting>
  <conditionalFormatting sqref="S975">
    <cfRule type="expression" dxfId="351" priority="380">
      <formula>S976&gt;0</formula>
    </cfRule>
  </conditionalFormatting>
  <conditionalFormatting sqref="S978">
    <cfRule type="expression" dxfId="350" priority="379">
      <formula>S979&gt;0</formula>
    </cfRule>
  </conditionalFormatting>
  <conditionalFormatting sqref="U903">
    <cfRule type="expression" dxfId="349" priority="378">
      <formula>U904&gt;0</formula>
    </cfRule>
  </conditionalFormatting>
  <conditionalFormatting sqref="U906">
    <cfRule type="expression" dxfId="348" priority="377">
      <formula>U907&gt;0</formula>
    </cfRule>
  </conditionalFormatting>
  <conditionalFormatting sqref="U909">
    <cfRule type="expression" dxfId="347" priority="376">
      <formula>U910&gt;0</formula>
    </cfRule>
  </conditionalFormatting>
  <conditionalFormatting sqref="U912">
    <cfRule type="expression" dxfId="346" priority="375">
      <formula>U913&gt;0</formula>
    </cfRule>
  </conditionalFormatting>
  <conditionalFormatting sqref="U915">
    <cfRule type="expression" dxfId="345" priority="374">
      <formula>U916&gt;0</formula>
    </cfRule>
  </conditionalFormatting>
  <conditionalFormatting sqref="U918">
    <cfRule type="expression" dxfId="344" priority="373">
      <formula>U919&gt;0</formula>
    </cfRule>
  </conditionalFormatting>
  <conditionalFormatting sqref="U921">
    <cfRule type="expression" dxfId="343" priority="372">
      <formula>U922&gt;0</formula>
    </cfRule>
  </conditionalFormatting>
  <conditionalFormatting sqref="U924">
    <cfRule type="expression" dxfId="342" priority="371">
      <formula>U925&gt;0</formula>
    </cfRule>
  </conditionalFormatting>
  <conditionalFormatting sqref="U927">
    <cfRule type="expression" dxfId="341" priority="370">
      <formula>U928&gt;0</formula>
    </cfRule>
  </conditionalFormatting>
  <conditionalFormatting sqref="U930">
    <cfRule type="expression" dxfId="340" priority="369">
      <formula>U931&gt;0</formula>
    </cfRule>
  </conditionalFormatting>
  <conditionalFormatting sqref="U933">
    <cfRule type="expression" dxfId="339" priority="368">
      <formula>U934&gt;0</formula>
    </cfRule>
  </conditionalFormatting>
  <conditionalFormatting sqref="U936">
    <cfRule type="expression" dxfId="338" priority="367">
      <formula>U937&gt;0</formula>
    </cfRule>
  </conditionalFormatting>
  <conditionalFormatting sqref="U939">
    <cfRule type="expression" dxfId="337" priority="366">
      <formula>U940&gt;0</formula>
    </cfRule>
  </conditionalFormatting>
  <conditionalFormatting sqref="U942">
    <cfRule type="expression" dxfId="336" priority="365">
      <formula>U943&gt;0</formula>
    </cfRule>
  </conditionalFormatting>
  <conditionalFormatting sqref="U945">
    <cfRule type="expression" dxfId="335" priority="364">
      <formula>U946&gt;0</formula>
    </cfRule>
  </conditionalFormatting>
  <conditionalFormatting sqref="U948">
    <cfRule type="expression" dxfId="334" priority="363">
      <formula>U949&gt;0</formula>
    </cfRule>
  </conditionalFormatting>
  <conditionalFormatting sqref="U951">
    <cfRule type="expression" dxfId="333" priority="362">
      <formula>U952&gt;0</formula>
    </cfRule>
  </conditionalFormatting>
  <conditionalFormatting sqref="U954">
    <cfRule type="expression" dxfId="332" priority="361">
      <formula>U955&gt;0</formula>
    </cfRule>
  </conditionalFormatting>
  <conditionalFormatting sqref="U957">
    <cfRule type="expression" dxfId="331" priority="360">
      <formula>U958&gt;0</formula>
    </cfRule>
  </conditionalFormatting>
  <conditionalFormatting sqref="U960">
    <cfRule type="expression" dxfId="330" priority="359">
      <formula>U961&gt;0</formula>
    </cfRule>
  </conditionalFormatting>
  <conditionalFormatting sqref="U963">
    <cfRule type="expression" dxfId="329" priority="358">
      <formula>U964&gt;0</formula>
    </cfRule>
  </conditionalFormatting>
  <conditionalFormatting sqref="U966">
    <cfRule type="expression" dxfId="328" priority="357">
      <formula>U967&gt;0</formula>
    </cfRule>
  </conditionalFormatting>
  <conditionalFormatting sqref="U969">
    <cfRule type="expression" dxfId="327" priority="356">
      <formula>U970&gt;0</formula>
    </cfRule>
  </conditionalFormatting>
  <conditionalFormatting sqref="U972">
    <cfRule type="expression" dxfId="326" priority="355">
      <formula>U973&gt;0</formula>
    </cfRule>
  </conditionalFormatting>
  <conditionalFormatting sqref="U975">
    <cfRule type="expression" dxfId="325" priority="354">
      <formula>U976&gt;0</formula>
    </cfRule>
  </conditionalFormatting>
  <conditionalFormatting sqref="U978">
    <cfRule type="expression" dxfId="324" priority="353">
      <formula>U979&gt;0</formula>
    </cfRule>
  </conditionalFormatting>
  <conditionalFormatting sqref="W903">
    <cfRule type="expression" dxfId="323" priority="352">
      <formula>W904&gt;0</formula>
    </cfRule>
  </conditionalFormatting>
  <conditionalFormatting sqref="W906">
    <cfRule type="expression" dxfId="322" priority="351">
      <formula>W907&gt;0</formula>
    </cfRule>
  </conditionalFormatting>
  <conditionalFormatting sqref="W909">
    <cfRule type="expression" dxfId="321" priority="350">
      <formula>W910&gt;0</formula>
    </cfRule>
  </conditionalFormatting>
  <conditionalFormatting sqref="W912">
    <cfRule type="expression" dxfId="320" priority="349">
      <formula>W913&gt;0</formula>
    </cfRule>
  </conditionalFormatting>
  <conditionalFormatting sqref="W915">
    <cfRule type="expression" dxfId="319" priority="348">
      <formula>W916&gt;0</formula>
    </cfRule>
  </conditionalFormatting>
  <conditionalFormatting sqref="W918">
    <cfRule type="expression" dxfId="318" priority="347">
      <formula>W919&gt;0</formula>
    </cfRule>
  </conditionalFormatting>
  <conditionalFormatting sqref="W921">
    <cfRule type="expression" dxfId="317" priority="346">
      <formula>W922&gt;0</formula>
    </cfRule>
  </conditionalFormatting>
  <conditionalFormatting sqref="W924">
    <cfRule type="expression" dxfId="316" priority="345">
      <formula>W925&gt;0</formula>
    </cfRule>
  </conditionalFormatting>
  <conditionalFormatting sqref="W927">
    <cfRule type="expression" dxfId="315" priority="344">
      <formula>W928&gt;0</formula>
    </cfRule>
  </conditionalFormatting>
  <conditionalFormatting sqref="W930">
    <cfRule type="expression" dxfId="314" priority="343">
      <formula>W931&gt;0</formula>
    </cfRule>
  </conditionalFormatting>
  <conditionalFormatting sqref="W933">
    <cfRule type="expression" dxfId="313" priority="342">
      <formula>W934&gt;0</formula>
    </cfRule>
  </conditionalFormatting>
  <conditionalFormatting sqref="W936">
    <cfRule type="expression" dxfId="312" priority="341">
      <formula>W937&gt;0</formula>
    </cfRule>
  </conditionalFormatting>
  <conditionalFormatting sqref="W939">
    <cfRule type="expression" dxfId="311" priority="340">
      <formula>W940&gt;0</formula>
    </cfRule>
  </conditionalFormatting>
  <conditionalFormatting sqref="W942">
    <cfRule type="expression" dxfId="310" priority="339">
      <formula>W943&gt;0</formula>
    </cfRule>
  </conditionalFormatting>
  <conditionalFormatting sqref="W945">
    <cfRule type="expression" dxfId="309" priority="338">
      <formula>W946&gt;0</formula>
    </cfRule>
  </conditionalFormatting>
  <conditionalFormatting sqref="W948">
    <cfRule type="expression" dxfId="308" priority="337">
      <formula>W949&gt;0</formula>
    </cfRule>
  </conditionalFormatting>
  <conditionalFormatting sqref="W951">
    <cfRule type="expression" dxfId="307" priority="336">
      <formula>W952&gt;0</formula>
    </cfRule>
  </conditionalFormatting>
  <conditionalFormatting sqref="W954">
    <cfRule type="expression" dxfId="306" priority="335">
      <formula>W955&gt;0</formula>
    </cfRule>
  </conditionalFormatting>
  <conditionalFormatting sqref="W957">
    <cfRule type="expression" dxfId="305" priority="334">
      <formula>W958&gt;0</formula>
    </cfRule>
  </conditionalFormatting>
  <conditionalFormatting sqref="W960">
    <cfRule type="expression" dxfId="304" priority="333">
      <formula>W961&gt;0</formula>
    </cfRule>
  </conditionalFormatting>
  <conditionalFormatting sqref="W963">
    <cfRule type="expression" dxfId="303" priority="332">
      <formula>W964&gt;0</formula>
    </cfRule>
  </conditionalFormatting>
  <conditionalFormatting sqref="W966">
    <cfRule type="expression" dxfId="302" priority="331">
      <formula>W967&gt;0</formula>
    </cfRule>
  </conditionalFormatting>
  <conditionalFormatting sqref="W969">
    <cfRule type="expression" dxfId="301" priority="330">
      <formula>W970&gt;0</formula>
    </cfRule>
  </conditionalFormatting>
  <conditionalFormatting sqref="W972">
    <cfRule type="expression" dxfId="300" priority="329">
      <formula>W973&gt;0</formula>
    </cfRule>
  </conditionalFormatting>
  <conditionalFormatting sqref="W975">
    <cfRule type="expression" dxfId="299" priority="328">
      <formula>W976&gt;0</formula>
    </cfRule>
  </conditionalFormatting>
  <conditionalFormatting sqref="W978">
    <cfRule type="expression" dxfId="298" priority="327">
      <formula>W979&gt;0</formula>
    </cfRule>
  </conditionalFormatting>
  <conditionalFormatting sqref="Q983:X983">
    <cfRule type="expression" dxfId="297" priority="326">
      <formula>Q984&gt;0</formula>
    </cfRule>
  </conditionalFormatting>
  <conditionalFormatting sqref="Q986:X986">
    <cfRule type="expression" dxfId="296" priority="325">
      <formula>Q987&gt;0</formula>
    </cfRule>
  </conditionalFormatting>
  <conditionalFormatting sqref="Q989:X989">
    <cfRule type="expression" dxfId="295" priority="324">
      <formula>Q990&gt;0</formula>
    </cfRule>
  </conditionalFormatting>
  <conditionalFormatting sqref="Q992:X992">
    <cfRule type="expression" dxfId="294" priority="323">
      <formula>Q993&gt;0</formula>
    </cfRule>
  </conditionalFormatting>
  <conditionalFormatting sqref="Q995:X995">
    <cfRule type="expression" dxfId="293" priority="322">
      <formula>Q996&gt;0</formula>
    </cfRule>
  </conditionalFormatting>
  <conditionalFormatting sqref="Q998:X998">
    <cfRule type="expression" dxfId="292" priority="321">
      <formula>Q999&gt;0</formula>
    </cfRule>
  </conditionalFormatting>
  <conditionalFormatting sqref="Q1001:X1001">
    <cfRule type="expression" dxfId="291" priority="320">
      <formula>Q1002&gt;0</formula>
    </cfRule>
  </conditionalFormatting>
  <conditionalFormatting sqref="Q1004:X1004">
    <cfRule type="expression" dxfId="290" priority="319">
      <formula>Q1005&gt;0</formula>
    </cfRule>
  </conditionalFormatting>
  <conditionalFormatting sqref="Q1007:X1007">
    <cfRule type="expression" dxfId="289" priority="318">
      <formula>Q1008&gt;0</formula>
    </cfRule>
  </conditionalFormatting>
  <conditionalFormatting sqref="Q1010:X1010">
    <cfRule type="expression" dxfId="288" priority="317">
      <formula>Q1011&gt;0</formula>
    </cfRule>
  </conditionalFormatting>
  <conditionalFormatting sqref="Q1013:X1013">
    <cfRule type="expression" dxfId="287" priority="316">
      <formula>Q1014&gt;0</formula>
    </cfRule>
  </conditionalFormatting>
  <conditionalFormatting sqref="Q983:X983">
    <cfRule type="expression" dxfId="286" priority="315">
      <formula>Q984&gt;0</formula>
    </cfRule>
  </conditionalFormatting>
  <conditionalFormatting sqref="Q986:X986">
    <cfRule type="expression" dxfId="285" priority="314">
      <formula>Q987&gt;0</formula>
    </cfRule>
  </conditionalFormatting>
  <conditionalFormatting sqref="Q989:X989">
    <cfRule type="expression" dxfId="284" priority="313">
      <formula>Q990&gt;0</formula>
    </cfRule>
  </conditionalFormatting>
  <conditionalFormatting sqref="Q992:X992">
    <cfRule type="expression" dxfId="283" priority="312">
      <formula>Q993&gt;0</formula>
    </cfRule>
  </conditionalFormatting>
  <conditionalFormatting sqref="Q995:X995">
    <cfRule type="expression" dxfId="282" priority="311">
      <formula>Q996&gt;0</formula>
    </cfRule>
  </conditionalFormatting>
  <conditionalFormatting sqref="Q998:X998">
    <cfRule type="expression" dxfId="281" priority="310">
      <formula>Q999&gt;0</formula>
    </cfRule>
  </conditionalFormatting>
  <conditionalFormatting sqref="Q1001:X1001">
    <cfRule type="expression" dxfId="280" priority="309">
      <formula>Q1002&gt;0</formula>
    </cfRule>
  </conditionalFormatting>
  <conditionalFormatting sqref="Q1004:X1004">
    <cfRule type="expression" dxfId="279" priority="308">
      <formula>Q1005&gt;0</formula>
    </cfRule>
  </conditionalFormatting>
  <conditionalFormatting sqref="Q1007:X1007">
    <cfRule type="expression" dxfId="278" priority="307">
      <formula>Q1008&gt;0</formula>
    </cfRule>
  </conditionalFormatting>
  <conditionalFormatting sqref="Q1010:X1010">
    <cfRule type="expression" dxfId="277" priority="306">
      <formula>Q1011&gt;0</formula>
    </cfRule>
  </conditionalFormatting>
  <conditionalFormatting sqref="Q1013:X1013">
    <cfRule type="expression" dxfId="276" priority="305">
      <formula>Q1014&gt;0</formula>
    </cfRule>
  </conditionalFormatting>
  <conditionalFormatting sqref="Q1016:X1016">
    <cfRule type="expression" dxfId="275" priority="304">
      <formula>Q1017&gt;0</formula>
    </cfRule>
  </conditionalFormatting>
  <conditionalFormatting sqref="Q1019:X1019">
    <cfRule type="expression" dxfId="274" priority="303">
      <formula>Q1020&gt;0</formula>
    </cfRule>
  </conditionalFormatting>
  <conditionalFormatting sqref="Q1022:X1022">
    <cfRule type="expression" dxfId="273" priority="302">
      <formula>Q1023&gt;0</formula>
    </cfRule>
  </conditionalFormatting>
  <conditionalFormatting sqref="Q1025:X1025">
    <cfRule type="expression" dxfId="272" priority="301">
      <formula>Q1026&gt;0</formula>
    </cfRule>
  </conditionalFormatting>
  <conditionalFormatting sqref="Q1028:X1028">
    <cfRule type="expression" dxfId="271" priority="300">
      <formula>Q1029&gt;0</formula>
    </cfRule>
  </conditionalFormatting>
  <conditionalFormatting sqref="Q1031:X1031">
    <cfRule type="expression" dxfId="270" priority="299">
      <formula>Q1032&gt;0</formula>
    </cfRule>
  </conditionalFormatting>
  <conditionalFormatting sqref="Q1034:X1034">
    <cfRule type="expression" dxfId="269" priority="298">
      <formula>Q1035&gt;0</formula>
    </cfRule>
  </conditionalFormatting>
  <conditionalFormatting sqref="Q1037:X1037">
    <cfRule type="expression" dxfId="268" priority="297">
      <formula>Q1038&gt;0</formula>
    </cfRule>
  </conditionalFormatting>
  <conditionalFormatting sqref="Q1040:X1040">
    <cfRule type="expression" dxfId="267" priority="296">
      <formula>Q1041&gt;0</formula>
    </cfRule>
  </conditionalFormatting>
  <conditionalFormatting sqref="Q1043:X1043">
    <cfRule type="expression" dxfId="266" priority="295">
      <formula>Q1044&gt;0</formula>
    </cfRule>
  </conditionalFormatting>
  <conditionalFormatting sqref="Q1046:X1046">
    <cfRule type="expression" dxfId="265" priority="294">
      <formula>Q1047&gt;0</formula>
    </cfRule>
  </conditionalFormatting>
  <conditionalFormatting sqref="Q1016:X1016">
    <cfRule type="expression" dxfId="264" priority="293">
      <formula>Q1017&gt;0</formula>
    </cfRule>
  </conditionalFormatting>
  <conditionalFormatting sqref="Q1019:X1019">
    <cfRule type="expression" dxfId="263" priority="292">
      <formula>Q1020&gt;0</formula>
    </cfRule>
  </conditionalFormatting>
  <conditionalFormatting sqref="Q1022:X1022">
    <cfRule type="expression" dxfId="262" priority="291">
      <formula>Q1023&gt;0</formula>
    </cfRule>
  </conditionalFormatting>
  <conditionalFormatting sqref="Q1025:X1025">
    <cfRule type="expression" dxfId="261" priority="290">
      <formula>Q1026&gt;0</formula>
    </cfRule>
  </conditionalFormatting>
  <conditionalFormatting sqref="Q1028:X1028">
    <cfRule type="expression" dxfId="260" priority="289">
      <formula>Q1029&gt;0</formula>
    </cfRule>
  </conditionalFormatting>
  <conditionalFormatting sqref="Q1031:X1031">
    <cfRule type="expression" dxfId="259" priority="288">
      <formula>Q1032&gt;0</formula>
    </cfRule>
  </conditionalFormatting>
  <conditionalFormatting sqref="Q1034:X1034">
    <cfRule type="expression" dxfId="258" priority="287">
      <formula>Q1035&gt;0</formula>
    </cfRule>
  </conditionalFormatting>
  <conditionalFormatting sqref="Q1037:X1037">
    <cfRule type="expression" dxfId="257" priority="286">
      <formula>Q1038&gt;0</formula>
    </cfRule>
  </conditionalFormatting>
  <conditionalFormatting sqref="Q1040:X1040">
    <cfRule type="expression" dxfId="256" priority="285">
      <formula>Q1041&gt;0</formula>
    </cfRule>
  </conditionalFormatting>
  <conditionalFormatting sqref="Q1043:X1043">
    <cfRule type="expression" dxfId="255" priority="284">
      <formula>Q1044&gt;0</formula>
    </cfRule>
  </conditionalFormatting>
  <conditionalFormatting sqref="Q1046:X1046">
    <cfRule type="expression" dxfId="254" priority="283">
      <formula>Q1047&gt;0</formula>
    </cfRule>
  </conditionalFormatting>
  <conditionalFormatting sqref="Q1049:X1049">
    <cfRule type="expression" dxfId="253" priority="282">
      <formula>Q1050&gt;0</formula>
    </cfRule>
  </conditionalFormatting>
  <conditionalFormatting sqref="Q1052:X1052">
    <cfRule type="expression" dxfId="252" priority="281">
      <formula>Q1053&gt;0</formula>
    </cfRule>
  </conditionalFormatting>
  <conditionalFormatting sqref="Q1055:X1055">
    <cfRule type="expression" dxfId="251" priority="280">
      <formula>Q1056&gt;0</formula>
    </cfRule>
  </conditionalFormatting>
  <conditionalFormatting sqref="Q1058:X1058">
    <cfRule type="expression" dxfId="250" priority="279">
      <formula>Q1059&gt;0</formula>
    </cfRule>
  </conditionalFormatting>
  <conditionalFormatting sqref="Q1049:X1049">
    <cfRule type="expression" dxfId="249" priority="278">
      <formula>Q1050&gt;0</formula>
    </cfRule>
  </conditionalFormatting>
  <conditionalFormatting sqref="Q1052:X1052">
    <cfRule type="expression" dxfId="248" priority="277">
      <formula>Q1053&gt;0</formula>
    </cfRule>
  </conditionalFormatting>
  <conditionalFormatting sqref="Q1055:X1055">
    <cfRule type="expression" dxfId="247" priority="276">
      <formula>Q1056&gt;0</formula>
    </cfRule>
  </conditionalFormatting>
  <conditionalFormatting sqref="Q1058:X1058">
    <cfRule type="expression" dxfId="246" priority="275">
      <formula>Q1059&gt;0</formula>
    </cfRule>
  </conditionalFormatting>
  <conditionalFormatting sqref="Q983">
    <cfRule type="expression" dxfId="245" priority="274">
      <formula>Q984&gt;0</formula>
    </cfRule>
  </conditionalFormatting>
  <conditionalFormatting sqref="Q986">
    <cfRule type="expression" dxfId="244" priority="273">
      <formula>Q987&gt;0</formula>
    </cfRule>
  </conditionalFormatting>
  <conditionalFormatting sqref="Q989">
    <cfRule type="expression" dxfId="243" priority="272">
      <formula>Q990&gt;0</formula>
    </cfRule>
  </conditionalFormatting>
  <conditionalFormatting sqref="Q992">
    <cfRule type="expression" dxfId="242" priority="271">
      <formula>Q993&gt;0</formula>
    </cfRule>
  </conditionalFormatting>
  <conditionalFormatting sqref="Q995">
    <cfRule type="expression" dxfId="241" priority="270">
      <formula>Q996&gt;0</formula>
    </cfRule>
  </conditionalFormatting>
  <conditionalFormatting sqref="Q998">
    <cfRule type="expression" dxfId="240" priority="269">
      <formula>Q999&gt;0</formula>
    </cfRule>
  </conditionalFormatting>
  <conditionalFormatting sqref="Q1001">
    <cfRule type="expression" dxfId="239" priority="268">
      <formula>Q1002&gt;0</formula>
    </cfRule>
  </conditionalFormatting>
  <conditionalFormatting sqref="Q1004">
    <cfRule type="expression" dxfId="238" priority="267">
      <formula>Q1005&gt;0</formula>
    </cfRule>
  </conditionalFormatting>
  <conditionalFormatting sqref="Q1007">
    <cfRule type="expression" dxfId="237" priority="266">
      <formula>Q1008&gt;0</formula>
    </cfRule>
  </conditionalFormatting>
  <conditionalFormatting sqref="Q1010">
    <cfRule type="expression" dxfId="236" priority="265">
      <formula>Q1011&gt;0</formula>
    </cfRule>
  </conditionalFormatting>
  <conditionalFormatting sqref="Q1013">
    <cfRule type="expression" dxfId="235" priority="264">
      <formula>Q1014&gt;0</formula>
    </cfRule>
  </conditionalFormatting>
  <conditionalFormatting sqref="Q1016">
    <cfRule type="expression" dxfId="234" priority="263">
      <formula>Q1017&gt;0</formula>
    </cfRule>
  </conditionalFormatting>
  <conditionalFormatting sqref="Q1019">
    <cfRule type="expression" dxfId="233" priority="262">
      <formula>Q1020&gt;0</formula>
    </cfRule>
  </conditionalFormatting>
  <conditionalFormatting sqref="Q1022">
    <cfRule type="expression" dxfId="232" priority="261">
      <formula>Q1023&gt;0</formula>
    </cfRule>
  </conditionalFormatting>
  <conditionalFormatting sqref="Q1025">
    <cfRule type="expression" dxfId="231" priority="260">
      <formula>Q1026&gt;0</formula>
    </cfRule>
  </conditionalFormatting>
  <conditionalFormatting sqref="Q1028">
    <cfRule type="expression" dxfId="230" priority="259">
      <formula>Q1029&gt;0</formula>
    </cfRule>
  </conditionalFormatting>
  <conditionalFormatting sqref="Q1031">
    <cfRule type="expression" dxfId="229" priority="258">
      <formula>Q1032&gt;0</formula>
    </cfRule>
  </conditionalFormatting>
  <conditionalFormatting sqref="Q1034">
    <cfRule type="expression" dxfId="228" priority="257">
      <formula>Q1035&gt;0</formula>
    </cfRule>
  </conditionalFormatting>
  <conditionalFormatting sqref="Q1037">
    <cfRule type="expression" dxfId="227" priority="256">
      <formula>Q1038&gt;0</formula>
    </cfRule>
  </conditionalFormatting>
  <conditionalFormatting sqref="Q1040">
    <cfRule type="expression" dxfId="226" priority="255">
      <formula>Q1041&gt;0</formula>
    </cfRule>
  </conditionalFormatting>
  <conditionalFormatting sqref="Q1043">
    <cfRule type="expression" dxfId="225" priority="254">
      <formula>Q1044&gt;0</formula>
    </cfRule>
  </conditionalFormatting>
  <conditionalFormatting sqref="Q1046">
    <cfRule type="expression" dxfId="224" priority="253">
      <formula>Q1047&gt;0</formula>
    </cfRule>
  </conditionalFormatting>
  <conditionalFormatting sqref="Q1049">
    <cfRule type="expression" dxfId="223" priority="252">
      <formula>Q1050&gt;0</formula>
    </cfRule>
  </conditionalFormatting>
  <conditionalFormatting sqref="Q1052">
    <cfRule type="expression" dxfId="222" priority="251">
      <formula>Q1053&gt;0</formula>
    </cfRule>
  </conditionalFormatting>
  <conditionalFormatting sqref="Q1055">
    <cfRule type="expression" dxfId="221" priority="250">
      <formula>Q1056&gt;0</formula>
    </cfRule>
  </conditionalFormatting>
  <conditionalFormatting sqref="Q1058">
    <cfRule type="expression" dxfId="220" priority="249">
      <formula>Q1059&gt;0</formula>
    </cfRule>
  </conditionalFormatting>
  <conditionalFormatting sqref="S983">
    <cfRule type="expression" dxfId="219" priority="248">
      <formula>S984&gt;0</formula>
    </cfRule>
  </conditionalFormatting>
  <conditionalFormatting sqref="S986">
    <cfRule type="expression" dxfId="218" priority="247">
      <formula>S987&gt;0</formula>
    </cfRule>
  </conditionalFormatting>
  <conditionalFormatting sqref="S989">
    <cfRule type="expression" dxfId="217" priority="246">
      <formula>S990&gt;0</formula>
    </cfRule>
  </conditionalFormatting>
  <conditionalFormatting sqref="S992">
    <cfRule type="expression" dxfId="216" priority="245">
      <formula>S993&gt;0</formula>
    </cfRule>
  </conditionalFormatting>
  <conditionalFormatting sqref="S995">
    <cfRule type="expression" dxfId="215" priority="244">
      <formula>S996&gt;0</formula>
    </cfRule>
  </conditionalFormatting>
  <conditionalFormatting sqref="S998">
    <cfRule type="expression" dxfId="214" priority="243">
      <formula>S999&gt;0</formula>
    </cfRule>
  </conditionalFormatting>
  <conditionalFormatting sqref="S1001">
    <cfRule type="expression" dxfId="213" priority="242">
      <formula>S1002&gt;0</formula>
    </cfRule>
  </conditionalFormatting>
  <conditionalFormatting sqref="S1004">
    <cfRule type="expression" dxfId="212" priority="241">
      <formula>S1005&gt;0</formula>
    </cfRule>
  </conditionalFormatting>
  <conditionalFormatting sqref="S1007">
    <cfRule type="expression" dxfId="211" priority="240">
      <formula>S1008&gt;0</formula>
    </cfRule>
  </conditionalFormatting>
  <conditionalFormatting sqref="S1010">
    <cfRule type="expression" dxfId="210" priority="239">
      <formula>S1011&gt;0</formula>
    </cfRule>
  </conditionalFormatting>
  <conditionalFormatting sqref="S1013">
    <cfRule type="expression" dxfId="209" priority="238">
      <formula>S1014&gt;0</formula>
    </cfRule>
  </conditionalFormatting>
  <conditionalFormatting sqref="S1016">
    <cfRule type="expression" dxfId="208" priority="237">
      <formula>S1017&gt;0</formula>
    </cfRule>
  </conditionalFormatting>
  <conditionalFormatting sqref="S1019">
    <cfRule type="expression" dxfId="207" priority="236">
      <formula>S1020&gt;0</formula>
    </cfRule>
  </conditionalFormatting>
  <conditionalFormatting sqref="S1022">
    <cfRule type="expression" dxfId="206" priority="235">
      <formula>S1023&gt;0</formula>
    </cfRule>
  </conditionalFormatting>
  <conditionalFormatting sqref="S1025">
    <cfRule type="expression" dxfId="205" priority="234">
      <formula>S1026&gt;0</formula>
    </cfRule>
  </conditionalFormatting>
  <conditionalFormatting sqref="S1028">
    <cfRule type="expression" dxfId="204" priority="233">
      <formula>S1029&gt;0</formula>
    </cfRule>
  </conditionalFormatting>
  <conditionalFormatting sqref="S1031">
    <cfRule type="expression" dxfId="203" priority="232">
      <formula>S1032&gt;0</formula>
    </cfRule>
  </conditionalFormatting>
  <conditionalFormatting sqref="S1034">
    <cfRule type="expression" dxfId="202" priority="231">
      <formula>S1035&gt;0</formula>
    </cfRule>
  </conditionalFormatting>
  <conditionalFormatting sqref="S1037">
    <cfRule type="expression" dxfId="201" priority="230">
      <formula>S1038&gt;0</formula>
    </cfRule>
  </conditionalFormatting>
  <conditionalFormatting sqref="S1040">
    <cfRule type="expression" dxfId="200" priority="229">
      <formula>S1041&gt;0</formula>
    </cfRule>
  </conditionalFormatting>
  <conditionalFormatting sqref="S1043">
    <cfRule type="expression" dxfId="199" priority="228">
      <formula>S1044&gt;0</formula>
    </cfRule>
  </conditionalFormatting>
  <conditionalFormatting sqref="S1046">
    <cfRule type="expression" dxfId="198" priority="227">
      <formula>S1047&gt;0</formula>
    </cfRule>
  </conditionalFormatting>
  <conditionalFormatting sqref="S1049">
    <cfRule type="expression" dxfId="197" priority="226">
      <formula>S1050&gt;0</formula>
    </cfRule>
  </conditionalFormatting>
  <conditionalFormatting sqref="S1052">
    <cfRule type="expression" dxfId="196" priority="225">
      <formula>S1053&gt;0</formula>
    </cfRule>
  </conditionalFormatting>
  <conditionalFormatting sqref="S1055">
    <cfRule type="expression" dxfId="195" priority="224">
      <formula>S1056&gt;0</formula>
    </cfRule>
  </conditionalFormatting>
  <conditionalFormatting sqref="S1058">
    <cfRule type="expression" dxfId="194" priority="223">
      <formula>S1059&gt;0</formula>
    </cfRule>
  </conditionalFormatting>
  <conditionalFormatting sqref="U983">
    <cfRule type="expression" dxfId="193" priority="222">
      <formula>U984&gt;0</formula>
    </cfRule>
  </conditionalFormatting>
  <conditionalFormatting sqref="U986">
    <cfRule type="expression" dxfId="192" priority="221">
      <formula>U987&gt;0</formula>
    </cfRule>
  </conditionalFormatting>
  <conditionalFormatting sqref="U989">
    <cfRule type="expression" dxfId="191" priority="220">
      <formula>U990&gt;0</formula>
    </cfRule>
  </conditionalFormatting>
  <conditionalFormatting sqref="U992">
    <cfRule type="expression" dxfId="190" priority="219">
      <formula>U993&gt;0</formula>
    </cfRule>
  </conditionalFormatting>
  <conditionalFormatting sqref="U995">
    <cfRule type="expression" dxfId="189" priority="218">
      <formula>U996&gt;0</formula>
    </cfRule>
  </conditionalFormatting>
  <conditionalFormatting sqref="U998">
    <cfRule type="expression" dxfId="188" priority="217">
      <formula>U999&gt;0</formula>
    </cfRule>
  </conditionalFormatting>
  <conditionalFormatting sqref="U1001">
    <cfRule type="expression" dxfId="187" priority="216">
      <formula>U1002&gt;0</formula>
    </cfRule>
  </conditionalFormatting>
  <conditionalFormatting sqref="U1004">
    <cfRule type="expression" dxfId="186" priority="215">
      <formula>U1005&gt;0</formula>
    </cfRule>
  </conditionalFormatting>
  <conditionalFormatting sqref="U1007">
    <cfRule type="expression" dxfId="185" priority="214">
      <formula>U1008&gt;0</formula>
    </cfRule>
  </conditionalFormatting>
  <conditionalFormatting sqref="U1010">
    <cfRule type="expression" dxfId="184" priority="213">
      <formula>U1011&gt;0</formula>
    </cfRule>
  </conditionalFormatting>
  <conditionalFormatting sqref="U1013">
    <cfRule type="expression" dxfId="183" priority="212">
      <formula>U1014&gt;0</formula>
    </cfRule>
  </conditionalFormatting>
  <conditionalFormatting sqref="U1016">
    <cfRule type="expression" dxfId="182" priority="211">
      <formula>U1017&gt;0</formula>
    </cfRule>
  </conditionalFormatting>
  <conditionalFormatting sqref="U1019">
    <cfRule type="expression" dxfId="181" priority="210">
      <formula>U1020&gt;0</formula>
    </cfRule>
  </conditionalFormatting>
  <conditionalFormatting sqref="U1022">
    <cfRule type="expression" dxfId="180" priority="209">
      <formula>U1023&gt;0</formula>
    </cfRule>
  </conditionalFormatting>
  <conditionalFormatting sqref="U1025">
    <cfRule type="expression" dxfId="179" priority="208">
      <formula>U1026&gt;0</formula>
    </cfRule>
  </conditionalFormatting>
  <conditionalFormatting sqref="U1028">
    <cfRule type="expression" dxfId="178" priority="207">
      <formula>U1029&gt;0</formula>
    </cfRule>
  </conditionalFormatting>
  <conditionalFormatting sqref="U1031">
    <cfRule type="expression" dxfId="177" priority="206">
      <formula>U1032&gt;0</formula>
    </cfRule>
  </conditionalFormatting>
  <conditionalFormatting sqref="U1034">
    <cfRule type="expression" dxfId="176" priority="205">
      <formula>U1035&gt;0</formula>
    </cfRule>
  </conditionalFormatting>
  <conditionalFormatting sqref="U1037">
    <cfRule type="expression" dxfId="175" priority="204">
      <formula>U1038&gt;0</formula>
    </cfRule>
  </conditionalFormatting>
  <conditionalFormatting sqref="U1040">
    <cfRule type="expression" dxfId="174" priority="203">
      <formula>U1041&gt;0</formula>
    </cfRule>
  </conditionalFormatting>
  <conditionalFormatting sqref="U1043">
    <cfRule type="expression" dxfId="173" priority="202">
      <formula>U1044&gt;0</formula>
    </cfRule>
  </conditionalFormatting>
  <conditionalFormatting sqref="U1046">
    <cfRule type="expression" dxfId="172" priority="201">
      <formula>U1047&gt;0</formula>
    </cfRule>
  </conditionalFormatting>
  <conditionalFormatting sqref="U1049">
    <cfRule type="expression" dxfId="171" priority="200">
      <formula>U1050&gt;0</formula>
    </cfRule>
  </conditionalFormatting>
  <conditionalFormatting sqref="U1052">
    <cfRule type="expression" dxfId="170" priority="199">
      <formula>U1053&gt;0</formula>
    </cfRule>
  </conditionalFormatting>
  <conditionalFormatting sqref="U1055">
    <cfRule type="expression" dxfId="169" priority="198">
      <formula>U1056&gt;0</formula>
    </cfRule>
  </conditionalFormatting>
  <conditionalFormatting sqref="U1058">
    <cfRule type="expression" dxfId="168" priority="197">
      <formula>U1059&gt;0</formula>
    </cfRule>
  </conditionalFormatting>
  <conditionalFormatting sqref="W983">
    <cfRule type="expression" dxfId="167" priority="196">
      <formula>W984&gt;0</formula>
    </cfRule>
  </conditionalFormatting>
  <conditionalFormatting sqref="W986">
    <cfRule type="expression" dxfId="166" priority="195">
      <formula>W987&gt;0</formula>
    </cfRule>
  </conditionalFormatting>
  <conditionalFormatting sqref="W989">
    <cfRule type="expression" dxfId="165" priority="194">
      <formula>W990&gt;0</formula>
    </cfRule>
  </conditionalFormatting>
  <conditionalFormatting sqref="W992">
    <cfRule type="expression" dxfId="164" priority="193">
      <formula>W993&gt;0</formula>
    </cfRule>
  </conditionalFormatting>
  <conditionalFormatting sqref="W995">
    <cfRule type="expression" dxfId="163" priority="192">
      <formula>W996&gt;0</formula>
    </cfRule>
  </conditionalFormatting>
  <conditionalFormatting sqref="W998">
    <cfRule type="expression" dxfId="162" priority="191">
      <formula>W999&gt;0</formula>
    </cfRule>
  </conditionalFormatting>
  <conditionalFormatting sqref="W1001">
    <cfRule type="expression" dxfId="161" priority="190">
      <formula>W1002&gt;0</formula>
    </cfRule>
  </conditionalFormatting>
  <conditionalFormatting sqref="W1004">
    <cfRule type="expression" dxfId="160" priority="189">
      <formula>W1005&gt;0</formula>
    </cfRule>
  </conditionalFormatting>
  <conditionalFormatting sqref="W1007">
    <cfRule type="expression" dxfId="159" priority="188">
      <formula>W1008&gt;0</formula>
    </cfRule>
  </conditionalFormatting>
  <conditionalFormatting sqref="W1010">
    <cfRule type="expression" dxfId="158" priority="187">
      <formula>W1011&gt;0</formula>
    </cfRule>
  </conditionalFormatting>
  <conditionalFormatting sqref="W1013">
    <cfRule type="expression" dxfId="157" priority="186">
      <formula>W1014&gt;0</formula>
    </cfRule>
  </conditionalFormatting>
  <conditionalFormatting sqref="W1016">
    <cfRule type="expression" dxfId="156" priority="185">
      <formula>W1017&gt;0</formula>
    </cfRule>
  </conditionalFormatting>
  <conditionalFormatting sqref="W1019">
    <cfRule type="expression" dxfId="155" priority="184">
      <formula>W1020&gt;0</formula>
    </cfRule>
  </conditionalFormatting>
  <conditionalFormatting sqref="W1022">
    <cfRule type="expression" dxfId="154" priority="183">
      <formula>W1023&gt;0</formula>
    </cfRule>
  </conditionalFormatting>
  <conditionalFormatting sqref="W1025">
    <cfRule type="expression" dxfId="153" priority="182">
      <formula>W1026&gt;0</formula>
    </cfRule>
  </conditionalFormatting>
  <conditionalFormatting sqref="W1028">
    <cfRule type="expression" dxfId="152" priority="181">
      <formula>W1029&gt;0</formula>
    </cfRule>
  </conditionalFormatting>
  <conditionalFormatting sqref="W1031">
    <cfRule type="expression" dxfId="151" priority="180">
      <formula>W1032&gt;0</formula>
    </cfRule>
  </conditionalFormatting>
  <conditionalFormatting sqref="W1034">
    <cfRule type="expression" dxfId="150" priority="179">
      <formula>W1035&gt;0</formula>
    </cfRule>
  </conditionalFormatting>
  <conditionalFormatting sqref="W1037">
    <cfRule type="expression" dxfId="149" priority="178">
      <formula>W1038&gt;0</formula>
    </cfRule>
  </conditionalFormatting>
  <conditionalFormatting sqref="W1040">
    <cfRule type="expression" dxfId="148" priority="177">
      <formula>W1041&gt;0</formula>
    </cfRule>
  </conditionalFormatting>
  <conditionalFormatting sqref="W1043">
    <cfRule type="expression" dxfId="147" priority="176">
      <formula>W1044&gt;0</formula>
    </cfRule>
  </conditionalFormatting>
  <conditionalFormatting sqref="W1046">
    <cfRule type="expression" dxfId="146" priority="175">
      <formula>W1047&gt;0</formula>
    </cfRule>
  </conditionalFormatting>
  <conditionalFormatting sqref="W1049">
    <cfRule type="expression" dxfId="145" priority="174">
      <formula>W1050&gt;0</formula>
    </cfRule>
  </conditionalFormatting>
  <conditionalFormatting sqref="W1052">
    <cfRule type="expression" dxfId="144" priority="173">
      <formula>W1053&gt;0</formula>
    </cfRule>
  </conditionalFormatting>
  <conditionalFormatting sqref="W1055">
    <cfRule type="expression" dxfId="143" priority="172">
      <formula>W1056&gt;0</formula>
    </cfRule>
  </conditionalFormatting>
  <conditionalFormatting sqref="W1058">
    <cfRule type="expression" dxfId="142" priority="171">
      <formula>W1059&gt;0</formula>
    </cfRule>
  </conditionalFormatting>
  <conditionalFormatting sqref="S983">
    <cfRule type="expression" dxfId="141" priority="170">
      <formula>S984&gt;0</formula>
    </cfRule>
  </conditionalFormatting>
  <conditionalFormatting sqref="S986">
    <cfRule type="expression" dxfId="140" priority="169">
      <formula>S987&gt;0</formula>
    </cfRule>
  </conditionalFormatting>
  <conditionalFormatting sqref="S989">
    <cfRule type="expression" dxfId="139" priority="168">
      <formula>S990&gt;0</formula>
    </cfRule>
  </conditionalFormatting>
  <conditionalFormatting sqref="S992">
    <cfRule type="expression" dxfId="138" priority="167">
      <formula>S993&gt;0</formula>
    </cfRule>
  </conditionalFormatting>
  <conditionalFormatting sqref="S995">
    <cfRule type="expression" dxfId="137" priority="166">
      <formula>S996&gt;0</formula>
    </cfRule>
  </conditionalFormatting>
  <conditionalFormatting sqref="S998">
    <cfRule type="expression" dxfId="136" priority="165">
      <formula>S999&gt;0</formula>
    </cfRule>
  </conditionalFormatting>
  <conditionalFormatting sqref="S1001">
    <cfRule type="expression" dxfId="135" priority="164">
      <formula>S1002&gt;0</formula>
    </cfRule>
  </conditionalFormatting>
  <conditionalFormatting sqref="S1004">
    <cfRule type="expression" dxfId="134" priority="163">
      <formula>S1005&gt;0</formula>
    </cfRule>
  </conditionalFormatting>
  <conditionalFormatting sqref="S1007">
    <cfRule type="expression" dxfId="133" priority="162">
      <formula>S1008&gt;0</formula>
    </cfRule>
  </conditionalFormatting>
  <conditionalFormatting sqref="S1010">
    <cfRule type="expression" dxfId="132" priority="161">
      <formula>S1011&gt;0</formula>
    </cfRule>
  </conditionalFormatting>
  <conditionalFormatting sqref="S1013">
    <cfRule type="expression" dxfId="131" priority="160">
      <formula>S1014&gt;0</formula>
    </cfRule>
  </conditionalFormatting>
  <conditionalFormatting sqref="S1016">
    <cfRule type="expression" dxfId="130" priority="159">
      <formula>S1017&gt;0</formula>
    </cfRule>
  </conditionalFormatting>
  <conditionalFormatting sqref="S1019">
    <cfRule type="expression" dxfId="129" priority="158">
      <formula>S1020&gt;0</formula>
    </cfRule>
  </conditionalFormatting>
  <conditionalFormatting sqref="S1022">
    <cfRule type="expression" dxfId="128" priority="157">
      <formula>S1023&gt;0</formula>
    </cfRule>
  </conditionalFormatting>
  <conditionalFormatting sqref="S1025">
    <cfRule type="expression" dxfId="127" priority="156">
      <formula>S1026&gt;0</formula>
    </cfRule>
  </conditionalFormatting>
  <conditionalFormatting sqref="S1028">
    <cfRule type="expression" dxfId="126" priority="155">
      <formula>S1029&gt;0</formula>
    </cfRule>
  </conditionalFormatting>
  <conditionalFormatting sqref="S1031">
    <cfRule type="expression" dxfId="125" priority="154">
      <formula>S1032&gt;0</formula>
    </cfRule>
  </conditionalFormatting>
  <conditionalFormatting sqref="S1034">
    <cfRule type="expression" dxfId="124" priority="153">
      <formula>S1035&gt;0</formula>
    </cfRule>
  </conditionalFormatting>
  <conditionalFormatting sqref="S1037">
    <cfRule type="expression" dxfId="123" priority="152">
      <formula>S1038&gt;0</formula>
    </cfRule>
  </conditionalFormatting>
  <conditionalFormatting sqref="S1040">
    <cfRule type="expression" dxfId="122" priority="151">
      <formula>S1041&gt;0</formula>
    </cfRule>
  </conditionalFormatting>
  <conditionalFormatting sqref="S1043">
    <cfRule type="expression" dxfId="121" priority="150">
      <formula>S1044&gt;0</formula>
    </cfRule>
  </conditionalFormatting>
  <conditionalFormatting sqref="S1046">
    <cfRule type="expression" dxfId="120" priority="149">
      <formula>S1047&gt;0</formula>
    </cfRule>
  </conditionalFormatting>
  <conditionalFormatting sqref="S1049">
    <cfRule type="expression" dxfId="119" priority="148">
      <formula>S1050&gt;0</formula>
    </cfRule>
  </conditionalFormatting>
  <conditionalFormatting sqref="S1052">
    <cfRule type="expression" dxfId="118" priority="147">
      <formula>S1053&gt;0</formula>
    </cfRule>
  </conditionalFormatting>
  <conditionalFormatting sqref="S1055">
    <cfRule type="expression" dxfId="117" priority="146">
      <formula>S1056&gt;0</formula>
    </cfRule>
  </conditionalFormatting>
  <conditionalFormatting sqref="S1058">
    <cfRule type="expression" dxfId="116" priority="145">
      <formula>S1059&gt;0</formula>
    </cfRule>
  </conditionalFormatting>
  <conditionalFormatting sqref="U983">
    <cfRule type="expression" dxfId="115" priority="144">
      <formula>U984&gt;0</formula>
    </cfRule>
  </conditionalFormatting>
  <conditionalFormatting sqref="U986">
    <cfRule type="expression" dxfId="114" priority="143">
      <formula>U987&gt;0</formula>
    </cfRule>
  </conditionalFormatting>
  <conditionalFormatting sqref="U989">
    <cfRule type="expression" dxfId="113" priority="142">
      <formula>U990&gt;0</formula>
    </cfRule>
  </conditionalFormatting>
  <conditionalFormatting sqref="U992">
    <cfRule type="expression" dxfId="112" priority="141">
      <formula>U993&gt;0</formula>
    </cfRule>
  </conditionalFormatting>
  <conditionalFormatting sqref="U995">
    <cfRule type="expression" dxfId="111" priority="140">
      <formula>U996&gt;0</formula>
    </cfRule>
  </conditionalFormatting>
  <conditionalFormatting sqref="U998">
    <cfRule type="expression" dxfId="110" priority="139">
      <formula>U999&gt;0</formula>
    </cfRule>
  </conditionalFormatting>
  <conditionalFormatting sqref="U1001">
    <cfRule type="expression" dxfId="109" priority="138">
      <formula>U1002&gt;0</formula>
    </cfRule>
  </conditionalFormatting>
  <conditionalFormatting sqref="U1004">
    <cfRule type="expression" dxfId="108" priority="137">
      <formula>U1005&gt;0</formula>
    </cfRule>
  </conditionalFormatting>
  <conditionalFormatting sqref="U1007">
    <cfRule type="expression" dxfId="107" priority="136">
      <formula>U1008&gt;0</formula>
    </cfRule>
  </conditionalFormatting>
  <conditionalFormatting sqref="U1010">
    <cfRule type="expression" dxfId="106" priority="135">
      <formula>U1011&gt;0</formula>
    </cfRule>
  </conditionalFormatting>
  <conditionalFormatting sqref="U1013">
    <cfRule type="expression" dxfId="105" priority="134">
      <formula>U1014&gt;0</formula>
    </cfRule>
  </conditionalFormatting>
  <conditionalFormatting sqref="U1016">
    <cfRule type="expression" dxfId="104" priority="133">
      <formula>U1017&gt;0</formula>
    </cfRule>
  </conditionalFormatting>
  <conditionalFormatting sqref="U1019">
    <cfRule type="expression" dxfId="103" priority="132">
      <formula>U1020&gt;0</formula>
    </cfRule>
  </conditionalFormatting>
  <conditionalFormatting sqref="U1022">
    <cfRule type="expression" dxfId="102" priority="131">
      <formula>U1023&gt;0</formula>
    </cfRule>
  </conditionalFormatting>
  <conditionalFormatting sqref="U1025">
    <cfRule type="expression" dxfId="101" priority="130">
      <formula>U1026&gt;0</formula>
    </cfRule>
  </conditionalFormatting>
  <conditionalFormatting sqref="U1028">
    <cfRule type="expression" dxfId="100" priority="129">
      <formula>U1029&gt;0</formula>
    </cfRule>
  </conditionalFormatting>
  <conditionalFormatting sqref="U1031">
    <cfRule type="expression" dxfId="99" priority="128">
      <formula>U1032&gt;0</formula>
    </cfRule>
  </conditionalFormatting>
  <conditionalFormatting sqref="U1034">
    <cfRule type="expression" dxfId="98" priority="127">
      <formula>U1035&gt;0</formula>
    </cfRule>
  </conditionalFormatting>
  <conditionalFormatting sqref="U1037">
    <cfRule type="expression" dxfId="97" priority="126">
      <formula>U1038&gt;0</formula>
    </cfRule>
  </conditionalFormatting>
  <conditionalFormatting sqref="U1040">
    <cfRule type="expression" dxfId="96" priority="125">
      <formula>U1041&gt;0</formula>
    </cfRule>
  </conditionalFormatting>
  <conditionalFormatting sqref="U1043">
    <cfRule type="expression" dxfId="95" priority="124">
      <formula>U1044&gt;0</formula>
    </cfRule>
  </conditionalFormatting>
  <conditionalFormatting sqref="U1046">
    <cfRule type="expression" dxfId="94" priority="123">
      <formula>U1047&gt;0</formula>
    </cfRule>
  </conditionalFormatting>
  <conditionalFormatting sqref="U1049">
    <cfRule type="expression" dxfId="93" priority="122">
      <formula>U1050&gt;0</formula>
    </cfRule>
  </conditionalFormatting>
  <conditionalFormatting sqref="U1052">
    <cfRule type="expression" dxfId="92" priority="121">
      <formula>U1053&gt;0</formula>
    </cfRule>
  </conditionalFormatting>
  <conditionalFormatting sqref="U1055">
    <cfRule type="expression" dxfId="91" priority="120">
      <formula>U1056&gt;0</formula>
    </cfRule>
  </conditionalFormatting>
  <conditionalFormatting sqref="U1058">
    <cfRule type="expression" dxfId="90" priority="119">
      <formula>U1059&gt;0</formula>
    </cfRule>
  </conditionalFormatting>
  <conditionalFormatting sqref="W983">
    <cfRule type="expression" dxfId="89" priority="118">
      <formula>W984&gt;0</formula>
    </cfRule>
  </conditionalFormatting>
  <conditionalFormatting sqref="W986">
    <cfRule type="expression" dxfId="88" priority="117">
      <formula>W987&gt;0</formula>
    </cfRule>
  </conditionalFormatting>
  <conditionalFormatting sqref="W989">
    <cfRule type="expression" dxfId="87" priority="116">
      <formula>W990&gt;0</formula>
    </cfRule>
  </conditionalFormatting>
  <conditionalFormatting sqref="W992">
    <cfRule type="expression" dxfId="86" priority="115">
      <formula>W993&gt;0</formula>
    </cfRule>
  </conditionalFormatting>
  <conditionalFormatting sqref="W995">
    <cfRule type="expression" dxfId="85" priority="114">
      <formula>W996&gt;0</formula>
    </cfRule>
  </conditionalFormatting>
  <conditionalFormatting sqref="W998">
    <cfRule type="expression" dxfId="84" priority="113">
      <formula>W999&gt;0</formula>
    </cfRule>
  </conditionalFormatting>
  <conditionalFormatting sqref="W1001">
    <cfRule type="expression" dxfId="83" priority="112">
      <formula>W1002&gt;0</formula>
    </cfRule>
  </conditionalFormatting>
  <conditionalFormatting sqref="W1004">
    <cfRule type="expression" dxfId="82" priority="111">
      <formula>W1005&gt;0</formula>
    </cfRule>
  </conditionalFormatting>
  <conditionalFormatting sqref="W1007">
    <cfRule type="expression" dxfId="81" priority="110">
      <formula>W1008&gt;0</formula>
    </cfRule>
  </conditionalFormatting>
  <conditionalFormatting sqref="W1010">
    <cfRule type="expression" dxfId="80" priority="109">
      <formula>W1011&gt;0</formula>
    </cfRule>
  </conditionalFormatting>
  <conditionalFormatting sqref="W1013">
    <cfRule type="expression" dxfId="79" priority="108">
      <formula>W1014&gt;0</formula>
    </cfRule>
  </conditionalFormatting>
  <conditionalFormatting sqref="W1016">
    <cfRule type="expression" dxfId="78" priority="107">
      <formula>W1017&gt;0</formula>
    </cfRule>
  </conditionalFormatting>
  <conditionalFormatting sqref="W1019">
    <cfRule type="expression" dxfId="77" priority="106">
      <formula>W1020&gt;0</formula>
    </cfRule>
  </conditionalFormatting>
  <conditionalFormatting sqref="W1022">
    <cfRule type="expression" dxfId="76" priority="105">
      <formula>W1023&gt;0</formula>
    </cfRule>
  </conditionalFormatting>
  <conditionalFormatting sqref="W1025">
    <cfRule type="expression" dxfId="75" priority="104">
      <formula>W1026&gt;0</formula>
    </cfRule>
  </conditionalFormatting>
  <conditionalFormatting sqref="W1028">
    <cfRule type="expression" dxfId="74" priority="103">
      <formula>W1029&gt;0</formula>
    </cfRule>
  </conditionalFormatting>
  <conditionalFormatting sqref="W1031">
    <cfRule type="expression" dxfId="73" priority="102">
      <formula>W1032&gt;0</formula>
    </cfRule>
  </conditionalFormatting>
  <conditionalFormatting sqref="W1034">
    <cfRule type="expression" dxfId="72" priority="101">
      <formula>W1035&gt;0</formula>
    </cfRule>
  </conditionalFormatting>
  <conditionalFormatting sqref="W1037">
    <cfRule type="expression" dxfId="71" priority="100">
      <formula>W1038&gt;0</formula>
    </cfRule>
  </conditionalFormatting>
  <conditionalFormatting sqref="W1040">
    <cfRule type="expression" dxfId="70" priority="99">
      <formula>W1041&gt;0</formula>
    </cfRule>
  </conditionalFormatting>
  <conditionalFormatting sqref="W1043">
    <cfRule type="expression" dxfId="69" priority="98">
      <formula>W1044&gt;0</formula>
    </cfRule>
  </conditionalFormatting>
  <conditionalFormatting sqref="W1046">
    <cfRule type="expression" dxfId="68" priority="97">
      <formula>W1047&gt;0</formula>
    </cfRule>
  </conditionalFormatting>
  <conditionalFormatting sqref="W1049">
    <cfRule type="expression" dxfId="67" priority="96">
      <formula>W1050&gt;0</formula>
    </cfRule>
  </conditionalFormatting>
  <conditionalFormatting sqref="W1052">
    <cfRule type="expression" dxfId="66" priority="95">
      <formula>W1053&gt;0</formula>
    </cfRule>
  </conditionalFormatting>
  <conditionalFormatting sqref="W1055">
    <cfRule type="expression" dxfId="65" priority="94">
      <formula>W1056&gt;0</formula>
    </cfRule>
  </conditionalFormatting>
  <conditionalFormatting sqref="W1058">
    <cfRule type="expression" dxfId="64" priority="93">
      <formula>W1059&gt;0</formula>
    </cfRule>
  </conditionalFormatting>
  <conditionalFormatting sqref="Q1196:X1196">
    <cfRule type="expression" dxfId="63" priority="65">
      <formula>Q1197&gt;0</formula>
    </cfRule>
  </conditionalFormatting>
  <conditionalFormatting sqref="Q1196:X1196">
    <cfRule type="expression" dxfId="62" priority="64">
      <formula>Q1197&gt;0</formula>
    </cfRule>
  </conditionalFormatting>
  <conditionalFormatting sqref="Q1196">
    <cfRule type="expression" dxfId="61" priority="63">
      <formula>Q1197&gt;0</formula>
    </cfRule>
  </conditionalFormatting>
  <conditionalFormatting sqref="S1196">
    <cfRule type="expression" dxfId="60" priority="62">
      <formula>S1197&gt;0</formula>
    </cfRule>
  </conditionalFormatting>
  <conditionalFormatting sqref="U1196">
    <cfRule type="expression" dxfId="59" priority="61">
      <formula>U1197&gt;0</formula>
    </cfRule>
  </conditionalFormatting>
  <conditionalFormatting sqref="W1196">
    <cfRule type="expression" dxfId="58" priority="60">
      <formula>W1197&gt;0</formula>
    </cfRule>
  </conditionalFormatting>
  <conditionalFormatting sqref="S1196">
    <cfRule type="expression" dxfId="57" priority="59">
      <formula>S1197&gt;0</formula>
    </cfRule>
  </conditionalFormatting>
  <conditionalFormatting sqref="U1196">
    <cfRule type="expression" dxfId="56" priority="58">
      <formula>U1197&gt;0</formula>
    </cfRule>
  </conditionalFormatting>
  <conditionalFormatting sqref="W1196">
    <cfRule type="expression" dxfId="55" priority="57">
      <formula>W1197&gt;0</formula>
    </cfRule>
  </conditionalFormatting>
  <conditionalFormatting sqref="K86">
    <cfRule type="expression" dxfId="54" priority="56">
      <formula>K87&gt;0</formula>
    </cfRule>
  </conditionalFormatting>
  <conditionalFormatting sqref="L86 N86:X86">
    <cfRule type="expression" dxfId="53" priority="55">
      <formula>L87&gt;0</formula>
    </cfRule>
  </conditionalFormatting>
  <conditionalFormatting sqref="L86 N86:X86">
    <cfRule type="expression" dxfId="52" priority="54">
      <formula>L87&gt;0</formula>
    </cfRule>
  </conditionalFormatting>
  <conditionalFormatting sqref="O86">
    <cfRule type="expression" dxfId="51" priority="52">
      <formula>O87&gt;0</formula>
    </cfRule>
  </conditionalFormatting>
  <conditionalFormatting sqref="Q86">
    <cfRule type="expression" dxfId="50" priority="51">
      <formula>Q87&gt;0</formula>
    </cfRule>
  </conditionalFormatting>
  <conditionalFormatting sqref="S86">
    <cfRule type="expression" dxfId="49" priority="50">
      <formula>S87&gt;0</formula>
    </cfRule>
  </conditionalFormatting>
  <conditionalFormatting sqref="U86">
    <cfRule type="expression" dxfId="48" priority="49">
      <formula>U87&gt;0</formula>
    </cfRule>
  </conditionalFormatting>
  <conditionalFormatting sqref="W86">
    <cfRule type="expression" dxfId="47" priority="48">
      <formula>W87&gt;0</formula>
    </cfRule>
  </conditionalFormatting>
  <conditionalFormatting sqref="O86">
    <cfRule type="expression" dxfId="46" priority="47">
      <formula>O87&gt;0</formula>
    </cfRule>
  </conditionalFormatting>
  <conditionalFormatting sqref="Q86">
    <cfRule type="expression" dxfId="45" priority="46">
      <formula>Q87&gt;0</formula>
    </cfRule>
  </conditionalFormatting>
  <conditionalFormatting sqref="S86">
    <cfRule type="expression" dxfId="44" priority="45">
      <formula>S87&gt;0</formula>
    </cfRule>
  </conditionalFormatting>
  <conditionalFormatting sqref="U86">
    <cfRule type="expression" dxfId="43" priority="44">
      <formula>U87&gt;0</formula>
    </cfRule>
  </conditionalFormatting>
  <conditionalFormatting sqref="U86">
    <cfRule type="expression" dxfId="42" priority="43">
      <formula>U87&gt;0</formula>
    </cfRule>
  </conditionalFormatting>
  <conditionalFormatting sqref="O86">
    <cfRule type="expression" dxfId="41" priority="42">
      <formula>O87&gt;0</formula>
    </cfRule>
  </conditionalFormatting>
  <conditionalFormatting sqref="O89">
    <cfRule type="expression" dxfId="40" priority="41">
      <formula>O90&gt;0</formula>
    </cfRule>
  </conditionalFormatting>
  <conditionalFormatting sqref="O92">
    <cfRule type="expression" dxfId="39" priority="40">
      <formula>O93&gt;0</formula>
    </cfRule>
  </conditionalFormatting>
  <conditionalFormatting sqref="P86:AB86">
    <cfRule type="expression" dxfId="38" priority="39">
      <formula>P87&gt;0</formula>
    </cfRule>
  </conditionalFormatting>
  <conditionalFormatting sqref="P89:AB89">
    <cfRule type="expression" dxfId="37" priority="38">
      <formula>P90&gt;0</formula>
    </cfRule>
  </conditionalFormatting>
  <conditionalFormatting sqref="P92:AB92">
    <cfRule type="expression" dxfId="36" priority="37">
      <formula>P93&gt;0</formula>
    </cfRule>
  </conditionalFormatting>
  <conditionalFormatting sqref="P86:AB86">
    <cfRule type="expression" dxfId="35" priority="36">
      <formula>P87&gt;0</formula>
    </cfRule>
  </conditionalFormatting>
  <conditionalFormatting sqref="P89:AB89">
    <cfRule type="expression" dxfId="34" priority="35">
      <formula>P90&gt;0</formula>
    </cfRule>
  </conditionalFormatting>
  <conditionalFormatting sqref="P92:AB92">
    <cfRule type="expression" dxfId="33" priority="34">
      <formula>P93&gt;0</formula>
    </cfRule>
  </conditionalFormatting>
  <conditionalFormatting sqref="Q86">
    <cfRule type="expression" dxfId="32" priority="33">
      <formula>Q87&gt;0</formula>
    </cfRule>
  </conditionalFormatting>
  <conditionalFormatting sqref="Q89">
    <cfRule type="expression" dxfId="31" priority="32">
      <formula>Q90&gt;0</formula>
    </cfRule>
  </conditionalFormatting>
  <conditionalFormatting sqref="Q92">
    <cfRule type="expression" dxfId="30" priority="31">
      <formula>Q93&gt;0</formula>
    </cfRule>
  </conditionalFormatting>
  <conditionalFormatting sqref="S86">
    <cfRule type="expression" dxfId="29" priority="30">
      <formula>S87&gt;0</formula>
    </cfRule>
  </conditionalFormatting>
  <conditionalFormatting sqref="S89">
    <cfRule type="expression" dxfId="28" priority="29">
      <formula>S90&gt;0</formula>
    </cfRule>
  </conditionalFormatting>
  <conditionalFormatting sqref="S92">
    <cfRule type="expression" dxfId="27" priority="28">
      <formula>S93&gt;0</formula>
    </cfRule>
  </conditionalFormatting>
  <conditionalFormatting sqref="U86">
    <cfRule type="expression" dxfId="26" priority="27">
      <formula>U87&gt;0</formula>
    </cfRule>
  </conditionalFormatting>
  <conditionalFormatting sqref="U89">
    <cfRule type="expression" dxfId="25" priority="26">
      <formula>U90&gt;0</formula>
    </cfRule>
  </conditionalFormatting>
  <conditionalFormatting sqref="U92">
    <cfRule type="expression" dxfId="24" priority="25">
      <formula>U93&gt;0</formula>
    </cfRule>
  </conditionalFormatting>
  <conditionalFormatting sqref="W86">
    <cfRule type="expression" dxfId="23" priority="24">
      <formula>W87&gt;0</formula>
    </cfRule>
  </conditionalFormatting>
  <conditionalFormatting sqref="W89">
    <cfRule type="expression" dxfId="22" priority="23">
      <formula>W90&gt;0</formula>
    </cfRule>
  </conditionalFormatting>
  <conditionalFormatting sqref="W92">
    <cfRule type="expression" dxfId="21" priority="22">
      <formula>W93&gt;0</formula>
    </cfRule>
  </conditionalFormatting>
  <conditionalFormatting sqref="Y86">
    <cfRule type="expression" dxfId="20" priority="21">
      <formula>Y87&gt;0</formula>
    </cfRule>
  </conditionalFormatting>
  <conditionalFormatting sqref="Y89">
    <cfRule type="expression" dxfId="19" priority="20">
      <formula>Y90&gt;0</formula>
    </cfRule>
  </conditionalFormatting>
  <conditionalFormatting sqref="Y92">
    <cfRule type="expression" dxfId="18" priority="19">
      <formula>Y93&gt;0</formula>
    </cfRule>
  </conditionalFormatting>
  <conditionalFormatting sqref="AA86">
    <cfRule type="expression" dxfId="17" priority="18">
      <formula>AA87&gt;0</formula>
    </cfRule>
  </conditionalFormatting>
  <conditionalFormatting sqref="AA89">
    <cfRule type="expression" dxfId="16" priority="17">
      <formula>AA90&gt;0</formula>
    </cfRule>
  </conditionalFormatting>
  <conditionalFormatting sqref="AA92">
    <cfRule type="expression" dxfId="15" priority="16">
      <formula>AA93&gt;0</formula>
    </cfRule>
  </conditionalFormatting>
  <conditionalFormatting sqref="S86">
    <cfRule type="expression" dxfId="14" priority="15">
      <formula>S87&gt;0</formula>
    </cfRule>
  </conditionalFormatting>
  <conditionalFormatting sqref="S89">
    <cfRule type="expression" dxfId="13" priority="14">
      <formula>S90&gt;0</formula>
    </cfRule>
  </conditionalFormatting>
  <conditionalFormatting sqref="S92">
    <cfRule type="expression" dxfId="12" priority="13">
      <formula>S93&gt;0</formula>
    </cfRule>
  </conditionalFormatting>
  <conditionalFormatting sqref="U86">
    <cfRule type="expression" dxfId="11" priority="12">
      <formula>U87&gt;0</formula>
    </cfRule>
  </conditionalFormatting>
  <conditionalFormatting sqref="U89">
    <cfRule type="expression" dxfId="10" priority="11">
      <formula>U90&gt;0</formula>
    </cfRule>
  </conditionalFormatting>
  <conditionalFormatting sqref="U92">
    <cfRule type="expression" dxfId="9" priority="10">
      <formula>U93&gt;0</formula>
    </cfRule>
  </conditionalFormatting>
  <conditionalFormatting sqref="W86">
    <cfRule type="expression" dxfId="8" priority="9">
      <formula>W87&gt;0</formula>
    </cfRule>
  </conditionalFormatting>
  <conditionalFormatting sqref="W89">
    <cfRule type="expression" dxfId="7" priority="8">
      <formula>W90&gt;0</formula>
    </cfRule>
  </conditionalFormatting>
  <conditionalFormatting sqref="W92">
    <cfRule type="expression" dxfId="6" priority="7">
      <formula>W93&gt;0</formula>
    </cfRule>
  </conditionalFormatting>
  <conditionalFormatting sqref="Y86">
    <cfRule type="expression" dxfId="5" priority="6">
      <formula>Y87&gt;0</formula>
    </cfRule>
  </conditionalFormatting>
  <conditionalFormatting sqref="Y89">
    <cfRule type="expression" dxfId="4" priority="5">
      <formula>Y90&gt;0</formula>
    </cfRule>
  </conditionalFormatting>
  <conditionalFormatting sqref="Y92">
    <cfRule type="expression" dxfId="3" priority="4">
      <formula>Y93&gt;0</formula>
    </cfRule>
  </conditionalFormatting>
  <conditionalFormatting sqref="Y86">
    <cfRule type="expression" dxfId="2" priority="3">
      <formula>Y87&gt;0</formula>
    </cfRule>
  </conditionalFormatting>
  <conditionalFormatting sqref="Y89">
    <cfRule type="expression" dxfId="1" priority="2">
      <formula>Y90&gt;0</formula>
    </cfRule>
  </conditionalFormatting>
  <conditionalFormatting sqref="Y92">
    <cfRule type="expression" dxfId="0" priority="1">
      <formula>Y93&gt;0</formula>
    </cfRule>
  </conditionalFormatting>
  <printOptions horizontalCentered="1"/>
  <pageMargins left="0.19685039370078741" right="0.19685039370078741" top="0.39370078740157483" bottom="0.39370078740157483" header="0" footer="0.31496062992125984"/>
  <pageSetup paperSize="8" scale="26" fitToHeight="0" orientation="portrait" r:id="rId2"/>
  <headerFooter>
    <oddFooter>&amp;CPágina &amp;P de &amp;N</oddFooter>
  </headerFooter>
  <drawing r:id="rId3"/>
</worksheet>
</file>

<file path=xl/worksheets/sheet3.xml><?xml version="1.0" encoding="utf-8"?>
<worksheet xmlns="http://schemas.openxmlformats.org/spreadsheetml/2006/main" xmlns:r="http://schemas.openxmlformats.org/officeDocument/2006/relationships">
  <sheetPr codeName="Plan4"/>
  <dimension ref="A1:IV357"/>
  <sheetViews>
    <sheetView workbookViewId="0"/>
  </sheetViews>
  <sheetFormatPr defaultRowHeight="15"/>
  <sheetData>
    <row r="1" spans="1:256" ht="9" customHeight="1"/>
    <row r="2" spans="1:256" ht="12.75" customHeight="1">
      <c r="A2" s="26"/>
      <c r="B2" s="4" t="s">
        <v>680</v>
      </c>
      <c r="C2" s="24" t="s">
        <v>709</v>
      </c>
      <c r="D2" s="2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2.75" customHeight="1">
      <c r="A3" s="26"/>
      <c r="B3" s="4" t="s">
        <v>604</v>
      </c>
      <c r="C3" s="25" t="s">
        <v>604</v>
      </c>
      <c r="D3" s="23"/>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ht="12.75" customHeight="1">
      <c r="A4" s="26"/>
      <c r="B4" s="4" t="s">
        <v>185</v>
      </c>
      <c r="C4" s="25" t="s">
        <v>185</v>
      </c>
      <c r="D4" s="23"/>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21" customHeight="1">
      <c r="B5" s="13"/>
      <c r="C5" s="13"/>
      <c r="D5" s="13"/>
      <c r="E5" s="31" t="s">
        <v>711</v>
      </c>
      <c r="F5" s="32"/>
    </row>
    <row r="6" spans="1:256" s="21" customFormat="1" ht="23.25" customHeight="1">
      <c r="A6" s="17" t="s">
        <v>708</v>
      </c>
      <c r="B6" s="16" t="s">
        <v>186</v>
      </c>
      <c r="C6" s="16" t="s">
        <v>187</v>
      </c>
      <c r="D6" s="19" t="s">
        <v>703</v>
      </c>
      <c r="E6" s="20" t="s">
        <v>704</v>
      </c>
      <c r="F6" s="20" t="s">
        <v>705</v>
      </c>
    </row>
    <row r="7" spans="1:256" ht="84">
      <c r="A7" s="18" t="s">
        <v>190</v>
      </c>
      <c r="B7" s="7" t="s">
        <v>194</v>
      </c>
      <c r="C7" s="11" t="s">
        <v>195</v>
      </c>
      <c r="D7" s="22" t="s">
        <v>683</v>
      </c>
      <c r="E7" s="27">
        <v>11962.56</v>
      </c>
      <c r="F7" s="28" t="e">
        <f>#N/A</f>
        <v>#N/A</v>
      </c>
    </row>
    <row r="8" spans="1:256" ht="108">
      <c r="A8" s="18" t="s">
        <v>190</v>
      </c>
      <c r="B8" s="7" t="s">
        <v>196</v>
      </c>
      <c r="C8" s="11" t="s">
        <v>197</v>
      </c>
      <c r="D8" s="22" t="s">
        <v>687</v>
      </c>
      <c r="E8" s="28">
        <v>0.75</v>
      </c>
      <c r="F8" s="28" t="e">
        <f>#N/A</f>
        <v>#N/A</v>
      </c>
    </row>
    <row r="9" spans="1:256" ht="108">
      <c r="A9" s="18" t="s">
        <v>190</v>
      </c>
      <c r="B9" s="7" t="s">
        <v>200</v>
      </c>
      <c r="C9" s="11" t="s">
        <v>201</v>
      </c>
      <c r="D9" s="22" t="s">
        <v>683</v>
      </c>
      <c r="E9" s="28">
        <v>5286.93</v>
      </c>
      <c r="F9" s="28" t="e">
        <f>#N/A</f>
        <v>#N/A</v>
      </c>
    </row>
    <row r="10" spans="1:256" ht="48" hidden="1">
      <c r="A10" s="18" t="s">
        <v>190</v>
      </c>
      <c r="B10" s="7" t="s">
        <v>202</v>
      </c>
      <c r="C10" s="11" t="s">
        <v>203</v>
      </c>
      <c r="D10" s="9"/>
      <c r="E10" s="15">
        <v>720.87</v>
      </c>
      <c r="F10" s="15"/>
    </row>
    <row r="11" spans="1:256" ht="228" hidden="1">
      <c r="A11" s="18" t="s">
        <v>190</v>
      </c>
      <c r="B11" s="7" t="s">
        <v>206</v>
      </c>
      <c r="C11" s="11" t="s">
        <v>207</v>
      </c>
      <c r="D11" s="9"/>
      <c r="E11" s="15">
        <v>2</v>
      </c>
      <c r="F11" s="15"/>
    </row>
    <row r="12" spans="1:256" ht="36" hidden="1">
      <c r="A12" s="18" t="s">
        <v>190</v>
      </c>
      <c r="B12" s="7" t="s">
        <v>208</v>
      </c>
      <c r="C12" s="11" t="s">
        <v>209</v>
      </c>
      <c r="D12" s="9"/>
      <c r="E12" s="15">
        <v>146.12</v>
      </c>
      <c r="F12" s="15"/>
    </row>
    <row r="13" spans="1:256" ht="168" hidden="1">
      <c r="A13" s="18" t="s">
        <v>190</v>
      </c>
      <c r="B13" s="7" t="s">
        <v>210</v>
      </c>
      <c r="C13" s="11" t="s">
        <v>211</v>
      </c>
      <c r="D13" s="9"/>
      <c r="E13" s="15">
        <v>2884.7200000000003</v>
      </c>
      <c r="F13" s="15"/>
    </row>
    <row r="14" spans="1:256" ht="120" hidden="1">
      <c r="A14" s="18" t="s">
        <v>190</v>
      </c>
      <c r="B14" s="7" t="s">
        <v>212</v>
      </c>
      <c r="C14" s="11" t="s">
        <v>213</v>
      </c>
      <c r="D14" s="9"/>
      <c r="E14" s="15">
        <v>69805.555999999982</v>
      </c>
      <c r="F14" s="15"/>
    </row>
    <row r="15" spans="1:256" ht="300" hidden="1">
      <c r="A15" s="18" t="s">
        <v>190</v>
      </c>
      <c r="B15" s="7" t="s">
        <v>215</v>
      </c>
      <c r="C15" s="11" t="s">
        <v>216</v>
      </c>
      <c r="D15" s="9"/>
      <c r="E15" s="15">
        <v>4390.66</v>
      </c>
      <c r="F15" s="15"/>
    </row>
    <row r="16" spans="1:256" ht="60" hidden="1">
      <c r="A16" s="18" t="s">
        <v>190</v>
      </c>
      <c r="B16" s="7" t="s">
        <v>222</v>
      </c>
      <c r="C16" s="11" t="s">
        <v>223</v>
      </c>
      <c r="D16" s="9"/>
      <c r="E16" s="15">
        <v>4390.66</v>
      </c>
      <c r="F16" s="15"/>
    </row>
    <row r="17" spans="1:6" ht="120" hidden="1">
      <c r="A17" s="18" t="s">
        <v>190</v>
      </c>
      <c r="B17" s="7" t="s">
        <v>224</v>
      </c>
      <c r="C17" s="11" t="s">
        <v>225</v>
      </c>
      <c r="D17" s="9"/>
      <c r="E17" s="15">
        <v>81274.100000000006</v>
      </c>
      <c r="F17" s="15"/>
    </row>
    <row r="18" spans="1:6" ht="96" hidden="1">
      <c r="A18" s="18" t="s">
        <v>190</v>
      </c>
      <c r="B18" s="7" t="s">
        <v>226</v>
      </c>
      <c r="C18" s="11" t="s">
        <v>227</v>
      </c>
      <c r="D18" s="9"/>
      <c r="E18" s="15">
        <v>81274.100000000006</v>
      </c>
      <c r="F18" s="15"/>
    </row>
    <row r="19" spans="1:6" ht="60" hidden="1">
      <c r="A19" s="18" t="s">
        <v>190</v>
      </c>
      <c r="B19" s="7" t="s">
        <v>228</v>
      </c>
      <c r="C19" s="11" t="s">
        <v>229</v>
      </c>
      <c r="D19" s="9"/>
      <c r="E19" s="15">
        <v>180.93</v>
      </c>
      <c r="F19" s="15"/>
    </row>
    <row r="20" spans="1:6" ht="276" hidden="1">
      <c r="A20" s="18" t="s">
        <v>190</v>
      </c>
      <c r="B20" s="7" t="s">
        <v>234</v>
      </c>
      <c r="C20" s="11" t="s">
        <v>235</v>
      </c>
      <c r="D20" s="9"/>
      <c r="E20" s="15">
        <v>91.1</v>
      </c>
      <c r="F20" s="15"/>
    </row>
    <row r="21" spans="1:6" ht="240" hidden="1">
      <c r="A21" s="18" t="s">
        <v>190</v>
      </c>
      <c r="B21" s="7" t="s">
        <v>236</v>
      </c>
      <c r="C21" s="11" t="s">
        <v>237</v>
      </c>
      <c r="D21" s="9"/>
      <c r="E21" s="15">
        <v>426.83</v>
      </c>
      <c r="F21" s="15"/>
    </row>
    <row r="22" spans="1:6" ht="240" hidden="1">
      <c r="A22" s="18" t="s">
        <v>190</v>
      </c>
      <c r="B22" s="7" t="s">
        <v>238</v>
      </c>
      <c r="C22" s="11" t="s">
        <v>239</v>
      </c>
      <c r="D22" s="9"/>
      <c r="E22" s="15">
        <v>0</v>
      </c>
      <c r="F22" s="15"/>
    </row>
    <row r="23" spans="1:6" ht="96" hidden="1">
      <c r="A23" s="18" t="s">
        <v>190</v>
      </c>
      <c r="B23" s="7" t="s">
        <v>240</v>
      </c>
      <c r="C23" s="11" t="s">
        <v>688</v>
      </c>
      <c r="D23" s="9"/>
      <c r="E23" s="15">
        <v>681.2</v>
      </c>
      <c r="F23" s="15"/>
    </row>
    <row r="24" spans="1:6" ht="48" hidden="1">
      <c r="A24" s="18" t="s">
        <v>190</v>
      </c>
      <c r="B24" s="7" t="s">
        <v>247</v>
      </c>
      <c r="C24" s="11" t="s">
        <v>248</v>
      </c>
      <c r="D24" s="9"/>
      <c r="E24" s="15">
        <v>0</v>
      </c>
      <c r="F24" s="15"/>
    </row>
    <row r="25" spans="1:6" ht="156" hidden="1">
      <c r="A25" s="18" t="s">
        <v>190</v>
      </c>
      <c r="B25" s="7" t="s">
        <v>540</v>
      </c>
      <c r="C25" s="11" t="s">
        <v>623</v>
      </c>
      <c r="D25" s="9"/>
      <c r="E25" s="15">
        <v>16</v>
      </c>
      <c r="F25" s="15"/>
    </row>
    <row r="26" spans="1:6" ht="96" hidden="1">
      <c r="A26" s="18" t="s">
        <v>190</v>
      </c>
      <c r="B26" s="7" t="s">
        <v>541</v>
      </c>
      <c r="C26" s="11" t="s">
        <v>624</v>
      </c>
      <c r="D26" s="9"/>
      <c r="E26" s="15">
        <v>16</v>
      </c>
      <c r="F26" s="15"/>
    </row>
    <row r="27" spans="1:6" ht="96" hidden="1">
      <c r="A27" s="18" t="s">
        <v>190</v>
      </c>
      <c r="B27" s="7" t="s">
        <v>606</v>
      </c>
      <c r="C27" s="11" t="s">
        <v>625</v>
      </c>
      <c r="D27" s="9"/>
      <c r="E27" s="15">
        <v>16</v>
      </c>
      <c r="F27" s="15"/>
    </row>
    <row r="28" spans="1:6" ht="132" hidden="1">
      <c r="A28" s="18" t="s">
        <v>190</v>
      </c>
      <c r="B28" s="7" t="s">
        <v>607</v>
      </c>
      <c r="C28" s="11" t="s">
        <v>678</v>
      </c>
      <c r="D28" s="9"/>
      <c r="E28" s="15">
        <v>6</v>
      </c>
      <c r="F28" s="15"/>
    </row>
    <row r="29" spans="1:6" ht="132" hidden="1">
      <c r="A29" s="18" t="s">
        <v>190</v>
      </c>
      <c r="B29" s="7" t="s">
        <v>608</v>
      </c>
      <c r="C29" s="11" t="s">
        <v>679</v>
      </c>
      <c r="D29" s="9"/>
      <c r="E29" s="15">
        <v>2</v>
      </c>
      <c r="F29" s="15"/>
    </row>
    <row r="30" spans="1:6" ht="156" hidden="1">
      <c r="A30" s="18" t="s">
        <v>190</v>
      </c>
      <c r="B30" s="7" t="s">
        <v>609</v>
      </c>
      <c r="C30" s="11" t="s">
        <v>689</v>
      </c>
      <c r="D30" s="9"/>
      <c r="E30" s="15">
        <v>2.2400000000000002</v>
      </c>
      <c r="F30" s="15"/>
    </row>
    <row r="31" spans="1:6" ht="72" hidden="1">
      <c r="A31" s="18" t="s">
        <v>190</v>
      </c>
      <c r="B31" s="7" t="s">
        <v>249</v>
      </c>
      <c r="C31" s="11" t="s">
        <v>250</v>
      </c>
      <c r="D31" s="9"/>
      <c r="E31" s="15">
        <v>65.19</v>
      </c>
      <c r="F31" s="15"/>
    </row>
    <row r="32" spans="1:6" ht="48" hidden="1">
      <c r="A32" s="18" t="s">
        <v>190</v>
      </c>
      <c r="B32" s="7" t="s">
        <v>251</v>
      </c>
      <c r="C32" s="11" t="s">
        <v>252</v>
      </c>
      <c r="D32" s="9"/>
      <c r="E32" s="15">
        <v>253.03999999999996</v>
      </c>
      <c r="F32" s="15"/>
    </row>
    <row r="33" spans="1:6" ht="72" hidden="1">
      <c r="A33" s="18" t="s">
        <v>190</v>
      </c>
      <c r="B33" s="7" t="s">
        <v>253</v>
      </c>
      <c r="C33" s="11" t="s">
        <v>254</v>
      </c>
      <c r="D33" s="9"/>
      <c r="E33" s="15">
        <v>85.4</v>
      </c>
      <c r="F33" s="15"/>
    </row>
    <row r="34" spans="1:6" ht="132" hidden="1">
      <c r="A34" s="18" t="s">
        <v>190</v>
      </c>
      <c r="B34" s="7" t="s">
        <v>256</v>
      </c>
      <c r="C34" s="11" t="s">
        <v>257</v>
      </c>
      <c r="D34" s="9"/>
      <c r="E34" s="15">
        <v>81.5</v>
      </c>
      <c r="F34" s="15"/>
    </row>
    <row r="35" spans="1:6" ht="144" hidden="1">
      <c r="A35" s="18" t="s">
        <v>190</v>
      </c>
      <c r="B35" s="7" t="s">
        <v>260</v>
      </c>
      <c r="C35" s="11" t="s">
        <v>261</v>
      </c>
      <c r="D35" s="8"/>
      <c r="E35" s="15">
        <v>40.400000000000006</v>
      </c>
      <c r="F35" s="15"/>
    </row>
    <row r="36" spans="1:6" ht="84" hidden="1">
      <c r="A36" s="18" t="s">
        <v>190</v>
      </c>
      <c r="B36" s="7" t="s">
        <v>262</v>
      </c>
      <c r="C36" s="11" t="s">
        <v>690</v>
      </c>
      <c r="D36" s="8"/>
      <c r="E36" s="15">
        <v>3.6</v>
      </c>
      <c r="F36" s="15"/>
    </row>
    <row r="37" spans="1:6" ht="132" hidden="1">
      <c r="A37" s="18" t="s">
        <v>190</v>
      </c>
      <c r="B37" s="7" t="s">
        <v>263</v>
      </c>
      <c r="C37" s="11" t="s">
        <v>264</v>
      </c>
      <c r="D37" s="8"/>
      <c r="E37" s="15">
        <v>19</v>
      </c>
      <c r="F37" s="15"/>
    </row>
    <row r="38" spans="1:6" ht="96" hidden="1">
      <c r="A38" s="18" t="s">
        <v>190</v>
      </c>
      <c r="B38" s="7" t="s">
        <v>509</v>
      </c>
      <c r="C38" s="11" t="s">
        <v>626</v>
      </c>
      <c r="D38" s="8"/>
      <c r="E38" s="15">
        <v>7.64</v>
      </c>
      <c r="F38" s="15"/>
    </row>
    <row r="39" spans="1:6" ht="84" hidden="1">
      <c r="A39" s="18" t="s">
        <v>190</v>
      </c>
      <c r="B39" s="7" t="s">
        <v>265</v>
      </c>
      <c r="C39" s="11" t="s">
        <v>266</v>
      </c>
      <c r="D39" s="9"/>
      <c r="E39" s="15">
        <v>27</v>
      </c>
      <c r="F39" s="15"/>
    </row>
    <row r="40" spans="1:6" ht="72" hidden="1">
      <c r="A40" s="18" t="s">
        <v>190</v>
      </c>
      <c r="B40" s="7" t="s">
        <v>267</v>
      </c>
      <c r="C40" s="11" t="s">
        <v>268</v>
      </c>
      <c r="D40" s="9"/>
      <c r="E40" s="15">
        <v>163.82</v>
      </c>
      <c r="F40" s="15"/>
    </row>
    <row r="41" spans="1:6" ht="60" hidden="1">
      <c r="A41" s="18" t="s">
        <v>190</v>
      </c>
      <c r="B41" s="7" t="s">
        <v>269</v>
      </c>
      <c r="C41" s="11" t="s">
        <v>270</v>
      </c>
      <c r="D41" s="8"/>
      <c r="E41" s="15">
        <v>37.840000000000003</v>
      </c>
      <c r="F41" s="15"/>
    </row>
    <row r="42" spans="1:6" ht="60" hidden="1">
      <c r="A42" s="18" t="s">
        <v>190</v>
      </c>
      <c r="B42" s="7" t="s">
        <v>610</v>
      </c>
      <c r="C42" s="11" t="s">
        <v>627</v>
      </c>
      <c r="D42" s="8"/>
      <c r="E42" s="15">
        <v>110.67</v>
      </c>
      <c r="F42" s="15"/>
    </row>
    <row r="43" spans="1:6" ht="216">
      <c r="A43" s="18" t="s">
        <v>190</v>
      </c>
      <c r="B43" s="7" t="s">
        <v>271</v>
      </c>
      <c r="C43" s="11" t="s">
        <v>272</v>
      </c>
      <c r="D43" s="22" t="s">
        <v>683</v>
      </c>
      <c r="E43" s="28">
        <v>490.28999999999996</v>
      </c>
      <c r="F43" s="28" t="e">
        <f>#N/A</f>
        <v>#N/A</v>
      </c>
    </row>
    <row r="44" spans="1:6" ht="216" hidden="1">
      <c r="A44" s="18" t="s">
        <v>190</v>
      </c>
      <c r="B44" s="7" t="s">
        <v>273</v>
      </c>
      <c r="C44" s="11" t="s">
        <v>274</v>
      </c>
      <c r="D44" s="9"/>
      <c r="E44" s="15">
        <v>1272</v>
      </c>
      <c r="F44" s="15"/>
    </row>
    <row r="45" spans="1:6" ht="96" hidden="1">
      <c r="A45" s="18" t="s">
        <v>190</v>
      </c>
      <c r="B45" s="7" t="s">
        <v>276</v>
      </c>
      <c r="C45" s="11" t="s">
        <v>277</v>
      </c>
      <c r="D45" s="9"/>
      <c r="E45" s="15">
        <v>419.13</v>
      </c>
      <c r="F45" s="15"/>
    </row>
    <row r="46" spans="1:6" ht="96" hidden="1">
      <c r="A46" s="18" t="s">
        <v>190</v>
      </c>
      <c r="B46" s="7" t="s">
        <v>278</v>
      </c>
      <c r="C46" s="11" t="s">
        <v>279</v>
      </c>
      <c r="D46" s="9"/>
      <c r="E46" s="15">
        <v>171.02</v>
      </c>
      <c r="F46" s="15"/>
    </row>
    <row r="47" spans="1:6" ht="156">
      <c r="A47" s="18" t="s">
        <v>190</v>
      </c>
      <c r="B47" s="7" t="s">
        <v>611</v>
      </c>
      <c r="C47" s="11" t="s">
        <v>628</v>
      </c>
      <c r="D47" s="22" t="s">
        <v>685</v>
      </c>
      <c r="E47" s="28">
        <v>91</v>
      </c>
      <c r="F47" s="28" t="e">
        <f>#N/A</f>
        <v>#N/A</v>
      </c>
    </row>
    <row r="48" spans="1:6" ht="216" hidden="1">
      <c r="A48" s="18" t="s">
        <v>190</v>
      </c>
      <c r="B48" s="7" t="s">
        <v>282</v>
      </c>
      <c r="C48" s="11" t="s">
        <v>283</v>
      </c>
      <c r="D48" s="9"/>
      <c r="E48" s="15">
        <v>197.70999999999992</v>
      </c>
      <c r="F48" s="15"/>
    </row>
    <row r="49" spans="1:6" ht="144" hidden="1">
      <c r="A49" s="18" t="s">
        <v>190</v>
      </c>
      <c r="B49" s="7" t="s">
        <v>288</v>
      </c>
      <c r="C49" s="11" t="s">
        <v>289</v>
      </c>
      <c r="D49" s="8"/>
      <c r="E49" s="15">
        <v>244.6</v>
      </c>
      <c r="F49" s="15"/>
    </row>
    <row r="50" spans="1:6" ht="144" hidden="1">
      <c r="A50" s="18" t="s">
        <v>190</v>
      </c>
      <c r="B50" s="7" t="s">
        <v>290</v>
      </c>
      <c r="C50" s="11" t="s">
        <v>291</v>
      </c>
      <c r="D50" s="9"/>
      <c r="E50" s="15">
        <v>1547.08</v>
      </c>
      <c r="F50" s="15"/>
    </row>
    <row r="51" spans="1:6" ht="240" hidden="1">
      <c r="A51" s="18" t="s">
        <v>190</v>
      </c>
      <c r="B51" s="7" t="s">
        <v>294</v>
      </c>
      <c r="C51" s="11" t="s">
        <v>691</v>
      </c>
      <c r="D51" s="9"/>
      <c r="E51" s="15">
        <v>0</v>
      </c>
      <c r="F51" s="15"/>
    </row>
    <row r="52" spans="1:6" ht="409.5" hidden="1">
      <c r="A52" s="18" t="s">
        <v>190</v>
      </c>
      <c r="B52" s="7" t="s">
        <v>296</v>
      </c>
      <c r="C52" s="11" t="s">
        <v>297</v>
      </c>
      <c r="D52" s="9"/>
      <c r="E52" s="15">
        <v>1282.54</v>
      </c>
      <c r="F52" s="15"/>
    </row>
    <row r="53" spans="1:6" ht="264" hidden="1">
      <c r="A53" s="18" t="s">
        <v>190</v>
      </c>
      <c r="B53" s="7" t="s">
        <v>298</v>
      </c>
      <c r="C53" s="11" t="s">
        <v>299</v>
      </c>
      <c r="D53" s="8"/>
      <c r="E53" s="15">
        <v>0</v>
      </c>
      <c r="F53" s="15"/>
    </row>
    <row r="54" spans="1:6" ht="84" hidden="1">
      <c r="A54" s="18" t="s">
        <v>190</v>
      </c>
      <c r="B54" s="7" t="s">
        <v>300</v>
      </c>
      <c r="C54" s="11" t="s">
        <v>301</v>
      </c>
      <c r="D54" s="8"/>
      <c r="E54" s="15">
        <v>476.33</v>
      </c>
      <c r="F54" s="15"/>
    </row>
    <row r="55" spans="1:6" ht="396" hidden="1">
      <c r="A55" s="18" t="s">
        <v>190</v>
      </c>
      <c r="B55" s="7" t="s">
        <v>612</v>
      </c>
      <c r="C55" s="11" t="s">
        <v>629</v>
      </c>
      <c r="D55" s="8"/>
      <c r="E55" s="15">
        <v>110.17</v>
      </c>
      <c r="F55" s="15"/>
    </row>
    <row r="56" spans="1:6" ht="336" hidden="1">
      <c r="A56" s="18" t="s">
        <v>190</v>
      </c>
      <c r="B56" s="7" t="s">
        <v>613</v>
      </c>
      <c r="C56" s="11" t="s">
        <v>630</v>
      </c>
      <c r="D56" s="8"/>
      <c r="E56" s="15">
        <v>370</v>
      </c>
      <c r="F56" s="15"/>
    </row>
    <row r="57" spans="1:6" ht="252" hidden="1">
      <c r="A57" s="18" t="s">
        <v>190</v>
      </c>
      <c r="B57" s="7" t="s">
        <v>614</v>
      </c>
      <c r="C57" s="11" t="s">
        <v>631</v>
      </c>
      <c r="D57" s="8"/>
      <c r="E57" s="15">
        <v>90</v>
      </c>
      <c r="F57" s="15"/>
    </row>
    <row r="58" spans="1:6" ht="300" hidden="1">
      <c r="A58" s="18" t="s">
        <v>190</v>
      </c>
      <c r="B58" s="7" t="s">
        <v>311</v>
      </c>
      <c r="C58" s="11" t="s">
        <v>312</v>
      </c>
      <c r="D58" s="9"/>
      <c r="E58" s="15">
        <v>0</v>
      </c>
      <c r="F58" s="15"/>
    </row>
    <row r="59" spans="1:6" ht="360" hidden="1">
      <c r="A59" s="18" t="s">
        <v>190</v>
      </c>
      <c r="B59" s="7" t="s">
        <v>589</v>
      </c>
      <c r="C59" s="11" t="s">
        <v>632</v>
      </c>
      <c r="D59" s="8"/>
      <c r="E59" s="15">
        <v>352.1</v>
      </c>
      <c r="F59" s="15"/>
    </row>
    <row r="60" spans="1:6" ht="264" hidden="1">
      <c r="A60" s="18" t="s">
        <v>190</v>
      </c>
      <c r="B60" s="7" t="s">
        <v>590</v>
      </c>
      <c r="C60" s="11" t="s">
        <v>633</v>
      </c>
      <c r="D60" s="8"/>
      <c r="E60" s="15">
        <v>55.1</v>
      </c>
      <c r="F60" s="15"/>
    </row>
    <row r="61" spans="1:6" ht="132" hidden="1">
      <c r="A61" s="18" t="s">
        <v>190</v>
      </c>
      <c r="B61" s="7" t="s">
        <v>313</v>
      </c>
      <c r="C61" s="11" t="s">
        <v>305</v>
      </c>
      <c r="D61" s="9"/>
      <c r="E61" s="15">
        <v>329.31</v>
      </c>
      <c r="F61" s="15"/>
    </row>
    <row r="62" spans="1:6" ht="132" hidden="1">
      <c r="A62" s="18" t="s">
        <v>190</v>
      </c>
      <c r="B62" s="7" t="s">
        <v>315</v>
      </c>
      <c r="C62" s="11" t="s">
        <v>307</v>
      </c>
      <c r="D62" s="9"/>
      <c r="E62" s="15">
        <v>329.31</v>
      </c>
      <c r="F62" s="15"/>
    </row>
    <row r="63" spans="1:6" ht="204" hidden="1">
      <c r="A63" s="18" t="s">
        <v>190</v>
      </c>
      <c r="B63" s="7" t="s">
        <v>316</v>
      </c>
      <c r="C63" s="11" t="s">
        <v>317</v>
      </c>
      <c r="D63" s="9"/>
      <c r="E63" s="15">
        <v>163.47</v>
      </c>
      <c r="F63" s="15"/>
    </row>
    <row r="64" spans="1:6" ht="60" hidden="1">
      <c r="A64" s="18" t="s">
        <v>190</v>
      </c>
      <c r="B64" s="7" t="s">
        <v>318</v>
      </c>
      <c r="C64" s="11" t="s">
        <v>319</v>
      </c>
      <c r="D64" s="9"/>
      <c r="E64" s="15">
        <v>1751.5</v>
      </c>
      <c r="F64" s="15"/>
    </row>
    <row r="65" spans="1:6" ht="409.5" hidden="1">
      <c r="A65" s="18" t="s">
        <v>190</v>
      </c>
      <c r="B65" s="7" t="s">
        <v>320</v>
      </c>
      <c r="C65" s="11" t="s">
        <v>321</v>
      </c>
      <c r="D65" s="9"/>
      <c r="E65" s="15">
        <v>66.38</v>
      </c>
      <c r="F65" s="15"/>
    </row>
    <row r="66" spans="1:6" ht="84" hidden="1">
      <c r="A66" s="18" t="s">
        <v>190</v>
      </c>
      <c r="B66" s="7" t="s">
        <v>322</v>
      </c>
      <c r="C66" s="11" t="s">
        <v>323</v>
      </c>
      <c r="D66" s="8"/>
      <c r="E66" s="15">
        <v>329.36</v>
      </c>
      <c r="F66" s="15"/>
    </row>
    <row r="67" spans="1:6" ht="132" hidden="1">
      <c r="A67" s="18" t="s">
        <v>190</v>
      </c>
      <c r="B67" s="7" t="s">
        <v>325</v>
      </c>
      <c r="C67" s="11" t="s">
        <v>326</v>
      </c>
      <c r="D67" s="9"/>
      <c r="E67" s="15">
        <v>0</v>
      </c>
      <c r="F67" s="15"/>
    </row>
    <row r="68" spans="1:6" ht="216" hidden="1">
      <c r="A68" s="18" t="s">
        <v>190</v>
      </c>
      <c r="B68" s="7" t="s">
        <v>333</v>
      </c>
      <c r="C68" s="11" t="s">
        <v>334</v>
      </c>
      <c r="D68" s="9"/>
      <c r="E68" s="15">
        <v>658.53</v>
      </c>
      <c r="F68" s="15"/>
    </row>
    <row r="69" spans="1:6" ht="156" hidden="1">
      <c r="A69" s="18" t="s">
        <v>190</v>
      </c>
      <c r="B69" s="7" t="s">
        <v>337</v>
      </c>
      <c r="C69" s="11" t="s">
        <v>338</v>
      </c>
      <c r="D69" s="9"/>
      <c r="E69" s="15">
        <v>514.79999999999995</v>
      </c>
      <c r="F69" s="15"/>
    </row>
    <row r="70" spans="1:6" ht="48" hidden="1">
      <c r="A70" s="18" t="s">
        <v>190</v>
      </c>
      <c r="B70" s="7" t="s">
        <v>344</v>
      </c>
      <c r="C70" s="11" t="s">
        <v>345</v>
      </c>
      <c r="D70" s="8"/>
      <c r="E70" s="15">
        <v>246.76</v>
      </c>
      <c r="F70" s="15"/>
    </row>
    <row r="71" spans="1:6" ht="72" hidden="1">
      <c r="A71" s="18" t="s">
        <v>190</v>
      </c>
      <c r="B71" s="7" t="s">
        <v>346</v>
      </c>
      <c r="C71" s="11" t="s">
        <v>638</v>
      </c>
      <c r="D71" s="8"/>
      <c r="E71" s="15">
        <v>74.400000000000006</v>
      </c>
      <c r="F71" s="15"/>
    </row>
    <row r="72" spans="1:6" ht="48" hidden="1">
      <c r="A72" s="18" t="s">
        <v>190</v>
      </c>
      <c r="B72" s="7" t="s">
        <v>347</v>
      </c>
      <c r="C72" s="11" t="s">
        <v>348</v>
      </c>
      <c r="D72" s="8"/>
      <c r="E72" s="15">
        <v>576.52</v>
      </c>
      <c r="F72" s="15"/>
    </row>
    <row r="73" spans="1:6" ht="84" hidden="1">
      <c r="A73" s="18" t="s">
        <v>190</v>
      </c>
      <c r="B73" s="7" t="s">
        <v>349</v>
      </c>
      <c r="C73" s="11" t="s">
        <v>478</v>
      </c>
      <c r="D73" s="8"/>
      <c r="E73" s="15">
        <v>5.04</v>
      </c>
      <c r="F73" s="15"/>
    </row>
    <row r="74" spans="1:6" ht="96" hidden="1">
      <c r="A74" s="18" t="s">
        <v>190</v>
      </c>
      <c r="B74" s="7" t="s">
        <v>615</v>
      </c>
      <c r="C74" s="11" t="s">
        <v>634</v>
      </c>
      <c r="D74" s="8"/>
      <c r="E74" s="15">
        <v>982.29</v>
      </c>
      <c r="F74" s="15"/>
    </row>
    <row r="75" spans="1:6" ht="324" hidden="1">
      <c r="A75" s="18" t="s">
        <v>190</v>
      </c>
      <c r="B75" s="7" t="s">
        <v>616</v>
      </c>
      <c r="C75" s="11" t="s">
        <v>635</v>
      </c>
      <c r="D75" s="8"/>
      <c r="E75" s="15">
        <v>83</v>
      </c>
      <c r="F75" s="15"/>
    </row>
    <row r="76" spans="1:6" ht="120" hidden="1">
      <c r="A76" s="18" t="s">
        <v>190</v>
      </c>
      <c r="B76" s="7" t="s">
        <v>355</v>
      </c>
      <c r="C76" s="11" t="s">
        <v>356</v>
      </c>
      <c r="D76" s="9"/>
      <c r="E76" s="15">
        <v>497.66</v>
      </c>
      <c r="F76" s="15"/>
    </row>
    <row r="77" spans="1:6" ht="96" hidden="1">
      <c r="A77" s="18" t="s">
        <v>190</v>
      </c>
      <c r="B77" s="7" t="s">
        <v>361</v>
      </c>
      <c r="C77" s="11" t="s">
        <v>362</v>
      </c>
      <c r="D77" s="9"/>
      <c r="E77" s="15">
        <v>4</v>
      </c>
      <c r="F77" s="15"/>
    </row>
    <row r="78" spans="1:6" ht="96" hidden="1">
      <c r="A78" s="18" t="s">
        <v>190</v>
      </c>
      <c r="B78" s="7" t="s">
        <v>363</v>
      </c>
      <c r="C78" s="11" t="s">
        <v>364</v>
      </c>
      <c r="D78" s="9"/>
      <c r="E78" s="15">
        <v>24</v>
      </c>
      <c r="F78" s="15"/>
    </row>
    <row r="79" spans="1:6" ht="84" hidden="1">
      <c r="A79" s="18" t="s">
        <v>190</v>
      </c>
      <c r="B79" s="7" t="s">
        <v>366</v>
      </c>
      <c r="C79" s="11" t="s">
        <v>367</v>
      </c>
      <c r="D79" s="9"/>
      <c r="E79" s="15">
        <v>35</v>
      </c>
      <c r="F79" s="15"/>
    </row>
    <row r="80" spans="1:6" ht="84" hidden="1">
      <c r="A80" s="18" t="s">
        <v>190</v>
      </c>
      <c r="B80" s="7" t="s">
        <v>368</v>
      </c>
      <c r="C80" s="11" t="s">
        <v>369</v>
      </c>
      <c r="D80" s="9"/>
      <c r="E80" s="15">
        <v>0</v>
      </c>
      <c r="F80" s="15"/>
    </row>
    <row r="81" spans="1:6" ht="96" hidden="1">
      <c r="A81" s="18" t="s">
        <v>190</v>
      </c>
      <c r="B81" s="7" t="s">
        <v>371</v>
      </c>
      <c r="C81" s="11" t="s">
        <v>372</v>
      </c>
      <c r="D81" s="9"/>
      <c r="E81" s="15">
        <v>28</v>
      </c>
      <c r="F81" s="15"/>
    </row>
    <row r="82" spans="1:6" ht="156" hidden="1">
      <c r="A82" s="18" t="s">
        <v>190</v>
      </c>
      <c r="B82" s="7" t="s">
        <v>373</v>
      </c>
      <c r="C82" s="11" t="s">
        <v>374</v>
      </c>
      <c r="D82" s="9"/>
      <c r="E82" s="15">
        <v>37</v>
      </c>
      <c r="F82" s="15"/>
    </row>
    <row r="83" spans="1:6" ht="216" hidden="1">
      <c r="A83" s="18" t="s">
        <v>190</v>
      </c>
      <c r="B83" s="7" t="s">
        <v>375</v>
      </c>
      <c r="C83" s="11" t="s">
        <v>376</v>
      </c>
      <c r="D83" s="9"/>
      <c r="E83" s="15">
        <v>11</v>
      </c>
      <c r="F83" s="15"/>
    </row>
    <row r="84" spans="1:6" ht="300" hidden="1">
      <c r="A84" s="18" t="s">
        <v>190</v>
      </c>
      <c r="B84" s="7" t="s">
        <v>378</v>
      </c>
      <c r="C84" s="11" t="s">
        <v>379</v>
      </c>
      <c r="D84" s="9"/>
      <c r="E84" s="15">
        <v>6</v>
      </c>
      <c r="F84" s="15"/>
    </row>
    <row r="85" spans="1:6" ht="168" hidden="1">
      <c r="A85" s="18" t="s">
        <v>190</v>
      </c>
      <c r="B85" s="7" t="s">
        <v>380</v>
      </c>
      <c r="C85" s="11" t="s">
        <v>381</v>
      </c>
      <c r="D85" s="9"/>
      <c r="E85" s="15">
        <v>12</v>
      </c>
      <c r="F85" s="15"/>
    </row>
    <row r="86" spans="1:6" ht="84" hidden="1">
      <c r="A86" s="18" t="s">
        <v>190</v>
      </c>
      <c r="B86" s="7" t="s">
        <v>382</v>
      </c>
      <c r="C86" s="11" t="s">
        <v>383</v>
      </c>
      <c r="D86" s="9"/>
      <c r="E86" s="15">
        <v>28.990000000000002</v>
      </c>
      <c r="F86" s="15"/>
    </row>
    <row r="87" spans="1:6" ht="108" hidden="1">
      <c r="A87" s="18" t="s">
        <v>190</v>
      </c>
      <c r="B87" s="7" t="s">
        <v>385</v>
      </c>
      <c r="C87" s="11" t="s">
        <v>386</v>
      </c>
      <c r="D87" s="9"/>
      <c r="E87" s="15">
        <v>1.9700000000000002</v>
      </c>
      <c r="F87" s="15"/>
    </row>
    <row r="88" spans="1:6" ht="180" hidden="1">
      <c r="A88" s="18" t="s">
        <v>190</v>
      </c>
      <c r="B88" s="7" t="s">
        <v>387</v>
      </c>
      <c r="C88" s="11" t="s">
        <v>388</v>
      </c>
      <c r="D88" s="9"/>
      <c r="E88" s="15">
        <v>21.8</v>
      </c>
      <c r="F88" s="15"/>
    </row>
    <row r="89" spans="1:6" ht="120" hidden="1">
      <c r="A89" s="18" t="s">
        <v>190</v>
      </c>
      <c r="B89" s="7" t="s">
        <v>390</v>
      </c>
      <c r="C89" s="11" t="s">
        <v>692</v>
      </c>
      <c r="D89" s="9"/>
      <c r="E89" s="15">
        <v>34</v>
      </c>
      <c r="F89" s="15"/>
    </row>
    <row r="90" spans="1:6" ht="48" hidden="1">
      <c r="A90" s="18" t="s">
        <v>190</v>
      </c>
      <c r="B90" s="7" t="s">
        <v>391</v>
      </c>
      <c r="C90" s="11" t="s">
        <v>693</v>
      </c>
      <c r="D90" s="9"/>
      <c r="E90" s="15">
        <v>75</v>
      </c>
      <c r="F90" s="15"/>
    </row>
    <row r="91" spans="1:6" ht="96" hidden="1">
      <c r="A91" s="18" t="s">
        <v>190</v>
      </c>
      <c r="B91" s="7" t="s">
        <v>392</v>
      </c>
      <c r="C91" s="11" t="s">
        <v>694</v>
      </c>
      <c r="D91" s="9"/>
      <c r="E91" s="15">
        <v>6</v>
      </c>
      <c r="F91" s="15"/>
    </row>
    <row r="92" spans="1:6" ht="96" hidden="1">
      <c r="A92" s="18" t="s">
        <v>190</v>
      </c>
      <c r="B92" s="7" t="s">
        <v>393</v>
      </c>
      <c r="C92" s="11" t="s">
        <v>394</v>
      </c>
      <c r="D92" s="9"/>
      <c r="E92" s="15">
        <v>30</v>
      </c>
      <c r="F92" s="15"/>
    </row>
    <row r="93" spans="1:6" ht="204" hidden="1">
      <c r="A93" s="18" t="s">
        <v>190</v>
      </c>
      <c r="B93" s="7" t="s">
        <v>402</v>
      </c>
      <c r="C93" s="11" t="s">
        <v>403</v>
      </c>
      <c r="D93" s="9"/>
      <c r="E93" s="15">
        <v>931.81999999999994</v>
      </c>
      <c r="F93" s="15"/>
    </row>
    <row r="94" spans="1:6" ht="204" hidden="1">
      <c r="A94" s="18" t="s">
        <v>190</v>
      </c>
      <c r="B94" s="7" t="s">
        <v>404</v>
      </c>
      <c r="C94" s="11" t="s">
        <v>405</v>
      </c>
      <c r="D94" s="9"/>
      <c r="E94" s="15">
        <v>839.87</v>
      </c>
      <c r="F94" s="15"/>
    </row>
    <row r="95" spans="1:6" ht="120" hidden="1">
      <c r="A95" s="18" t="s">
        <v>190</v>
      </c>
      <c r="B95" s="7" t="s">
        <v>407</v>
      </c>
      <c r="C95" s="11" t="s">
        <v>408</v>
      </c>
      <c r="D95" s="9"/>
      <c r="E95" s="15">
        <v>1948.6</v>
      </c>
      <c r="F95" s="15"/>
    </row>
    <row r="96" spans="1:6" ht="120" hidden="1">
      <c r="A96" s="18" t="s">
        <v>190</v>
      </c>
      <c r="B96" s="7" t="s">
        <v>409</v>
      </c>
      <c r="C96" s="11" t="s">
        <v>410</v>
      </c>
      <c r="D96" s="9"/>
      <c r="E96" s="15">
        <v>750</v>
      </c>
      <c r="F96" s="15"/>
    </row>
    <row r="97" spans="1:6" ht="120" hidden="1">
      <c r="A97" s="18" t="s">
        <v>190</v>
      </c>
      <c r="B97" s="7" t="s">
        <v>411</v>
      </c>
      <c r="C97" s="11" t="s">
        <v>412</v>
      </c>
      <c r="D97" s="9"/>
      <c r="E97" s="15">
        <v>350</v>
      </c>
      <c r="F97" s="15"/>
    </row>
    <row r="98" spans="1:6" ht="120" hidden="1">
      <c r="A98" s="18" t="s">
        <v>190</v>
      </c>
      <c r="B98" s="7" t="s">
        <v>413</v>
      </c>
      <c r="C98" s="11" t="s">
        <v>414</v>
      </c>
      <c r="D98" s="9"/>
      <c r="E98" s="15">
        <v>1700</v>
      </c>
      <c r="F98" s="15"/>
    </row>
    <row r="99" spans="1:6" ht="120">
      <c r="A99" s="18" t="s">
        <v>190</v>
      </c>
      <c r="B99" s="7" t="s">
        <v>415</v>
      </c>
      <c r="C99" s="11" t="s">
        <v>416</v>
      </c>
      <c r="D99" s="22" t="s">
        <v>681</v>
      </c>
      <c r="E99" s="28">
        <v>635</v>
      </c>
      <c r="F99" s="28" t="e">
        <f>#N/A</f>
        <v>#N/A</v>
      </c>
    </row>
    <row r="100" spans="1:6" ht="120" hidden="1">
      <c r="A100" s="18" t="s">
        <v>190</v>
      </c>
      <c r="B100" s="7" t="s">
        <v>417</v>
      </c>
      <c r="C100" s="11" t="s">
        <v>418</v>
      </c>
      <c r="D100" s="9"/>
      <c r="E100" s="15">
        <v>140</v>
      </c>
      <c r="F100" s="15"/>
    </row>
    <row r="101" spans="1:6" ht="120" hidden="1">
      <c r="A101" s="18" t="s">
        <v>190</v>
      </c>
      <c r="B101" s="7" t="s">
        <v>419</v>
      </c>
      <c r="C101" s="11" t="s">
        <v>420</v>
      </c>
      <c r="D101" s="9"/>
      <c r="E101" s="15">
        <v>70</v>
      </c>
      <c r="F101" s="15"/>
    </row>
    <row r="102" spans="1:6" ht="120" hidden="1">
      <c r="A102" s="18" t="s">
        <v>190</v>
      </c>
      <c r="B102" s="7" t="s">
        <v>421</v>
      </c>
      <c r="C102" s="11" t="s">
        <v>422</v>
      </c>
      <c r="D102" s="9"/>
      <c r="E102" s="15">
        <v>1000</v>
      </c>
      <c r="F102" s="15"/>
    </row>
    <row r="103" spans="1:6" ht="120" hidden="1">
      <c r="A103" s="18" t="s">
        <v>190</v>
      </c>
      <c r="B103" s="7" t="s">
        <v>423</v>
      </c>
      <c r="C103" s="11" t="s">
        <v>424</v>
      </c>
      <c r="D103" s="9"/>
      <c r="E103" s="15">
        <v>294</v>
      </c>
      <c r="F103" s="15"/>
    </row>
    <row r="104" spans="1:6" ht="120">
      <c r="A104" s="18" t="s">
        <v>190</v>
      </c>
      <c r="B104" s="7" t="s">
        <v>425</v>
      </c>
      <c r="C104" s="11" t="s">
        <v>426</v>
      </c>
      <c r="D104" s="22" t="s">
        <v>682</v>
      </c>
      <c r="E104" s="28">
        <v>1526</v>
      </c>
      <c r="F104" s="28" t="e">
        <f>#N/A</f>
        <v>#N/A</v>
      </c>
    </row>
    <row r="105" spans="1:6" ht="216" hidden="1">
      <c r="A105" s="18" t="s">
        <v>190</v>
      </c>
      <c r="B105" s="7" t="s">
        <v>431</v>
      </c>
      <c r="C105" s="11" t="s">
        <v>432</v>
      </c>
      <c r="D105" s="9"/>
      <c r="E105" s="15">
        <v>40</v>
      </c>
      <c r="F105" s="15"/>
    </row>
    <row r="106" spans="1:6" ht="204" hidden="1">
      <c r="A106" s="18" t="s">
        <v>190</v>
      </c>
      <c r="B106" s="7" t="s">
        <v>433</v>
      </c>
      <c r="C106" s="11" t="s">
        <v>434</v>
      </c>
      <c r="D106" s="9"/>
      <c r="E106" s="15">
        <v>44</v>
      </c>
      <c r="F106" s="15"/>
    </row>
    <row r="107" spans="1:6" ht="204" hidden="1">
      <c r="A107" s="18" t="s">
        <v>190</v>
      </c>
      <c r="B107" s="7" t="s">
        <v>435</v>
      </c>
      <c r="C107" s="11" t="s">
        <v>436</v>
      </c>
      <c r="D107" s="9"/>
      <c r="E107" s="15">
        <v>58</v>
      </c>
      <c r="F107" s="15"/>
    </row>
    <row r="108" spans="1:6" ht="192" hidden="1">
      <c r="A108" s="18" t="s">
        <v>190</v>
      </c>
      <c r="B108" s="7" t="s">
        <v>437</v>
      </c>
      <c r="C108" s="11" t="s">
        <v>438</v>
      </c>
      <c r="D108" s="9"/>
      <c r="E108" s="15">
        <v>67</v>
      </c>
      <c r="F108" s="15"/>
    </row>
    <row r="109" spans="1:6" ht="108" hidden="1">
      <c r="A109" s="18" t="s">
        <v>190</v>
      </c>
      <c r="B109" s="7" t="s">
        <v>439</v>
      </c>
      <c r="C109" s="11" t="s">
        <v>440</v>
      </c>
      <c r="D109" s="9"/>
      <c r="E109" s="15">
        <v>63</v>
      </c>
      <c r="F109" s="15"/>
    </row>
    <row r="110" spans="1:6" ht="168" hidden="1">
      <c r="A110" s="18" t="s">
        <v>190</v>
      </c>
      <c r="B110" s="7" t="s">
        <v>441</v>
      </c>
      <c r="C110" s="11" t="s">
        <v>398</v>
      </c>
      <c r="D110" s="9"/>
      <c r="E110" s="15">
        <v>80.349999999999994</v>
      </c>
      <c r="F110" s="15"/>
    </row>
    <row r="111" spans="1:6" ht="156" hidden="1">
      <c r="A111" s="18" t="s">
        <v>190</v>
      </c>
      <c r="B111" s="7" t="s">
        <v>442</v>
      </c>
      <c r="C111" s="11" t="s">
        <v>443</v>
      </c>
      <c r="D111" s="9"/>
      <c r="E111" s="15">
        <v>398.82</v>
      </c>
      <c r="F111" s="15"/>
    </row>
    <row r="112" spans="1:6" ht="156" hidden="1">
      <c r="A112" s="18" t="s">
        <v>190</v>
      </c>
      <c r="B112" s="7" t="s">
        <v>444</v>
      </c>
      <c r="C112" s="11" t="s">
        <v>445</v>
      </c>
      <c r="D112" s="9"/>
      <c r="E112" s="15">
        <v>24</v>
      </c>
      <c r="F112" s="15"/>
    </row>
    <row r="113" spans="1:6" ht="48" hidden="1">
      <c r="A113" s="18" t="s">
        <v>190</v>
      </c>
      <c r="B113" s="7" t="s">
        <v>446</v>
      </c>
      <c r="C113" s="11" t="s">
        <v>447</v>
      </c>
      <c r="D113" s="9"/>
      <c r="E113" s="15">
        <v>3</v>
      </c>
      <c r="F113" s="15"/>
    </row>
    <row r="114" spans="1:6" ht="72" hidden="1">
      <c r="A114" s="18" t="s">
        <v>190</v>
      </c>
      <c r="B114" s="10">
        <v>18102</v>
      </c>
      <c r="C114" s="12" t="s">
        <v>448</v>
      </c>
      <c r="D114" s="9"/>
      <c r="E114" s="15">
        <v>11</v>
      </c>
      <c r="F114" s="15"/>
    </row>
    <row r="115" spans="1:6" ht="144" hidden="1">
      <c r="A115" s="18" t="s">
        <v>190</v>
      </c>
      <c r="B115" s="10">
        <v>18119</v>
      </c>
      <c r="C115" s="12" t="s">
        <v>636</v>
      </c>
      <c r="D115" s="8"/>
      <c r="E115" s="15">
        <v>1</v>
      </c>
      <c r="F115" s="15"/>
    </row>
    <row r="116" spans="1:6" ht="60" hidden="1">
      <c r="A116" s="18" t="s">
        <v>190</v>
      </c>
      <c r="B116" s="7" t="s">
        <v>617</v>
      </c>
      <c r="C116" s="11" t="s">
        <v>637</v>
      </c>
      <c r="D116" s="9"/>
      <c r="E116" s="15">
        <v>1125.43</v>
      </c>
      <c r="F116" s="15"/>
    </row>
    <row r="117" spans="1:6" ht="84" hidden="1">
      <c r="A117" s="18" t="s">
        <v>458</v>
      </c>
      <c r="B117" s="7" t="s">
        <v>198</v>
      </c>
      <c r="C117" s="11" t="s">
        <v>195</v>
      </c>
      <c r="D117" s="8"/>
      <c r="E117" s="15">
        <v>787.88</v>
      </c>
      <c r="F117" s="15"/>
    </row>
    <row r="118" spans="1:6" ht="108" hidden="1">
      <c r="A118" s="18" t="s">
        <v>458</v>
      </c>
      <c r="B118" s="7" t="s">
        <v>218</v>
      </c>
      <c r="C118" s="11" t="s">
        <v>201</v>
      </c>
      <c r="D118" s="8"/>
      <c r="E118" s="15">
        <v>573.96</v>
      </c>
      <c r="F118" s="15"/>
    </row>
    <row r="119" spans="1:6" ht="132" hidden="1">
      <c r="A119" s="18" t="s">
        <v>458</v>
      </c>
      <c r="B119" s="7" t="s">
        <v>221</v>
      </c>
      <c r="C119" s="11" t="s">
        <v>205</v>
      </c>
      <c r="D119" s="8"/>
      <c r="E119" s="15">
        <v>295.12</v>
      </c>
      <c r="F119" s="15"/>
    </row>
    <row r="120" spans="1:6" ht="228" hidden="1">
      <c r="A120" s="18" t="s">
        <v>458</v>
      </c>
      <c r="B120" s="7" t="s">
        <v>222</v>
      </c>
      <c r="C120" s="11" t="s">
        <v>207</v>
      </c>
      <c r="D120" s="8"/>
      <c r="E120" s="15">
        <v>2.5800000000000054</v>
      </c>
      <c r="F120" s="15"/>
    </row>
    <row r="121" spans="1:6" ht="36" hidden="1">
      <c r="A121" s="18" t="s">
        <v>458</v>
      </c>
      <c r="B121" s="7" t="s">
        <v>224</v>
      </c>
      <c r="C121" s="11" t="s">
        <v>209</v>
      </c>
      <c r="D121" s="8"/>
      <c r="E121" s="15">
        <v>69.34</v>
      </c>
      <c r="F121" s="15"/>
    </row>
    <row r="122" spans="1:6" ht="168" hidden="1">
      <c r="A122" s="18" t="s">
        <v>458</v>
      </c>
      <c r="B122" s="7" t="s">
        <v>226</v>
      </c>
      <c r="C122" s="11" t="s">
        <v>211</v>
      </c>
      <c r="D122" s="8"/>
      <c r="E122" s="15">
        <v>1580.33</v>
      </c>
      <c r="F122" s="15"/>
    </row>
    <row r="123" spans="1:6" ht="180" hidden="1">
      <c r="A123" s="18" t="s">
        <v>458</v>
      </c>
      <c r="B123" s="7" t="s">
        <v>228</v>
      </c>
      <c r="C123" s="11" t="s">
        <v>214</v>
      </c>
      <c r="D123" s="8"/>
      <c r="E123" s="15">
        <v>373.1</v>
      </c>
      <c r="F123" s="15"/>
    </row>
    <row r="124" spans="1:6" ht="60" hidden="1">
      <c r="A124" s="18" t="s">
        <v>458</v>
      </c>
      <c r="B124" s="7" t="s">
        <v>461</v>
      </c>
      <c r="C124" s="11" t="s">
        <v>229</v>
      </c>
      <c r="D124" s="8"/>
      <c r="E124" s="15">
        <v>7.58</v>
      </c>
      <c r="F124" s="15"/>
    </row>
    <row r="125" spans="1:6" ht="120" hidden="1">
      <c r="A125" s="18" t="s">
        <v>458</v>
      </c>
      <c r="B125" s="7" t="s">
        <v>232</v>
      </c>
      <c r="C125" s="11" t="s">
        <v>213</v>
      </c>
      <c r="D125" s="8"/>
      <c r="E125" s="15">
        <v>28025.200000000001</v>
      </c>
      <c r="F125" s="15"/>
    </row>
    <row r="126" spans="1:6" ht="180" hidden="1">
      <c r="A126" s="18" t="s">
        <v>458</v>
      </c>
      <c r="B126" s="7" t="s">
        <v>236</v>
      </c>
      <c r="C126" s="11" t="s">
        <v>214</v>
      </c>
      <c r="D126" s="8"/>
      <c r="E126" s="15">
        <v>352.38</v>
      </c>
      <c r="F126" s="15"/>
    </row>
    <row r="127" spans="1:6" ht="132" hidden="1">
      <c r="A127" s="18" t="s">
        <v>458</v>
      </c>
      <c r="B127" s="7" t="s">
        <v>238</v>
      </c>
      <c r="C127" s="11" t="s">
        <v>220</v>
      </c>
      <c r="D127" s="8"/>
      <c r="E127" s="15">
        <v>1277.9299999999998</v>
      </c>
      <c r="F127" s="15"/>
    </row>
    <row r="128" spans="1:6" ht="240">
      <c r="A128" s="18" t="s">
        <v>458</v>
      </c>
      <c r="B128" s="7" t="s">
        <v>243</v>
      </c>
      <c r="C128" s="11" t="s">
        <v>231</v>
      </c>
      <c r="D128" s="22" t="s">
        <v>683</v>
      </c>
      <c r="E128" s="28">
        <v>839.27</v>
      </c>
      <c r="F128" s="28" t="e">
        <f>#N/A</f>
        <v>#N/A</v>
      </c>
    </row>
    <row r="129" spans="1:6" ht="240" hidden="1">
      <c r="A129" s="18" t="s">
        <v>458</v>
      </c>
      <c r="B129" s="7" t="s">
        <v>245</v>
      </c>
      <c r="C129" s="11" t="s">
        <v>233</v>
      </c>
      <c r="D129" s="8"/>
      <c r="E129" s="15">
        <v>1170.8500000000001</v>
      </c>
      <c r="F129" s="15"/>
    </row>
    <row r="130" spans="1:6" ht="108" hidden="1">
      <c r="A130" s="18" t="s">
        <v>458</v>
      </c>
      <c r="B130" s="7" t="s">
        <v>246</v>
      </c>
      <c r="C130" s="11" t="s">
        <v>695</v>
      </c>
      <c r="D130" s="8"/>
      <c r="E130" s="15">
        <v>12.76</v>
      </c>
      <c r="F130" s="15"/>
    </row>
    <row r="131" spans="1:6" ht="132" hidden="1">
      <c r="A131" s="18" t="s">
        <v>458</v>
      </c>
      <c r="B131" s="7" t="s">
        <v>463</v>
      </c>
      <c r="C131" s="11" t="s">
        <v>264</v>
      </c>
      <c r="D131" s="8"/>
      <c r="E131" s="15">
        <v>9</v>
      </c>
      <c r="F131" s="15"/>
    </row>
    <row r="132" spans="1:6" ht="108" hidden="1">
      <c r="A132" s="18" t="s">
        <v>458</v>
      </c>
      <c r="B132" s="7" t="s">
        <v>464</v>
      </c>
      <c r="C132" s="11" t="s">
        <v>386</v>
      </c>
      <c r="D132" s="8"/>
      <c r="E132" s="15">
        <v>6.6</v>
      </c>
      <c r="F132" s="15"/>
    </row>
    <row r="133" spans="1:6" ht="72" hidden="1">
      <c r="A133" s="18" t="s">
        <v>458</v>
      </c>
      <c r="B133" s="7" t="s">
        <v>465</v>
      </c>
      <c r="C133" s="11" t="s">
        <v>466</v>
      </c>
      <c r="D133" s="8"/>
      <c r="E133" s="15">
        <v>24.08</v>
      </c>
      <c r="F133" s="15"/>
    </row>
    <row r="134" spans="1:6" ht="168" hidden="1">
      <c r="A134" s="18" t="s">
        <v>458</v>
      </c>
      <c r="B134" s="7" t="s">
        <v>467</v>
      </c>
      <c r="C134" s="11" t="s">
        <v>468</v>
      </c>
      <c r="D134" s="8"/>
      <c r="E134" s="15">
        <v>8.2099999999999991</v>
      </c>
      <c r="F134" s="15"/>
    </row>
    <row r="135" spans="1:6" ht="84" hidden="1">
      <c r="A135" s="18" t="s">
        <v>458</v>
      </c>
      <c r="B135" s="7" t="s">
        <v>469</v>
      </c>
      <c r="C135" s="11" t="s">
        <v>690</v>
      </c>
      <c r="D135" s="8"/>
      <c r="E135" s="15">
        <v>4.46</v>
      </c>
      <c r="F135" s="15"/>
    </row>
    <row r="136" spans="1:6" ht="216" hidden="1">
      <c r="A136" s="18" t="s">
        <v>458</v>
      </c>
      <c r="B136" s="7" t="s">
        <v>280</v>
      </c>
      <c r="C136" s="11" t="s">
        <v>272</v>
      </c>
      <c r="D136" s="8"/>
      <c r="E136" s="15">
        <v>658.28</v>
      </c>
      <c r="F136" s="15"/>
    </row>
    <row r="137" spans="1:6" ht="108" hidden="1">
      <c r="A137" s="18" t="s">
        <v>458</v>
      </c>
      <c r="B137" s="7" t="s">
        <v>282</v>
      </c>
      <c r="C137" s="11" t="s">
        <v>470</v>
      </c>
      <c r="D137" s="8"/>
      <c r="E137" s="15">
        <v>334.23</v>
      </c>
      <c r="F137" s="15"/>
    </row>
    <row r="138" spans="1:6" ht="216" hidden="1">
      <c r="A138" s="18" t="s">
        <v>458</v>
      </c>
      <c r="B138" s="7" t="s">
        <v>292</v>
      </c>
      <c r="C138" s="11" t="s">
        <v>283</v>
      </c>
      <c r="D138" s="8"/>
      <c r="E138" s="15">
        <v>943.44</v>
      </c>
      <c r="F138" s="15"/>
    </row>
    <row r="139" spans="1:6" ht="156" hidden="1">
      <c r="A139" s="18" t="s">
        <v>458</v>
      </c>
      <c r="B139" s="7" t="s">
        <v>294</v>
      </c>
      <c r="C139" s="11" t="s">
        <v>285</v>
      </c>
      <c r="D139" s="8"/>
      <c r="E139" s="15">
        <v>1240.6699999999998</v>
      </c>
      <c r="F139" s="15"/>
    </row>
    <row r="140" spans="1:6" ht="156" hidden="1">
      <c r="A140" s="18" t="s">
        <v>458</v>
      </c>
      <c r="B140" s="7" t="s">
        <v>471</v>
      </c>
      <c r="C140" s="11" t="s">
        <v>287</v>
      </c>
      <c r="D140" s="8"/>
      <c r="E140" s="15">
        <v>1240.6699999999998</v>
      </c>
      <c r="F140" s="15"/>
    </row>
    <row r="141" spans="1:6" ht="144" hidden="1">
      <c r="A141" s="18" t="s">
        <v>458</v>
      </c>
      <c r="B141" s="7" t="s">
        <v>295</v>
      </c>
      <c r="C141" s="11" t="s">
        <v>289</v>
      </c>
      <c r="D141" s="8"/>
      <c r="E141" s="15">
        <v>858.13</v>
      </c>
      <c r="F141" s="15"/>
    </row>
    <row r="142" spans="1:6" ht="276" hidden="1">
      <c r="A142" s="18" t="s">
        <v>458</v>
      </c>
      <c r="B142" s="7" t="s">
        <v>304</v>
      </c>
      <c r="C142" s="11" t="s">
        <v>293</v>
      </c>
      <c r="D142" s="8"/>
      <c r="E142" s="15">
        <v>591.09</v>
      </c>
      <c r="F142" s="15"/>
    </row>
    <row r="143" spans="1:6" ht="240" hidden="1">
      <c r="A143" s="18" t="s">
        <v>458</v>
      </c>
      <c r="B143" s="7" t="s">
        <v>306</v>
      </c>
      <c r="C143" s="11" t="s">
        <v>472</v>
      </c>
      <c r="D143" s="8"/>
      <c r="E143" s="15">
        <v>254.31</v>
      </c>
      <c r="F143" s="15"/>
    </row>
    <row r="144" spans="1:6" ht="168" hidden="1">
      <c r="A144" s="18" t="s">
        <v>458</v>
      </c>
      <c r="B144" s="7" t="s">
        <v>313</v>
      </c>
      <c r="C144" s="11" t="s">
        <v>303</v>
      </c>
      <c r="D144" s="8"/>
      <c r="E144" s="15">
        <v>792.45</v>
      </c>
      <c r="F144" s="15"/>
    </row>
    <row r="145" spans="1:6" ht="132" hidden="1">
      <c r="A145" s="18" t="s">
        <v>458</v>
      </c>
      <c r="B145" s="7" t="s">
        <v>314</v>
      </c>
      <c r="C145" s="11" t="s">
        <v>305</v>
      </c>
      <c r="D145" s="8"/>
      <c r="E145" s="15">
        <v>1258.49</v>
      </c>
      <c r="F145" s="15"/>
    </row>
    <row r="146" spans="1:6" ht="132" hidden="1">
      <c r="A146" s="18" t="s">
        <v>458</v>
      </c>
      <c r="B146" s="7" t="s">
        <v>315</v>
      </c>
      <c r="C146" s="11" t="s">
        <v>307</v>
      </c>
      <c r="D146" s="8"/>
      <c r="E146" s="15">
        <v>1258.49</v>
      </c>
      <c r="F146" s="15"/>
    </row>
    <row r="147" spans="1:6" ht="96" hidden="1">
      <c r="A147" s="18" t="s">
        <v>458</v>
      </c>
      <c r="B147" s="7" t="s">
        <v>316</v>
      </c>
      <c r="C147" s="11" t="s">
        <v>309</v>
      </c>
      <c r="D147" s="8"/>
      <c r="E147" s="15">
        <v>473.39000000000004</v>
      </c>
      <c r="F147" s="15"/>
    </row>
    <row r="148" spans="1:6" ht="132" hidden="1">
      <c r="A148" s="18" t="s">
        <v>458</v>
      </c>
      <c r="B148" s="7" t="s">
        <v>324</v>
      </c>
      <c r="C148" s="11" t="s">
        <v>305</v>
      </c>
      <c r="D148" s="8"/>
      <c r="E148" s="15">
        <v>879.85500000000002</v>
      </c>
      <c r="F148" s="15"/>
    </row>
    <row r="149" spans="1:6" ht="132" hidden="1">
      <c r="A149" s="18" t="s">
        <v>458</v>
      </c>
      <c r="B149" s="7" t="s">
        <v>325</v>
      </c>
      <c r="C149" s="11" t="s">
        <v>307</v>
      </c>
      <c r="D149" s="8"/>
      <c r="E149" s="15">
        <v>879.85500000000002</v>
      </c>
      <c r="F149" s="15"/>
    </row>
    <row r="150" spans="1:6" ht="204" hidden="1">
      <c r="A150" s="18" t="s">
        <v>458</v>
      </c>
      <c r="B150" s="7" t="s">
        <v>327</v>
      </c>
      <c r="C150" s="11" t="s">
        <v>317</v>
      </c>
      <c r="D150" s="8"/>
      <c r="E150" s="15">
        <v>571.13</v>
      </c>
      <c r="F150" s="15"/>
    </row>
    <row r="151" spans="1:6" ht="409.5" hidden="1">
      <c r="A151" s="18" t="s">
        <v>458</v>
      </c>
      <c r="B151" s="7" t="s">
        <v>335</v>
      </c>
      <c r="C151" s="11" t="s">
        <v>321</v>
      </c>
      <c r="D151" s="8"/>
      <c r="E151" s="15">
        <v>84.26</v>
      </c>
      <c r="F151" s="15"/>
    </row>
    <row r="152" spans="1:6" ht="120" hidden="1">
      <c r="A152" s="18" t="s">
        <v>458</v>
      </c>
      <c r="B152" s="7" t="s">
        <v>336</v>
      </c>
      <c r="C152" s="11" t="s">
        <v>473</v>
      </c>
      <c r="D152" s="8"/>
      <c r="E152" s="15">
        <v>86.34</v>
      </c>
      <c r="F152" s="15"/>
    </row>
    <row r="153" spans="1:6" ht="84" hidden="1">
      <c r="A153" s="18" t="s">
        <v>458</v>
      </c>
      <c r="B153" s="7" t="s">
        <v>339</v>
      </c>
      <c r="C153" s="11" t="s">
        <v>323</v>
      </c>
      <c r="D153" s="8"/>
      <c r="E153" s="15">
        <v>270.16000000000003</v>
      </c>
      <c r="F153" s="15"/>
    </row>
    <row r="154" spans="1:6" ht="84" hidden="1">
      <c r="A154" s="18" t="s">
        <v>458</v>
      </c>
      <c r="B154" s="7" t="s">
        <v>350</v>
      </c>
      <c r="C154" s="11" t="s">
        <v>331</v>
      </c>
      <c r="D154" s="8"/>
      <c r="E154" s="15">
        <v>1986.3600000000001</v>
      </c>
      <c r="F154" s="15"/>
    </row>
    <row r="155" spans="1:6" ht="108" hidden="1">
      <c r="A155" s="18" t="s">
        <v>458</v>
      </c>
      <c r="B155" s="7" t="s">
        <v>351</v>
      </c>
      <c r="C155" s="11" t="s">
        <v>332</v>
      </c>
      <c r="D155" s="8"/>
      <c r="E155" s="15">
        <v>1991.02</v>
      </c>
      <c r="F155" s="15"/>
    </row>
    <row r="156" spans="1:6" ht="156" hidden="1">
      <c r="A156" s="18" t="s">
        <v>458</v>
      </c>
      <c r="B156" s="7" t="s">
        <v>353</v>
      </c>
      <c r="C156" s="11" t="s">
        <v>474</v>
      </c>
      <c r="D156" s="8"/>
      <c r="E156" s="15">
        <v>174.09</v>
      </c>
      <c r="F156" s="15"/>
    </row>
    <row r="157" spans="1:6" ht="216" hidden="1">
      <c r="A157" s="18" t="s">
        <v>458</v>
      </c>
      <c r="B157" s="7" t="s">
        <v>354</v>
      </c>
      <c r="C157" s="11" t="s">
        <v>334</v>
      </c>
      <c r="D157" s="8"/>
      <c r="E157" s="15">
        <v>635</v>
      </c>
      <c r="F157" s="15"/>
    </row>
    <row r="158" spans="1:6" ht="168" hidden="1">
      <c r="A158" s="18" t="s">
        <v>458</v>
      </c>
      <c r="B158" s="7" t="s">
        <v>357</v>
      </c>
      <c r="C158" s="11" t="s">
        <v>310</v>
      </c>
      <c r="D158" s="8"/>
      <c r="E158" s="15">
        <v>240.95</v>
      </c>
      <c r="F158" s="15"/>
    </row>
    <row r="159" spans="1:6" ht="96" hidden="1">
      <c r="A159" s="18" t="s">
        <v>458</v>
      </c>
      <c r="B159" s="7" t="s">
        <v>359</v>
      </c>
      <c r="C159" s="11" t="s">
        <v>343</v>
      </c>
      <c r="D159" s="8"/>
      <c r="E159" s="15">
        <v>552.71</v>
      </c>
      <c r="F159" s="15"/>
    </row>
    <row r="160" spans="1:6" ht="84" hidden="1">
      <c r="A160" s="18" t="s">
        <v>458</v>
      </c>
      <c r="B160" s="7" t="s">
        <v>361</v>
      </c>
      <c r="C160" s="11" t="s">
        <v>476</v>
      </c>
      <c r="D160" s="8"/>
      <c r="E160" s="15">
        <v>554.04</v>
      </c>
      <c r="F160" s="15"/>
    </row>
    <row r="161" spans="1:6" ht="48" hidden="1">
      <c r="A161" s="18" t="s">
        <v>458</v>
      </c>
      <c r="B161" s="7" t="s">
        <v>365</v>
      </c>
      <c r="C161" s="11" t="s">
        <v>345</v>
      </c>
      <c r="D161" s="8"/>
      <c r="E161" s="15">
        <v>36</v>
      </c>
      <c r="F161" s="15"/>
    </row>
    <row r="162" spans="1:6" ht="84" hidden="1">
      <c r="A162" s="18" t="s">
        <v>458</v>
      </c>
      <c r="B162" s="7" t="s">
        <v>366</v>
      </c>
      <c r="C162" s="11" t="s">
        <v>478</v>
      </c>
      <c r="D162" s="8"/>
      <c r="E162" s="15">
        <v>1.38</v>
      </c>
      <c r="F162" s="15"/>
    </row>
    <row r="163" spans="1:6" ht="108" hidden="1">
      <c r="A163" s="18" t="s">
        <v>458</v>
      </c>
      <c r="B163" s="7" t="s">
        <v>368</v>
      </c>
      <c r="C163" s="11" t="s">
        <v>479</v>
      </c>
      <c r="D163" s="8"/>
      <c r="E163" s="15">
        <v>91.8</v>
      </c>
      <c r="F163" s="15"/>
    </row>
    <row r="164" spans="1:6" ht="72" hidden="1">
      <c r="A164" s="18" t="s">
        <v>458</v>
      </c>
      <c r="B164" s="7" t="s">
        <v>370</v>
      </c>
      <c r="C164" s="11" t="s">
        <v>638</v>
      </c>
      <c r="D164" s="8"/>
      <c r="E164" s="15">
        <v>12</v>
      </c>
      <c r="F164" s="15"/>
    </row>
    <row r="165" spans="1:6" ht="144" hidden="1">
      <c r="A165" s="18" t="s">
        <v>458</v>
      </c>
      <c r="B165" s="7" t="s">
        <v>384</v>
      </c>
      <c r="C165" s="11" t="s">
        <v>696</v>
      </c>
      <c r="D165" s="8"/>
      <c r="E165" s="15">
        <v>124.04</v>
      </c>
      <c r="F165" s="15"/>
    </row>
    <row r="166" spans="1:6" ht="120" hidden="1">
      <c r="A166" s="18" t="s">
        <v>458</v>
      </c>
      <c r="B166" s="7" t="s">
        <v>385</v>
      </c>
      <c r="C166" s="11" t="s">
        <v>358</v>
      </c>
      <c r="D166" s="8"/>
      <c r="E166" s="15">
        <v>106.82999999999998</v>
      </c>
      <c r="F166" s="15"/>
    </row>
    <row r="167" spans="1:6" ht="108" hidden="1">
      <c r="A167" s="18" t="s">
        <v>458</v>
      </c>
      <c r="B167" s="7" t="s">
        <v>390</v>
      </c>
      <c r="C167" s="11" t="s">
        <v>480</v>
      </c>
      <c r="D167" s="8"/>
      <c r="E167" s="15">
        <v>7</v>
      </c>
      <c r="F167" s="15"/>
    </row>
    <row r="168" spans="1:6" ht="84" hidden="1">
      <c r="A168" s="18" t="s">
        <v>458</v>
      </c>
      <c r="B168" s="7" t="s">
        <v>393</v>
      </c>
      <c r="C168" s="11" t="s">
        <v>367</v>
      </c>
      <c r="D168" s="8"/>
      <c r="E168" s="15">
        <v>0</v>
      </c>
      <c r="F168" s="15"/>
    </row>
    <row r="169" spans="1:6" ht="192" hidden="1">
      <c r="A169" s="18" t="s">
        <v>458</v>
      </c>
      <c r="B169" s="7" t="s">
        <v>481</v>
      </c>
      <c r="C169" s="11" t="s">
        <v>482</v>
      </c>
      <c r="D169" s="8"/>
      <c r="E169" s="15">
        <v>0</v>
      </c>
      <c r="F169" s="15"/>
    </row>
    <row r="170" spans="1:6" ht="96" hidden="1">
      <c r="A170" s="18" t="s">
        <v>458</v>
      </c>
      <c r="B170" s="7" t="s">
        <v>483</v>
      </c>
      <c r="C170" s="11" t="s">
        <v>372</v>
      </c>
      <c r="D170" s="8"/>
      <c r="E170" s="15">
        <v>10</v>
      </c>
      <c r="F170" s="15"/>
    </row>
    <row r="171" spans="1:6" ht="48" hidden="1">
      <c r="A171" s="18" t="s">
        <v>458</v>
      </c>
      <c r="B171" s="7" t="s">
        <v>618</v>
      </c>
      <c r="C171" s="11" t="s">
        <v>639</v>
      </c>
      <c r="D171" s="8"/>
      <c r="E171" s="15">
        <v>16.3</v>
      </c>
      <c r="F171" s="15"/>
    </row>
    <row r="172" spans="1:6" ht="48" hidden="1">
      <c r="A172" s="18" t="s">
        <v>458</v>
      </c>
      <c r="B172" s="7" t="s">
        <v>619</v>
      </c>
      <c r="C172" s="11" t="s">
        <v>640</v>
      </c>
      <c r="D172" s="8"/>
      <c r="E172" s="15">
        <v>30.7</v>
      </c>
      <c r="F172" s="15"/>
    </row>
    <row r="173" spans="1:6" ht="60" hidden="1">
      <c r="A173" s="18" t="s">
        <v>458</v>
      </c>
      <c r="B173" s="7" t="s">
        <v>620</v>
      </c>
      <c r="C173" s="11" t="s">
        <v>641</v>
      </c>
      <c r="D173" s="8"/>
      <c r="E173" s="15">
        <v>38.5</v>
      </c>
      <c r="F173" s="15"/>
    </row>
    <row r="174" spans="1:6" ht="180" hidden="1">
      <c r="A174" s="18" t="s">
        <v>458</v>
      </c>
      <c r="B174" s="7" t="s">
        <v>484</v>
      </c>
      <c r="C174" s="11" t="s">
        <v>352</v>
      </c>
      <c r="D174" s="8"/>
      <c r="E174" s="15">
        <v>12.200000000000003</v>
      </c>
      <c r="F174" s="15"/>
    </row>
    <row r="175" spans="1:6" ht="132" hidden="1">
      <c r="A175" s="18" t="s">
        <v>458</v>
      </c>
      <c r="B175" s="7" t="s">
        <v>487</v>
      </c>
      <c r="C175" s="11" t="s">
        <v>377</v>
      </c>
      <c r="D175" s="8"/>
      <c r="E175" s="15">
        <v>20</v>
      </c>
      <c r="F175" s="15"/>
    </row>
    <row r="176" spans="1:6" ht="156" hidden="1">
      <c r="A176" s="18" t="s">
        <v>458</v>
      </c>
      <c r="B176" s="7" t="s">
        <v>489</v>
      </c>
      <c r="C176" s="11" t="s">
        <v>389</v>
      </c>
      <c r="D176" s="8"/>
      <c r="E176" s="15">
        <v>0</v>
      </c>
      <c r="F176" s="15"/>
    </row>
    <row r="177" spans="1:6" ht="204" hidden="1">
      <c r="A177" s="18" t="s">
        <v>458</v>
      </c>
      <c r="B177" s="7" t="s">
        <v>490</v>
      </c>
      <c r="C177" s="11" t="s">
        <v>697</v>
      </c>
      <c r="D177" s="8"/>
      <c r="E177" s="15">
        <v>2</v>
      </c>
      <c r="F177" s="15"/>
    </row>
    <row r="178" spans="1:6" ht="48" hidden="1">
      <c r="A178" s="18" t="s">
        <v>458</v>
      </c>
      <c r="B178" s="7" t="s">
        <v>491</v>
      </c>
      <c r="C178" s="11" t="s">
        <v>698</v>
      </c>
      <c r="D178" s="8"/>
      <c r="E178" s="15">
        <v>35</v>
      </c>
      <c r="F178" s="15"/>
    </row>
    <row r="179" spans="1:6" ht="132" hidden="1">
      <c r="A179" s="18" t="s">
        <v>458</v>
      </c>
      <c r="B179" s="7" t="s">
        <v>494</v>
      </c>
      <c r="C179" s="11" t="s">
        <v>495</v>
      </c>
      <c r="D179" s="8"/>
      <c r="E179" s="15">
        <v>54.09</v>
      </c>
      <c r="F179" s="15"/>
    </row>
    <row r="180" spans="1:6" ht="120" hidden="1">
      <c r="A180" s="18" t="s">
        <v>458</v>
      </c>
      <c r="B180" s="7" t="s">
        <v>496</v>
      </c>
      <c r="C180" s="11" t="s">
        <v>412</v>
      </c>
      <c r="D180" s="8"/>
      <c r="E180" s="15">
        <v>380</v>
      </c>
      <c r="F180" s="15"/>
    </row>
    <row r="181" spans="1:6" ht="120" hidden="1">
      <c r="A181" s="18" t="s">
        <v>458</v>
      </c>
      <c r="B181" s="7" t="s">
        <v>497</v>
      </c>
      <c r="C181" s="11" t="s">
        <v>414</v>
      </c>
      <c r="D181" s="8"/>
      <c r="E181" s="15">
        <v>120</v>
      </c>
      <c r="F181" s="15"/>
    </row>
    <row r="182" spans="1:6" ht="120" hidden="1">
      <c r="A182" s="18" t="s">
        <v>458</v>
      </c>
      <c r="B182" s="7" t="s">
        <v>498</v>
      </c>
      <c r="C182" s="11" t="s">
        <v>422</v>
      </c>
      <c r="D182" s="8"/>
      <c r="E182" s="15">
        <v>0</v>
      </c>
      <c r="F182" s="15"/>
    </row>
    <row r="183" spans="1:6" ht="156" hidden="1">
      <c r="A183" s="18" t="s">
        <v>458</v>
      </c>
      <c r="B183" s="7" t="s">
        <v>499</v>
      </c>
      <c r="C183" s="11" t="s">
        <v>500</v>
      </c>
      <c r="D183" s="8"/>
      <c r="E183" s="15">
        <v>137</v>
      </c>
      <c r="F183" s="15"/>
    </row>
    <row r="184" spans="1:6" ht="108" hidden="1">
      <c r="A184" s="18" t="s">
        <v>458</v>
      </c>
      <c r="B184" s="7" t="s">
        <v>501</v>
      </c>
      <c r="C184" s="11" t="s">
        <v>449</v>
      </c>
      <c r="D184" s="8"/>
      <c r="E184" s="15">
        <v>1403.7</v>
      </c>
      <c r="F184" s="15"/>
    </row>
    <row r="185" spans="1:6" ht="84" hidden="1">
      <c r="A185" s="18" t="s">
        <v>458</v>
      </c>
      <c r="B185" s="7" t="s">
        <v>502</v>
      </c>
      <c r="C185" s="11" t="s">
        <v>400</v>
      </c>
      <c r="D185" s="8"/>
      <c r="E185" s="15">
        <v>0</v>
      </c>
      <c r="F185" s="15"/>
    </row>
    <row r="186" spans="1:6" ht="60" hidden="1">
      <c r="A186" s="18" t="s">
        <v>458</v>
      </c>
      <c r="B186" s="10">
        <v>19100</v>
      </c>
      <c r="C186" s="12" t="s">
        <v>450</v>
      </c>
      <c r="D186" s="8"/>
      <c r="E186" s="15">
        <v>3</v>
      </c>
      <c r="F186" s="15"/>
    </row>
    <row r="187" spans="1:6" ht="108" hidden="1">
      <c r="A187" s="18" t="s">
        <v>458</v>
      </c>
      <c r="B187" s="10">
        <v>19106</v>
      </c>
      <c r="C187" s="12" t="s">
        <v>451</v>
      </c>
      <c r="D187" s="8"/>
      <c r="E187" s="15">
        <v>2417.56</v>
      </c>
      <c r="F187" s="15"/>
    </row>
    <row r="188" spans="1:6" ht="108" hidden="1">
      <c r="A188" s="18" t="s">
        <v>458</v>
      </c>
      <c r="B188" s="10">
        <v>19107</v>
      </c>
      <c r="C188" s="12" t="s">
        <v>699</v>
      </c>
      <c r="D188" s="8"/>
      <c r="E188" s="15">
        <v>21.1</v>
      </c>
      <c r="F188" s="15"/>
    </row>
    <row r="189" spans="1:6" ht="120" hidden="1">
      <c r="A189" s="18" t="s">
        <v>458</v>
      </c>
      <c r="B189" s="7" t="s">
        <v>503</v>
      </c>
      <c r="C189" s="11" t="s">
        <v>452</v>
      </c>
      <c r="D189" s="8"/>
      <c r="E189" s="15">
        <v>1047.1600000000001</v>
      </c>
      <c r="F189" s="15"/>
    </row>
    <row r="190" spans="1:6" ht="60" hidden="1">
      <c r="A190" s="18" t="s">
        <v>458</v>
      </c>
      <c r="B190" s="7" t="s">
        <v>621</v>
      </c>
      <c r="C190" s="11" t="s">
        <v>637</v>
      </c>
      <c r="D190" s="8"/>
      <c r="E190" s="15">
        <v>890.01</v>
      </c>
      <c r="F190" s="15"/>
    </row>
    <row r="191" spans="1:6" ht="36">
      <c r="A191" s="18" t="s">
        <v>458</v>
      </c>
      <c r="B191" s="7" t="s">
        <v>504</v>
      </c>
      <c r="C191" s="11" t="s">
        <v>455</v>
      </c>
      <c r="D191" s="22" t="s">
        <v>712</v>
      </c>
      <c r="E191" s="28">
        <v>14268</v>
      </c>
      <c r="F191" s="28">
        <v>0</v>
      </c>
    </row>
    <row r="192" spans="1:6" ht="300" hidden="1">
      <c r="A192" s="18" t="s">
        <v>505</v>
      </c>
      <c r="B192" s="7" t="s">
        <v>215</v>
      </c>
      <c r="C192" s="11" t="s">
        <v>216</v>
      </c>
      <c r="D192" s="8"/>
      <c r="E192" s="15">
        <v>10907.36</v>
      </c>
      <c r="F192" s="15"/>
    </row>
    <row r="193" spans="1:6" ht="180" hidden="1">
      <c r="A193" s="18" t="s">
        <v>505</v>
      </c>
      <c r="B193" s="7" t="s">
        <v>460</v>
      </c>
      <c r="C193" s="11" t="s">
        <v>214</v>
      </c>
      <c r="D193" s="8"/>
      <c r="E193" s="15">
        <v>1797.3400000000001</v>
      </c>
      <c r="F193" s="15"/>
    </row>
    <row r="194" spans="1:6" ht="60" hidden="1">
      <c r="A194" s="18" t="s">
        <v>505</v>
      </c>
      <c r="B194" s="7" t="s">
        <v>219</v>
      </c>
      <c r="C194" s="11" t="s">
        <v>223</v>
      </c>
      <c r="D194" s="8"/>
      <c r="E194" s="15">
        <v>9355.6200000000008</v>
      </c>
      <c r="F194" s="15"/>
    </row>
    <row r="195" spans="1:6" ht="240" hidden="1">
      <c r="A195" s="18" t="s">
        <v>505</v>
      </c>
      <c r="B195" s="7" t="s">
        <v>230</v>
      </c>
      <c r="C195" s="11" t="s">
        <v>231</v>
      </c>
      <c r="D195" s="8"/>
      <c r="E195" s="15">
        <v>1987.14</v>
      </c>
      <c r="F195" s="15"/>
    </row>
    <row r="196" spans="1:6" ht="120" hidden="1">
      <c r="A196" s="18" t="s">
        <v>505</v>
      </c>
      <c r="B196" s="7" t="s">
        <v>234</v>
      </c>
      <c r="C196" s="11" t="s">
        <v>507</v>
      </c>
      <c r="D196" s="8"/>
      <c r="E196" s="15">
        <v>355.46000000000004</v>
      </c>
      <c r="F196" s="15"/>
    </row>
    <row r="197" spans="1:6" ht="168" hidden="1">
      <c r="A197" s="18" t="s">
        <v>505</v>
      </c>
      <c r="B197" s="7" t="s">
        <v>462</v>
      </c>
      <c r="C197" s="11" t="s">
        <v>642</v>
      </c>
      <c r="D197" s="8"/>
      <c r="E197" s="15">
        <v>359.44</v>
      </c>
      <c r="F197" s="15"/>
    </row>
    <row r="198" spans="1:6" ht="60">
      <c r="A198" s="18" t="s">
        <v>505</v>
      </c>
      <c r="B198" s="7" t="s">
        <v>241</v>
      </c>
      <c r="C198" s="11" t="s">
        <v>242</v>
      </c>
      <c r="D198" s="22" t="s">
        <v>684</v>
      </c>
      <c r="E198" s="28">
        <v>282.99</v>
      </c>
      <c r="F198" s="28">
        <v>0</v>
      </c>
    </row>
    <row r="199" spans="1:6" ht="72" hidden="1">
      <c r="A199" s="18" t="s">
        <v>505</v>
      </c>
      <c r="B199" s="7" t="s">
        <v>243</v>
      </c>
      <c r="C199" s="11" t="s">
        <v>244</v>
      </c>
      <c r="D199" s="8"/>
      <c r="E199" s="15">
        <v>486.69</v>
      </c>
      <c r="F199" s="15"/>
    </row>
    <row r="200" spans="1:6" ht="108" hidden="1">
      <c r="A200" s="18" t="s">
        <v>505</v>
      </c>
      <c r="B200" s="7" t="s">
        <v>246</v>
      </c>
      <c r="C200" s="11" t="s">
        <v>386</v>
      </c>
      <c r="D200" s="8"/>
      <c r="E200" s="15">
        <v>5.25</v>
      </c>
      <c r="F200" s="15"/>
    </row>
    <row r="201" spans="1:6" ht="72" hidden="1">
      <c r="A201" s="18" t="s">
        <v>505</v>
      </c>
      <c r="B201" s="7" t="s">
        <v>249</v>
      </c>
      <c r="C201" s="11" t="s">
        <v>250</v>
      </c>
      <c r="D201" s="8"/>
      <c r="E201" s="15">
        <v>1028.4199999999998</v>
      </c>
      <c r="F201" s="15"/>
    </row>
    <row r="202" spans="1:6" ht="72" hidden="1">
      <c r="A202" s="18" t="s">
        <v>505</v>
      </c>
      <c r="B202" s="7" t="s">
        <v>253</v>
      </c>
      <c r="C202" s="11" t="s">
        <v>254</v>
      </c>
      <c r="D202" s="8"/>
      <c r="E202" s="15">
        <v>829.55</v>
      </c>
      <c r="F202" s="15"/>
    </row>
    <row r="203" spans="1:6" ht="120" hidden="1">
      <c r="A203" s="18" t="s">
        <v>505</v>
      </c>
      <c r="B203" s="7" t="s">
        <v>256</v>
      </c>
      <c r="C203" s="11" t="s">
        <v>255</v>
      </c>
      <c r="D203" s="8"/>
      <c r="E203" s="15">
        <v>500.18</v>
      </c>
      <c r="F203" s="15"/>
    </row>
    <row r="204" spans="1:6" ht="132" hidden="1">
      <c r="A204" s="18" t="s">
        <v>505</v>
      </c>
      <c r="B204" s="7" t="s">
        <v>258</v>
      </c>
      <c r="C204" s="11" t="s">
        <v>257</v>
      </c>
      <c r="D204" s="8"/>
      <c r="E204" s="15">
        <v>340.4</v>
      </c>
      <c r="F204" s="15"/>
    </row>
    <row r="205" spans="1:6" ht="84" hidden="1">
      <c r="A205" s="18" t="s">
        <v>505</v>
      </c>
      <c r="B205" s="7" t="s">
        <v>259</v>
      </c>
      <c r="C205" s="11" t="s">
        <v>508</v>
      </c>
      <c r="D205" s="8"/>
      <c r="E205" s="15">
        <v>6.51</v>
      </c>
      <c r="F205" s="15"/>
    </row>
    <row r="206" spans="1:6" ht="24">
      <c r="A206" s="18" t="s">
        <v>505</v>
      </c>
      <c r="B206" s="7" t="s">
        <v>510</v>
      </c>
      <c r="C206" s="11" t="s">
        <v>511</v>
      </c>
      <c r="D206" s="22" t="s">
        <v>683</v>
      </c>
      <c r="E206" s="28">
        <v>189.32</v>
      </c>
      <c r="F206" s="28" t="e">
        <f>#N/A</f>
        <v>#N/A</v>
      </c>
    </row>
    <row r="207" spans="1:6" ht="96" hidden="1">
      <c r="A207" s="18" t="s">
        <v>505</v>
      </c>
      <c r="B207" s="7" t="s">
        <v>622</v>
      </c>
      <c r="C207" s="11" t="s">
        <v>626</v>
      </c>
      <c r="D207" s="8"/>
      <c r="E207" s="15">
        <v>17.64</v>
      </c>
      <c r="F207" s="15"/>
    </row>
    <row r="208" spans="1:6" ht="216" hidden="1">
      <c r="A208" s="18" t="s">
        <v>505</v>
      </c>
      <c r="B208" s="7" t="s">
        <v>271</v>
      </c>
      <c r="C208" s="11" t="s">
        <v>272</v>
      </c>
      <c r="D208" s="8"/>
      <c r="E208" s="15">
        <v>977.33</v>
      </c>
      <c r="F208" s="15"/>
    </row>
    <row r="209" spans="1:6" ht="108" hidden="1">
      <c r="A209" s="18" t="s">
        <v>505</v>
      </c>
      <c r="B209" s="7" t="s">
        <v>273</v>
      </c>
      <c r="C209" s="11" t="s">
        <v>470</v>
      </c>
      <c r="D209" s="8"/>
      <c r="E209" s="15">
        <v>512.06999999999994</v>
      </c>
      <c r="F209" s="15"/>
    </row>
    <row r="210" spans="1:6" ht="228" hidden="1">
      <c r="A210" s="18" t="s">
        <v>505</v>
      </c>
      <c r="B210" s="7" t="s">
        <v>280</v>
      </c>
      <c r="C210" s="11" t="s">
        <v>281</v>
      </c>
      <c r="D210" s="8"/>
      <c r="E210" s="15">
        <v>1079.28</v>
      </c>
      <c r="F210" s="15"/>
    </row>
    <row r="211" spans="1:6" ht="156" hidden="1">
      <c r="A211" s="18" t="s">
        <v>505</v>
      </c>
      <c r="B211" s="7" t="s">
        <v>286</v>
      </c>
      <c r="C211" s="11" t="s">
        <v>287</v>
      </c>
      <c r="D211" s="8"/>
      <c r="E211" s="15">
        <v>3129.4399999999996</v>
      </c>
      <c r="F211" s="15"/>
    </row>
    <row r="212" spans="1:6" ht="96" hidden="1">
      <c r="A212" s="18" t="s">
        <v>505</v>
      </c>
      <c r="B212" s="7" t="s">
        <v>290</v>
      </c>
      <c r="C212" s="11" t="s">
        <v>512</v>
      </c>
      <c r="D212" s="8"/>
      <c r="E212" s="15">
        <v>0</v>
      </c>
      <c r="F212" s="15"/>
    </row>
    <row r="213" spans="1:6" ht="144" hidden="1">
      <c r="A213" s="18" t="s">
        <v>505</v>
      </c>
      <c r="B213" s="7" t="s">
        <v>292</v>
      </c>
      <c r="C213" s="11" t="s">
        <v>291</v>
      </c>
      <c r="D213" s="8"/>
      <c r="E213" s="15">
        <v>8015.63</v>
      </c>
      <c r="F213" s="15"/>
    </row>
    <row r="214" spans="1:6" ht="156" hidden="1">
      <c r="A214" s="18" t="s">
        <v>505</v>
      </c>
      <c r="B214" s="7" t="s">
        <v>304</v>
      </c>
      <c r="C214" s="11" t="s">
        <v>700</v>
      </c>
      <c r="D214" s="8"/>
      <c r="E214" s="15">
        <v>1721.09</v>
      </c>
      <c r="F214" s="15"/>
    </row>
    <row r="215" spans="1:6" ht="132" hidden="1">
      <c r="A215" s="18" t="s">
        <v>505</v>
      </c>
      <c r="B215" s="7" t="s">
        <v>306</v>
      </c>
      <c r="C215" s="11" t="s">
        <v>307</v>
      </c>
      <c r="D215" s="8"/>
      <c r="E215" s="15">
        <v>1721.09</v>
      </c>
      <c r="F215" s="15"/>
    </row>
    <row r="216" spans="1:6" ht="96" hidden="1">
      <c r="A216" s="18" t="s">
        <v>505</v>
      </c>
      <c r="B216" s="7" t="s">
        <v>308</v>
      </c>
      <c r="C216" s="11" t="s">
        <v>309</v>
      </c>
      <c r="D216" s="8"/>
      <c r="E216" s="15">
        <v>1919.5700000000002</v>
      </c>
      <c r="F216" s="15"/>
    </row>
    <row r="217" spans="1:6" ht="156" hidden="1">
      <c r="A217" s="18" t="s">
        <v>505</v>
      </c>
      <c r="B217" s="7" t="s">
        <v>313</v>
      </c>
      <c r="C217" s="11" t="s">
        <v>700</v>
      </c>
      <c r="D217" s="8"/>
      <c r="E217" s="15">
        <v>2681.46</v>
      </c>
      <c r="F217" s="15"/>
    </row>
    <row r="218" spans="1:6" ht="132" hidden="1">
      <c r="A218" s="18" t="s">
        <v>505</v>
      </c>
      <c r="B218" s="7" t="s">
        <v>315</v>
      </c>
      <c r="C218" s="11" t="s">
        <v>307</v>
      </c>
      <c r="D218" s="8"/>
      <c r="E218" s="15">
        <v>3229.06</v>
      </c>
      <c r="F218" s="15"/>
    </row>
    <row r="219" spans="1:6" ht="84" hidden="1">
      <c r="A219" s="18" t="s">
        <v>505</v>
      </c>
      <c r="B219" s="7" t="s">
        <v>329</v>
      </c>
      <c r="C219" s="11" t="s">
        <v>331</v>
      </c>
      <c r="D219" s="8"/>
      <c r="E219" s="15">
        <v>28562</v>
      </c>
      <c r="F219" s="15"/>
    </row>
    <row r="220" spans="1:6" ht="168">
      <c r="A220" s="18" t="s">
        <v>505</v>
      </c>
      <c r="B220" s="7" t="s">
        <v>340</v>
      </c>
      <c r="C220" s="11" t="s">
        <v>310</v>
      </c>
      <c r="D220" s="22" t="s">
        <v>683</v>
      </c>
      <c r="E220" s="28">
        <v>1624.87</v>
      </c>
      <c r="F220" s="28" t="e">
        <f>#N/A</f>
        <v>#N/A</v>
      </c>
    </row>
    <row r="221" spans="1:6" ht="96" hidden="1">
      <c r="A221" s="18" t="s">
        <v>505</v>
      </c>
      <c r="B221" s="7" t="s">
        <v>342</v>
      </c>
      <c r="C221" s="11" t="s">
        <v>634</v>
      </c>
      <c r="D221" s="8"/>
      <c r="E221" s="15">
        <v>5863.3100000000213</v>
      </c>
      <c r="F221" s="15"/>
    </row>
    <row r="222" spans="1:6" ht="108" hidden="1">
      <c r="A222" s="18" t="s">
        <v>505</v>
      </c>
      <c r="B222" s="7" t="s">
        <v>360</v>
      </c>
      <c r="C222" s="11" t="s">
        <v>515</v>
      </c>
      <c r="D222" s="8"/>
      <c r="E222" s="15">
        <v>105.53999999999999</v>
      </c>
      <c r="F222" s="15"/>
    </row>
    <row r="223" spans="1:6" ht="120" hidden="1">
      <c r="A223" s="18" t="s">
        <v>505</v>
      </c>
      <c r="B223" s="7" t="s">
        <v>363</v>
      </c>
      <c r="C223" s="11" t="s">
        <v>356</v>
      </c>
      <c r="D223" s="8"/>
      <c r="E223" s="15">
        <v>1786.75</v>
      </c>
      <c r="F223" s="15"/>
    </row>
    <row r="224" spans="1:6" ht="84" hidden="1">
      <c r="A224" s="18" t="s">
        <v>505</v>
      </c>
      <c r="B224" s="7" t="s">
        <v>378</v>
      </c>
      <c r="C224" s="11" t="s">
        <v>383</v>
      </c>
      <c r="D224" s="8"/>
      <c r="E224" s="15">
        <v>45.072000000000003</v>
      </c>
      <c r="F224" s="15"/>
    </row>
    <row r="225" spans="1:6" ht="192" hidden="1">
      <c r="A225" s="18" t="s">
        <v>505</v>
      </c>
      <c r="B225" s="7" t="s">
        <v>485</v>
      </c>
      <c r="C225" s="11" t="s">
        <v>486</v>
      </c>
      <c r="D225" s="8"/>
      <c r="E225" s="15">
        <v>80</v>
      </c>
      <c r="F225" s="15"/>
    </row>
    <row r="226" spans="1:6" ht="132" hidden="1">
      <c r="A226" s="18" t="s">
        <v>505</v>
      </c>
      <c r="B226" s="7" t="s">
        <v>516</v>
      </c>
      <c r="C226" s="11" t="s">
        <v>517</v>
      </c>
      <c r="D226" s="8"/>
      <c r="E226" s="15">
        <v>0</v>
      </c>
      <c r="F226" s="15"/>
    </row>
    <row r="227" spans="1:6" ht="120" hidden="1">
      <c r="A227" s="18" t="s">
        <v>505</v>
      </c>
      <c r="B227" s="7" t="s">
        <v>518</v>
      </c>
      <c r="C227" s="11" t="s">
        <v>519</v>
      </c>
      <c r="D227" s="8"/>
      <c r="E227" s="15">
        <v>0</v>
      </c>
      <c r="F227" s="15"/>
    </row>
    <row r="228" spans="1:6" ht="120" hidden="1">
      <c r="A228" s="18" t="s">
        <v>505</v>
      </c>
      <c r="B228" s="7" t="s">
        <v>520</v>
      </c>
      <c r="C228" s="11" t="s">
        <v>521</v>
      </c>
      <c r="D228" s="8"/>
      <c r="E228" s="15">
        <v>0</v>
      </c>
      <c r="F228" s="15"/>
    </row>
    <row r="229" spans="1:6" ht="120" hidden="1">
      <c r="A229" s="18" t="s">
        <v>505</v>
      </c>
      <c r="B229" s="7" t="s">
        <v>522</v>
      </c>
      <c r="C229" s="11" t="s">
        <v>523</v>
      </c>
      <c r="D229" s="8"/>
      <c r="E229" s="15">
        <v>0</v>
      </c>
      <c r="F229" s="15"/>
    </row>
    <row r="230" spans="1:6" ht="144" hidden="1">
      <c r="A230" s="18" t="s">
        <v>505</v>
      </c>
      <c r="B230" s="7" t="s">
        <v>524</v>
      </c>
      <c r="C230" s="11" t="s">
        <v>525</v>
      </c>
      <c r="D230" s="8"/>
      <c r="E230" s="15">
        <v>0</v>
      </c>
      <c r="F230" s="15"/>
    </row>
    <row r="231" spans="1:6" ht="120" hidden="1">
      <c r="A231" s="18" t="s">
        <v>505</v>
      </c>
      <c r="B231" s="7" t="s">
        <v>526</v>
      </c>
      <c r="C231" s="11" t="s">
        <v>527</v>
      </c>
      <c r="D231" s="8"/>
      <c r="E231" s="15">
        <v>0</v>
      </c>
      <c r="F231" s="15"/>
    </row>
    <row r="232" spans="1:6" ht="132" hidden="1">
      <c r="A232" s="18" t="s">
        <v>505</v>
      </c>
      <c r="B232" s="7" t="s">
        <v>528</v>
      </c>
      <c r="C232" s="11" t="s">
        <v>529</v>
      </c>
      <c r="D232" s="8"/>
      <c r="E232" s="15">
        <v>0</v>
      </c>
      <c r="F232" s="15"/>
    </row>
    <row r="233" spans="1:6" ht="120" hidden="1">
      <c r="A233" s="18" t="s">
        <v>505</v>
      </c>
      <c r="B233" s="7" t="s">
        <v>530</v>
      </c>
      <c r="C233" s="11" t="s">
        <v>531</v>
      </c>
      <c r="D233" s="8"/>
      <c r="E233" s="15">
        <v>0</v>
      </c>
      <c r="F233" s="15"/>
    </row>
    <row r="234" spans="1:6" ht="108" hidden="1">
      <c r="A234" s="18" t="s">
        <v>505</v>
      </c>
      <c r="B234" s="7" t="s">
        <v>532</v>
      </c>
      <c r="C234" s="11" t="s">
        <v>533</v>
      </c>
      <c r="D234" s="8"/>
      <c r="E234" s="15">
        <v>0</v>
      </c>
      <c r="F234" s="15"/>
    </row>
    <row r="235" spans="1:6" ht="132" hidden="1">
      <c r="A235" s="18" t="s">
        <v>505</v>
      </c>
      <c r="B235" s="7" t="s">
        <v>427</v>
      </c>
      <c r="C235" s="11" t="s">
        <v>535</v>
      </c>
      <c r="D235" s="8"/>
      <c r="E235" s="15">
        <v>218.99</v>
      </c>
      <c r="F235" s="15"/>
    </row>
    <row r="236" spans="1:6" ht="132" hidden="1">
      <c r="A236" s="18" t="s">
        <v>505</v>
      </c>
      <c r="B236" s="7" t="s">
        <v>428</v>
      </c>
      <c r="C236" s="11" t="s">
        <v>406</v>
      </c>
      <c r="D236" s="8"/>
      <c r="E236" s="15">
        <v>1392.48</v>
      </c>
      <c r="F236" s="15"/>
    </row>
    <row r="237" spans="1:6" ht="120" hidden="1">
      <c r="A237" s="18" t="s">
        <v>505</v>
      </c>
      <c r="B237" s="7" t="s">
        <v>430</v>
      </c>
      <c r="C237" s="11" t="s">
        <v>536</v>
      </c>
      <c r="D237" s="8"/>
      <c r="E237" s="15">
        <v>7068</v>
      </c>
      <c r="F237" s="15"/>
    </row>
    <row r="238" spans="1:6" ht="132" hidden="1">
      <c r="A238" s="18" t="s">
        <v>505</v>
      </c>
      <c r="B238" s="10">
        <v>18137</v>
      </c>
      <c r="C238" s="12" t="s">
        <v>537</v>
      </c>
      <c r="D238" s="8"/>
      <c r="E238" s="15">
        <v>240</v>
      </c>
      <c r="F238" s="15"/>
    </row>
    <row r="239" spans="1:6" ht="60" hidden="1">
      <c r="A239" s="18" t="s">
        <v>505</v>
      </c>
      <c r="B239" s="10">
        <v>18140</v>
      </c>
      <c r="C239" s="12" t="s">
        <v>538</v>
      </c>
      <c r="D239" s="8"/>
      <c r="E239" s="15">
        <v>1046</v>
      </c>
      <c r="F239" s="15"/>
    </row>
    <row r="240" spans="1:6" ht="84" hidden="1">
      <c r="A240" s="18" t="s">
        <v>505</v>
      </c>
      <c r="B240" s="10">
        <v>18155</v>
      </c>
      <c r="C240" s="12" t="s">
        <v>643</v>
      </c>
      <c r="D240" s="9"/>
      <c r="E240" s="15">
        <v>1</v>
      </c>
      <c r="F240" s="15"/>
    </row>
    <row r="241" spans="1:6" ht="96" hidden="1">
      <c r="A241" s="18" t="s">
        <v>505</v>
      </c>
      <c r="B241" s="10">
        <v>18156</v>
      </c>
      <c r="C241" s="12" t="s">
        <v>644</v>
      </c>
      <c r="D241" s="9"/>
      <c r="E241" s="15">
        <v>1</v>
      </c>
      <c r="F241" s="15"/>
    </row>
    <row r="242" spans="1:6" ht="108" hidden="1">
      <c r="A242" s="18" t="s">
        <v>505</v>
      </c>
      <c r="B242" s="10">
        <v>18157</v>
      </c>
      <c r="C242" s="12" t="s">
        <v>645</v>
      </c>
      <c r="D242" s="9"/>
      <c r="E242" s="15">
        <v>1</v>
      </c>
      <c r="F242" s="15"/>
    </row>
    <row r="243" spans="1:6" ht="84" hidden="1">
      <c r="A243" s="18" t="s">
        <v>505</v>
      </c>
      <c r="B243" s="10">
        <v>18158</v>
      </c>
      <c r="C243" s="12" t="s">
        <v>646</v>
      </c>
      <c r="D243" s="9"/>
      <c r="E243" s="15">
        <v>1</v>
      </c>
      <c r="F243" s="15"/>
    </row>
    <row r="244" spans="1:6" ht="96" hidden="1">
      <c r="A244" s="18" t="s">
        <v>505</v>
      </c>
      <c r="B244" s="10">
        <v>18159</v>
      </c>
      <c r="C244" s="12" t="s">
        <v>647</v>
      </c>
      <c r="D244" s="9"/>
      <c r="E244" s="15">
        <v>1</v>
      </c>
      <c r="F244" s="15"/>
    </row>
    <row r="245" spans="1:6" ht="108" hidden="1">
      <c r="A245" s="18" t="s">
        <v>505</v>
      </c>
      <c r="B245" s="10">
        <v>18160</v>
      </c>
      <c r="C245" s="12" t="s">
        <v>648</v>
      </c>
      <c r="D245" s="9"/>
      <c r="E245" s="15">
        <v>1</v>
      </c>
      <c r="F245" s="15"/>
    </row>
    <row r="246" spans="1:6" ht="84" hidden="1">
      <c r="A246" s="18" t="s">
        <v>505</v>
      </c>
      <c r="B246" s="10">
        <v>18161</v>
      </c>
      <c r="C246" s="12" t="s">
        <v>649</v>
      </c>
      <c r="D246" s="9"/>
      <c r="E246" s="15">
        <v>1</v>
      </c>
      <c r="F246" s="15"/>
    </row>
    <row r="247" spans="1:6" ht="84" hidden="1">
      <c r="A247" s="18" t="s">
        <v>505</v>
      </c>
      <c r="B247" s="10">
        <v>18162</v>
      </c>
      <c r="C247" s="12" t="s">
        <v>650</v>
      </c>
      <c r="D247" s="9"/>
      <c r="E247" s="15">
        <v>1</v>
      </c>
      <c r="F247" s="15"/>
    </row>
    <row r="248" spans="1:6" ht="84" hidden="1">
      <c r="A248" s="18" t="s">
        <v>505</v>
      </c>
      <c r="B248" s="10">
        <v>18163</v>
      </c>
      <c r="C248" s="12" t="s">
        <v>651</v>
      </c>
      <c r="D248" s="9"/>
      <c r="E248" s="15">
        <v>1</v>
      </c>
      <c r="F248" s="15"/>
    </row>
    <row r="249" spans="1:6" ht="156" hidden="1">
      <c r="A249" s="18" t="s">
        <v>505</v>
      </c>
      <c r="B249" s="10">
        <v>18164</v>
      </c>
      <c r="C249" s="12" t="s">
        <v>652</v>
      </c>
      <c r="D249" s="9"/>
      <c r="E249" s="15">
        <v>1</v>
      </c>
      <c r="F249" s="15"/>
    </row>
    <row r="250" spans="1:6" ht="60" hidden="1">
      <c r="A250" s="18" t="s">
        <v>505</v>
      </c>
      <c r="B250" s="7" t="s">
        <v>617</v>
      </c>
      <c r="C250" s="11" t="s">
        <v>637</v>
      </c>
      <c r="D250" s="9"/>
      <c r="E250" s="15">
        <v>6382.24</v>
      </c>
      <c r="F250" s="15"/>
    </row>
    <row r="251" spans="1:6" ht="36">
      <c r="A251" s="18" t="s">
        <v>505</v>
      </c>
      <c r="B251" s="7" t="s">
        <v>454</v>
      </c>
      <c r="C251" s="11" t="s">
        <v>455</v>
      </c>
      <c r="D251" s="22" t="s">
        <v>712</v>
      </c>
      <c r="E251" s="28">
        <v>3252</v>
      </c>
      <c r="F251" s="28">
        <v>0</v>
      </c>
    </row>
    <row r="252" spans="1:6" ht="180" hidden="1">
      <c r="A252" s="18" t="s">
        <v>686</v>
      </c>
      <c r="B252" s="7" t="s">
        <v>459</v>
      </c>
      <c r="C252" s="11" t="s">
        <v>191</v>
      </c>
      <c r="D252" s="8"/>
      <c r="E252" s="15">
        <v>2519.52</v>
      </c>
      <c r="F252" s="15"/>
    </row>
    <row r="253" spans="1:6" ht="72" hidden="1">
      <c r="A253" s="18" t="s">
        <v>686</v>
      </c>
      <c r="B253" s="7" t="s">
        <v>192</v>
      </c>
      <c r="C253" s="11" t="s">
        <v>193</v>
      </c>
      <c r="D253" s="8"/>
      <c r="E253" s="15">
        <v>2180.46</v>
      </c>
      <c r="F253" s="15"/>
    </row>
    <row r="254" spans="1:6" ht="48" hidden="1">
      <c r="A254" s="18" t="s">
        <v>686</v>
      </c>
      <c r="B254" s="7" t="s">
        <v>206</v>
      </c>
      <c r="C254" s="11" t="s">
        <v>203</v>
      </c>
      <c r="D254" s="8"/>
      <c r="E254" s="15">
        <v>283.13</v>
      </c>
      <c r="F254" s="15"/>
    </row>
    <row r="255" spans="1:6" ht="228" hidden="1">
      <c r="A255" s="18" t="s">
        <v>686</v>
      </c>
      <c r="B255" s="7" t="s">
        <v>210</v>
      </c>
      <c r="C255" s="11" t="s">
        <v>207</v>
      </c>
      <c r="D255" s="8"/>
      <c r="E255" s="15">
        <v>26.970000000000006</v>
      </c>
      <c r="F255" s="15"/>
    </row>
    <row r="256" spans="1:6" ht="300" hidden="1">
      <c r="A256" s="18" t="s">
        <v>686</v>
      </c>
      <c r="B256" s="7" t="s">
        <v>215</v>
      </c>
      <c r="C256" s="11" t="s">
        <v>216</v>
      </c>
      <c r="D256" s="8"/>
      <c r="E256" s="15">
        <v>5194.21</v>
      </c>
      <c r="F256" s="15"/>
    </row>
    <row r="257" spans="1:6" ht="60" hidden="1">
      <c r="A257" s="18" t="s">
        <v>686</v>
      </c>
      <c r="B257" s="7" t="s">
        <v>221</v>
      </c>
      <c r="C257" s="11" t="s">
        <v>223</v>
      </c>
      <c r="D257" s="8"/>
      <c r="E257" s="15">
        <v>5273.62</v>
      </c>
      <c r="F257" s="15"/>
    </row>
    <row r="258" spans="1:6" ht="240" hidden="1">
      <c r="A258" s="18" t="s">
        <v>686</v>
      </c>
      <c r="B258" s="7" t="s">
        <v>230</v>
      </c>
      <c r="C258" s="11" t="s">
        <v>231</v>
      </c>
      <c r="D258" s="8"/>
      <c r="E258" s="15">
        <v>1712.4199999999998</v>
      </c>
      <c r="F258" s="15"/>
    </row>
    <row r="259" spans="1:6" ht="120" hidden="1">
      <c r="A259" s="18" t="s">
        <v>686</v>
      </c>
      <c r="B259" s="7" t="s">
        <v>234</v>
      </c>
      <c r="C259" s="11" t="s">
        <v>507</v>
      </c>
      <c r="D259" s="8"/>
      <c r="E259" s="15">
        <v>41.16</v>
      </c>
      <c r="F259" s="15"/>
    </row>
    <row r="260" spans="1:6" ht="216" hidden="1">
      <c r="A260" s="18" t="s">
        <v>686</v>
      </c>
      <c r="B260" s="7" t="s">
        <v>271</v>
      </c>
      <c r="C260" s="11" t="s">
        <v>272</v>
      </c>
      <c r="D260" s="8"/>
      <c r="E260" s="15">
        <v>851.57</v>
      </c>
      <c r="F260" s="15"/>
    </row>
    <row r="261" spans="1:6" ht="216" hidden="1">
      <c r="A261" s="18" t="s">
        <v>686</v>
      </c>
      <c r="B261" s="7" t="s">
        <v>273</v>
      </c>
      <c r="C261" s="11" t="s">
        <v>542</v>
      </c>
      <c r="D261" s="8"/>
      <c r="E261" s="15">
        <v>170.53</v>
      </c>
      <c r="F261" s="15"/>
    </row>
    <row r="262" spans="1:6" ht="96" hidden="1">
      <c r="A262" s="18" t="s">
        <v>686</v>
      </c>
      <c r="B262" s="7" t="s">
        <v>275</v>
      </c>
      <c r="C262" s="11" t="s">
        <v>543</v>
      </c>
      <c r="D262" s="8"/>
      <c r="E262" s="15">
        <v>369.68</v>
      </c>
      <c r="F262" s="15"/>
    </row>
    <row r="263" spans="1:6" ht="156" hidden="1">
      <c r="A263" s="18" t="s">
        <v>686</v>
      </c>
      <c r="B263" s="7" t="s">
        <v>284</v>
      </c>
      <c r="C263" s="11" t="s">
        <v>285</v>
      </c>
      <c r="D263" s="8"/>
      <c r="E263" s="15">
        <v>2524.63</v>
      </c>
      <c r="F263" s="15"/>
    </row>
    <row r="264" spans="1:6" ht="156" hidden="1">
      <c r="A264" s="18" t="s">
        <v>686</v>
      </c>
      <c r="B264" s="7" t="s">
        <v>286</v>
      </c>
      <c r="C264" s="11" t="s">
        <v>287</v>
      </c>
      <c r="D264" s="8"/>
      <c r="E264" s="15">
        <v>2524.7600000000002</v>
      </c>
      <c r="F264" s="15"/>
    </row>
    <row r="265" spans="1:6" ht="132" hidden="1">
      <c r="A265" s="18" t="s">
        <v>686</v>
      </c>
      <c r="B265" s="7" t="s">
        <v>304</v>
      </c>
      <c r="C265" s="11" t="s">
        <v>305</v>
      </c>
      <c r="D265" s="8"/>
      <c r="E265" s="15">
        <v>566.88</v>
      </c>
      <c r="F265" s="15"/>
    </row>
    <row r="266" spans="1:6" ht="132" hidden="1">
      <c r="A266" s="18" t="s">
        <v>686</v>
      </c>
      <c r="B266" s="7" t="s">
        <v>306</v>
      </c>
      <c r="C266" s="11" t="s">
        <v>307</v>
      </c>
      <c r="D266" s="8"/>
      <c r="E266" s="15">
        <v>566.88</v>
      </c>
      <c r="F266" s="15"/>
    </row>
    <row r="267" spans="1:6" ht="132" hidden="1">
      <c r="A267" s="18" t="s">
        <v>686</v>
      </c>
      <c r="B267" s="7" t="s">
        <v>313</v>
      </c>
      <c r="C267" s="11" t="s">
        <v>305</v>
      </c>
      <c r="D267" s="8"/>
      <c r="E267" s="15">
        <v>3490.4</v>
      </c>
      <c r="F267" s="15"/>
    </row>
    <row r="268" spans="1:6" ht="132" hidden="1">
      <c r="A268" s="18" t="s">
        <v>686</v>
      </c>
      <c r="B268" s="7" t="s">
        <v>314</v>
      </c>
      <c r="C268" s="11" t="s">
        <v>307</v>
      </c>
      <c r="D268" s="8"/>
      <c r="E268" s="15">
        <v>3490.4</v>
      </c>
      <c r="F268" s="15"/>
    </row>
    <row r="269" spans="1:6" ht="204" hidden="1">
      <c r="A269" s="18" t="s">
        <v>686</v>
      </c>
      <c r="B269" s="7" t="s">
        <v>315</v>
      </c>
      <c r="C269" s="11" t="s">
        <v>317</v>
      </c>
      <c r="D269" s="8"/>
      <c r="E269" s="15">
        <v>3490.4</v>
      </c>
      <c r="F269" s="15"/>
    </row>
    <row r="270" spans="1:6" ht="96" hidden="1">
      <c r="A270" s="18" t="s">
        <v>686</v>
      </c>
      <c r="B270" s="7" t="s">
        <v>325</v>
      </c>
      <c r="C270" s="11" t="s">
        <v>328</v>
      </c>
      <c r="D270" s="8"/>
      <c r="E270" s="15">
        <v>179.91</v>
      </c>
      <c r="F270" s="15"/>
    </row>
    <row r="271" spans="1:6" ht="192" hidden="1">
      <c r="A271" s="18" t="s">
        <v>686</v>
      </c>
      <c r="B271" s="7" t="s">
        <v>327</v>
      </c>
      <c r="C271" s="11" t="s">
        <v>330</v>
      </c>
      <c r="D271" s="8"/>
      <c r="E271" s="15">
        <v>179.91</v>
      </c>
      <c r="F271" s="15"/>
    </row>
    <row r="272" spans="1:6" ht="84" hidden="1">
      <c r="A272" s="18" t="s">
        <v>686</v>
      </c>
      <c r="B272" s="7" t="s">
        <v>329</v>
      </c>
      <c r="C272" s="11" t="s">
        <v>331</v>
      </c>
      <c r="D272" s="8"/>
      <c r="E272" s="15">
        <v>6441</v>
      </c>
      <c r="F272" s="15"/>
    </row>
    <row r="273" spans="1:6" ht="168" hidden="1">
      <c r="A273" s="18" t="s">
        <v>686</v>
      </c>
      <c r="B273" s="7" t="s">
        <v>336</v>
      </c>
      <c r="C273" s="11" t="s">
        <v>310</v>
      </c>
      <c r="D273" s="8"/>
      <c r="E273" s="15">
        <v>712.47</v>
      </c>
      <c r="F273" s="15"/>
    </row>
    <row r="274" spans="1:6" ht="96" hidden="1">
      <c r="A274" s="18" t="s">
        <v>686</v>
      </c>
      <c r="B274" s="7" t="s">
        <v>341</v>
      </c>
      <c r="C274" s="11" t="s">
        <v>343</v>
      </c>
      <c r="D274" s="8"/>
      <c r="E274" s="15">
        <v>2518.7199999999998</v>
      </c>
      <c r="F274" s="15"/>
    </row>
    <row r="275" spans="1:6" ht="60" hidden="1">
      <c r="A275" s="18" t="s">
        <v>686</v>
      </c>
      <c r="B275" s="7" t="s">
        <v>544</v>
      </c>
      <c r="C275" s="11" t="s">
        <v>545</v>
      </c>
      <c r="D275" s="8"/>
      <c r="E275" s="15">
        <v>9.9999999999999978E-2</v>
      </c>
      <c r="F275" s="15"/>
    </row>
    <row r="276" spans="1:6" ht="72" hidden="1">
      <c r="A276" s="18" t="s">
        <v>686</v>
      </c>
      <c r="B276" s="7" t="s">
        <v>546</v>
      </c>
      <c r="C276" s="11" t="s">
        <v>492</v>
      </c>
      <c r="D276" s="8"/>
      <c r="E276" s="15">
        <v>2</v>
      </c>
      <c r="F276" s="15"/>
    </row>
    <row r="277" spans="1:6" ht="72" hidden="1">
      <c r="A277" s="18" t="s">
        <v>686</v>
      </c>
      <c r="B277" s="7" t="s">
        <v>547</v>
      </c>
      <c r="C277" s="11" t="s">
        <v>399</v>
      </c>
      <c r="D277" s="8"/>
      <c r="E277" s="15">
        <v>1</v>
      </c>
      <c r="F277" s="15"/>
    </row>
    <row r="278" spans="1:6" ht="120" hidden="1">
      <c r="A278" s="18" t="s">
        <v>686</v>
      </c>
      <c r="B278" s="7" t="s">
        <v>548</v>
      </c>
      <c r="C278" s="11" t="s">
        <v>549</v>
      </c>
      <c r="D278" s="8"/>
      <c r="E278" s="15">
        <v>0</v>
      </c>
      <c r="F278" s="15"/>
    </row>
    <row r="279" spans="1:6" ht="72" hidden="1">
      <c r="A279" s="18" t="s">
        <v>686</v>
      </c>
      <c r="B279" s="7" t="s">
        <v>550</v>
      </c>
      <c r="C279" s="11" t="s">
        <v>701</v>
      </c>
      <c r="D279" s="8"/>
      <c r="E279" s="15">
        <v>1</v>
      </c>
      <c r="F279" s="15"/>
    </row>
    <row r="280" spans="1:6" ht="132" hidden="1">
      <c r="A280" s="18" t="s">
        <v>686</v>
      </c>
      <c r="B280" s="7" t="s">
        <v>551</v>
      </c>
      <c r="C280" s="11" t="s">
        <v>552</v>
      </c>
      <c r="D280" s="8"/>
      <c r="E280" s="15">
        <v>0</v>
      </c>
      <c r="F280" s="15"/>
    </row>
    <row r="281" spans="1:6" ht="132" hidden="1">
      <c r="A281" s="18" t="s">
        <v>686</v>
      </c>
      <c r="B281" s="7" t="s">
        <v>553</v>
      </c>
      <c r="C281" s="11" t="s">
        <v>554</v>
      </c>
      <c r="D281" s="8"/>
      <c r="E281" s="15">
        <v>0</v>
      </c>
      <c r="F281" s="15"/>
    </row>
    <row r="282" spans="1:6" ht="132" hidden="1">
      <c r="A282" s="18" t="s">
        <v>686</v>
      </c>
      <c r="B282" s="7" t="s">
        <v>555</v>
      </c>
      <c r="C282" s="11" t="s">
        <v>556</v>
      </c>
      <c r="D282" s="8"/>
      <c r="E282" s="15">
        <v>0</v>
      </c>
      <c r="F282" s="15"/>
    </row>
    <row r="283" spans="1:6" ht="144" hidden="1">
      <c r="A283" s="18" t="s">
        <v>686</v>
      </c>
      <c r="B283" s="7" t="s">
        <v>557</v>
      </c>
      <c r="C283" s="11" t="s">
        <v>558</v>
      </c>
      <c r="D283" s="8"/>
      <c r="E283" s="15">
        <v>0</v>
      </c>
      <c r="F283" s="15"/>
    </row>
    <row r="284" spans="1:6" ht="144" hidden="1">
      <c r="A284" s="18" t="s">
        <v>686</v>
      </c>
      <c r="B284" s="7" t="s">
        <v>559</v>
      </c>
      <c r="C284" s="11" t="s">
        <v>560</v>
      </c>
      <c r="D284" s="8"/>
      <c r="E284" s="15">
        <v>0</v>
      </c>
      <c r="F284" s="15"/>
    </row>
    <row r="285" spans="1:6" ht="132" hidden="1">
      <c r="A285" s="18" t="s">
        <v>686</v>
      </c>
      <c r="B285" s="7" t="s">
        <v>561</v>
      </c>
      <c r="C285" s="11" t="s">
        <v>562</v>
      </c>
      <c r="D285" s="8"/>
      <c r="E285" s="15">
        <v>0</v>
      </c>
      <c r="F285" s="15"/>
    </row>
    <row r="286" spans="1:6" ht="120" hidden="1">
      <c r="A286" s="18" t="s">
        <v>686</v>
      </c>
      <c r="B286" s="7" t="s">
        <v>563</v>
      </c>
      <c r="C286" s="11" t="s">
        <v>564</v>
      </c>
      <c r="D286" s="8"/>
      <c r="E286" s="15">
        <v>0</v>
      </c>
      <c r="F286" s="15"/>
    </row>
    <row r="287" spans="1:6" ht="132" hidden="1">
      <c r="A287" s="18" t="s">
        <v>686</v>
      </c>
      <c r="B287" s="7" t="s">
        <v>565</v>
      </c>
      <c r="C287" s="11" t="s">
        <v>566</v>
      </c>
      <c r="D287" s="8"/>
      <c r="E287" s="15">
        <v>0</v>
      </c>
      <c r="F287" s="15"/>
    </row>
    <row r="288" spans="1:6" ht="120" hidden="1">
      <c r="A288" s="18" t="s">
        <v>686</v>
      </c>
      <c r="B288" s="7" t="s">
        <v>567</v>
      </c>
      <c r="C288" s="11" t="s">
        <v>568</v>
      </c>
      <c r="D288" s="8"/>
      <c r="E288" s="15">
        <v>0</v>
      </c>
      <c r="F288" s="15"/>
    </row>
    <row r="289" spans="1:6" ht="132" hidden="1">
      <c r="A289" s="18" t="s">
        <v>686</v>
      </c>
      <c r="B289" s="7" t="s">
        <v>569</v>
      </c>
      <c r="C289" s="11" t="s">
        <v>570</v>
      </c>
      <c r="D289" s="8"/>
      <c r="E289" s="15">
        <v>0</v>
      </c>
      <c r="F289" s="15"/>
    </row>
    <row r="290" spans="1:6" ht="84" hidden="1">
      <c r="A290" s="18" t="s">
        <v>686</v>
      </c>
      <c r="B290" s="7" t="s">
        <v>488</v>
      </c>
      <c r="C290" s="11" t="s">
        <v>571</v>
      </c>
      <c r="D290" s="8"/>
      <c r="E290" s="15">
        <v>605</v>
      </c>
      <c r="F290" s="15"/>
    </row>
    <row r="291" spans="1:6" ht="132" hidden="1">
      <c r="A291" s="18" t="s">
        <v>686</v>
      </c>
      <c r="B291" s="7" t="s">
        <v>572</v>
      </c>
      <c r="C291" s="11" t="s">
        <v>406</v>
      </c>
      <c r="D291" s="8"/>
      <c r="E291" s="15">
        <v>532.21</v>
      </c>
      <c r="F291" s="15"/>
    </row>
    <row r="292" spans="1:6" ht="132" hidden="1">
      <c r="A292" s="18" t="s">
        <v>686</v>
      </c>
      <c r="B292" s="7" t="s">
        <v>573</v>
      </c>
      <c r="C292" s="11" t="s">
        <v>574</v>
      </c>
      <c r="D292" s="8"/>
      <c r="E292" s="15">
        <v>280.01</v>
      </c>
      <c r="F292" s="15"/>
    </row>
    <row r="293" spans="1:6" ht="120" hidden="1">
      <c r="A293" s="18" t="s">
        <v>686</v>
      </c>
      <c r="B293" s="7" t="s">
        <v>575</v>
      </c>
      <c r="C293" s="11" t="s">
        <v>412</v>
      </c>
      <c r="D293" s="8"/>
      <c r="E293" s="15">
        <v>586</v>
      </c>
      <c r="F293" s="15"/>
    </row>
    <row r="294" spans="1:6" ht="120" hidden="1">
      <c r="A294" s="18" t="s">
        <v>686</v>
      </c>
      <c r="B294" s="7" t="s">
        <v>576</v>
      </c>
      <c r="C294" s="11" t="s">
        <v>577</v>
      </c>
      <c r="D294" s="8"/>
      <c r="E294" s="15">
        <v>2150</v>
      </c>
      <c r="F294" s="15"/>
    </row>
    <row r="295" spans="1:6" ht="120" hidden="1">
      <c r="A295" s="18" t="s">
        <v>686</v>
      </c>
      <c r="B295" s="7" t="s">
        <v>578</v>
      </c>
      <c r="C295" s="11" t="s">
        <v>579</v>
      </c>
      <c r="D295" s="8"/>
      <c r="E295" s="15">
        <v>3435</v>
      </c>
      <c r="F295" s="15"/>
    </row>
    <row r="296" spans="1:6" ht="120" hidden="1">
      <c r="A296" s="18" t="s">
        <v>686</v>
      </c>
      <c r="B296" s="7" t="s">
        <v>580</v>
      </c>
      <c r="C296" s="11" t="s">
        <v>581</v>
      </c>
      <c r="D296" s="8"/>
      <c r="E296" s="15">
        <v>1897</v>
      </c>
      <c r="F296" s="15"/>
    </row>
    <row r="297" spans="1:6" ht="120" hidden="1">
      <c r="A297" s="18" t="s">
        <v>686</v>
      </c>
      <c r="B297" s="7" t="s">
        <v>582</v>
      </c>
      <c r="C297" s="11" t="s">
        <v>583</v>
      </c>
      <c r="D297" s="8"/>
      <c r="E297" s="15">
        <v>180</v>
      </c>
      <c r="F297" s="15"/>
    </row>
    <row r="298" spans="1:6" ht="120" hidden="1">
      <c r="A298" s="18" t="s">
        <v>686</v>
      </c>
      <c r="B298" s="7" t="s">
        <v>584</v>
      </c>
      <c r="C298" s="11" t="s">
        <v>585</v>
      </c>
      <c r="D298" s="8"/>
      <c r="E298" s="15">
        <v>614</v>
      </c>
      <c r="F298" s="15"/>
    </row>
    <row r="299" spans="1:6" ht="48" hidden="1">
      <c r="A299" s="18" t="s">
        <v>686</v>
      </c>
      <c r="B299" s="7" t="s">
        <v>586</v>
      </c>
      <c r="C299" s="11" t="s">
        <v>429</v>
      </c>
      <c r="D299" s="8"/>
      <c r="E299" s="15">
        <v>264</v>
      </c>
      <c r="F299" s="15"/>
    </row>
    <row r="300" spans="1:6" ht="120" hidden="1">
      <c r="A300" s="18" t="s">
        <v>686</v>
      </c>
      <c r="B300" s="10">
        <v>17103</v>
      </c>
      <c r="C300" s="12" t="s">
        <v>536</v>
      </c>
      <c r="D300" s="8"/>
      <c r="E300" s="15">
        <v>247</v>
      </c>
      <c r="F300" s="15"/>
    </row>
    <row r="301" spans="1:6" ht="252" hidden="1">
      <c r="A301" s="18" t="s">
        <v>686</v>
      </c>
      <c r="B301" s="10">
        <v>17119</v>
      </c>
      <c r="C301" s="12" t="s">
        <v>534</v>
      </c>
      <c r="D301" s="8"/>
      <c r="E301" s="15">
        <v>230</v>
      </c>
      <c r="F301" s="15"/>
    </row>
    <row r="302" spans="1:6" ht="84" hidden="1">
      <c r="A302" s="18" t="s">
        <v>686</v>
      </c>
      <c r="B302" s="10">
        <v>17120</v>
      </c>
      <c r="C302" s="12" t="s">
        <v>653</v>
      </c>
      <c r="D302" s="8"/>
      <c r="E302" s="15">
        <v>1</v>
      </c>
      <c r="F302" s="15"/>
    </row>
    <row r="303" spans="1:6" ht="36" hidden="1">
      <c r="A303" s="18" t="s">
        <v>686</v>
      </c>
      <c r="B303" s="10">
        <v>17121</v>
      </c>
      <c r="C303" s="12" t="s">
        <v>654</v>
      </c>
      <c r="D303" s="8"/>
      <c r="E303" s="15">
        <v>1</v>
      </c>
      <c r="F303" s="15"/>
    </row>
    <row r="304" spans="1:6" ht="36" hidden="1">
      <c r="A304" s="18" t="s">
        <v>686</v>
      </c>
      <c r="B304" s="10">
        <v>17122</v>
      </c>
      <c r="C304" s="12" t="s">
        <v>655</v>
      </c>
      <c r="D304" s="8"/>
      <c r="E304" s="15">
        <v>1</v>
      </c>
      <c r="F304" s="15"/>
    </row>
    <row r="305" spans="1:6" ht="36" hidden="1">
      <c r="A305" s="18" t="s">
        <v>686</v>
      </c>
      <c r="B305" s="10">
        <v>17123</v>
      </c>
      <c r="C305" s="12" t="s">
        <v>656</v>
      </c>
      <c r="D305" s="8"/>
      <c r="E305" s="15">
        <v>1</v>
      </c>
      <c r="F305" s="15"/>
    </row>
    <row r="306" spans="1:6" ht="36" hidden="1">
      <c r="A306" s="18" t="s">
        <v>686</v>
      </c>
      <c r="B306" s="10">
        <v>17124</v>
      </c>
      <c r="C306" s="12" t="s">
        <v>657</v>
      </c>
      <c r="D306" s="8"/>
      <c r="E306" s="15">
        <v>1</v>
      </c>
      <c r="F306" s="15"/>
    </row>
    <row r="307" spans="1:6" ht="36" hidden="1">
      <c r="A307" s="18" t="s">
        <v>686</v>
      </c>
      <c r="B307" s="10">
        <v>17125</v>
      </c>
      <c r="C307" s="12" t="s">
        <v>658</v>
      </c>
      <c r="D307" s="8"/>
      <c r="E307" s="15">
        <v>1</v>
      </c>
      <c r="F307" s="15"/>
    </row>
    <row r="308" spans="1:6" ht="36" hidden="1">
      <c r="A308" s="18" t="s">
        <v>686</v>
      </c>
      <c r="B308" s="10">
        <v>17126</v>
      </c>
      <c r="C308" s="12" t="s">
        <v>659</v>
      </c>
      <c r="D308" s="8"/>
      <c r="E308" s="15">
        <v>1</v>
      </c>
      <c r="F308" s="15"/>
    </row>
    <row r="309" spans="1:6" ht="36" hidden="1">
      <c r="A309" s="18" t="s">
        <v>686</v>
      </c>
      <c r="B309" s="10">
        <v>17127</v>
      </c>
      <c r="C309" s="12" t="s">
        <v>660</v>
      </c>
      <c r="D309" s="8"/>
      <c r="E309" s="15">
        <v>1</v>
      </c>
      <c r="F309" s="15"/>
    </row>
    <row r="310" spans="1:6" ht="36" hidden="1">
      <c r="A310" s="18" t="s">
        <v>686</v>
      </c>
      <c r="B310" s="10">
        <v>17128</v>
      </c>
      <c r="C310" s="12" t="s">
        <v>661</v>
      </c>
      <c r="D310" s="8"/>
      <c r="E310" s="15">
        <v>1</v>
      </c>
      <c r="F310" s="15"/>
    </row>
    <row r="311" spans="1:6" ht="36" hidden="1">
      <c r="A311" s="18" t="s">
        <v>686</v>
      </c>
      <c r="B311" s="10">
        <v>17129</v>
      </c>
      <c r="C311" s="12" t="s">
        <v>662</v>
      </c>
      <c r="D311" s="8"/>
      <c r="E311" s="15">
        <v>1</v>
      </c>
      <c r="F311" s="15"/>
    </row>
    <row r="312" spans="1:6" ht="36" hidden="1">
      <c r="A312" s="18" t="s">
        <v>686</v>
      </c>
      <c r="B312" s="10">
        <v>17130</v>
      </c>
      <c r="C312" s="12" t="s">
        <v>663</v>
      </c>
      <c r="D312" s="8"/>
      <c r="E312" s="15">
        <v>1</v>
      </c>
      <c r="F312" s="15"/>
    </row>
    <row r="313" spans="1:6" ht="84" hidden="1">
      <c r="A313" s="18" t="s">
        <v>686</v>
      </c>
      <c r="B313" s="10">
        <v>17131</v>
      </c>
      <c r="C313" s="12" t="s">
        <v>664</v>
      </c>
      <c r="D313" s="8"/>
      <c r="E313" s="15">
        <v>1</v>
      </c>
      <c r="F313" s="15"/>
    </row>
    <row r="314" spans="1:6" ht="48" hidden="1">
      <c r="A314" s="18" t="s">
        <v>686</v>
      </c>
      <c r="B314" s="10">
        <v>17132</v>
      </c>
      <c r="C314" s="12" t="s">
        <v>665</v>
      </c>
      <c r="D314" s="8"/>
      <c r="E314" s="15">
        <v>1</v>
      </c>
      <c r="F314" s="15"/>
    </row>
    <row r="315" spans="1:6" ht="84" hidden="1">
      <c r="A315" s="18" t="s">
        <v>686</v>
      </c>
      <c r="B315" s="10">
        <v>17133</v>
      </c>
      <c r="C315" s="12" t="s">
        <v>666</v>
      </c>
      <c r="D315" s="8"/>
      <c r="E315" s="15">
        <v>1</v>
      </c>
      <c r="F315" s="15"/>
    </row>
    <row r="316" spans="1:6" ht="84" hidden="1">
      <c r="A316" s="18" t="s">
        <v>686</v>
      </c>
      <c r="B316" s="10">
        <v>17134</v>
      </c>
      <c r="C316" s="12" t="s">
        <v>667</v>
      </c>
      <c r="D316" s="8"/>
      <c r="E316" s="15">
        <v>1</v>
      </c>
      <c r="F316" s="15"/>
    </row>
    <row r="317" spans="1:6" ht="36" hidden="1">
      <c r="A317" s="18" t="s">
        <v>686</v>
      </c>
      <c r="B317" s="10">
        <v>17135</v>
      </c>
      <c r="C317" s="12" t="s">
        <v>668</v>
      </c>
      <c r="D317" s="8"/>
      <c r="E317" s="15">
        <v>1</v>
      </c>
      <c r="F317" s="15"/>
    </row>
    <row r="318" spans="1:6" ht="36" hidden="1">
      <c r="A318" s="18" t="s">
        <v>686</v>
      </c>
      <c r="B318" s="10">
        <v>17136</v>
      </c>
      <c r="C318" s="12" t="s">
        <v>669</v>
      </c>
      <c r="D318" s="8"/>
      <c r="E318" s="15">
        <v>1</v>
      </c>
      <c r="F318" s="15"/>
    </row>
    <row r="319" spans="1:6" ht="36" hidden="1">
      <c r="A319" s="18" t="s">
        <v>686</v>
      </c>
      <c r="B319" s="10">
        <v>17137</v>
      </c>
      <c r="C319" s="12" t="s">
        <v>670</v>
      </c>
      <c r="D319" s="8"/>
      <c r="E319" s="15">
        <v>1</v>
      </c>
      <c r="F319" s="15"/>
    </row>
    <row r="320" spans="1:6" ht="36" hidden="1">
      <c r="A320" s="18" t="s">
        <v>686</v>
      </c>
      <c r="B320" s="10">
        <v>17138</v>
      </c>
      <c r="C320" s="12" t="s">
        <v>671</v>
      </c>
      <c r="D320" s="8"/>
      <c r="E320" s="15">
        <v>1</v>
      </c>
      <c r="F320" s="15"/>
    </row>
    <row r="321" spans="1:6" ht="36" hidden="1">
      <c r="A321" s="18" t="s">
        <v>686</v>
      </c>
      <c r="B321" s="10">
        <v>17139</v>
      </c>
      <c r="C321" s="12" t="s">
        <v>672</v>
      </c>
      <c r="D321" s="8"/>
      <c r="E321" s="15">
        <v>1</v>
      </c>
      <c r="F321" s="15"/>
    </row>
    <row r="322" spans="1:6" ht="36" hidden="1">
      <c r="A322" s="18" t="s">
        <v>686</v>
      </c>
      <c r="B322" s="10">
        <v>17140</v>
      </c>
      <c r="C322" s="12" t="s">
        <v>673</v>
      </c>
      <c r="D322" s="8"/>
      <c r="E322" s="15">
        <v>1</v>
      </c>
      <c r="F322" s="15"/>
    </row>
    <row r="323" spans="1:6" ht="36" hidden="1">
      <c r="A323" s="18" t="s">
        <v>686</v>
      </c>
      <c r="B323" s="10">
        <v>17141</v>
      </c>
      <c r="C323" s="12" t="s">
        <v>674</v>
      </c>
      <c r="D323" s="8"/>
      <c r="E323" s="15">
        <v>1</v>
      </c>
      <c r="F323" s="15"/>
    </row>
    <row r="324" spans="1:6" ht="36" hidden="1">
      <c r="A324" s="18" t="s">
        <v>686</v>
      </c>
      <c r="B324" s="10">
        <v>17142</v>
      </c>
      <c r="C324" s="12" t="s">
        <v>675</v>
      </c>
      <c r="D324" s="8"/>
      <c r="E324" s="15">
        <v>1</v>
      </c>
      <c r="F324" s="15"/>
    </row>
    <row r="325" spans="1:6" ht="84" hidden="1">
      <c r="A325" s="18" t="s">
        <v>686</v>
      </c>
      <c r="B325" s="10">
        <v>17143</v>
      </c>
      <c r="C325" s="12" t="s">
        <v>676</v>
      </c>
      <c r="D325" s="8"/>
      <c r="E325" s="15">
        <v>1</v>
      </c>
      <c r="F325" s="15"/>
    </row>
    <row r="326" spans="1:6" ht="60" hidden="1">
      <c r="A326" s="18" t="s">
        <v>686</v>
      </c>
      <c r="B326" s="7" t="s">
        <v>493</v>
      </c>
      <c r="C326" s="11" t="s">
        <v>637</v>
      </c>
      <c r="D326" s="8"/>
      <c r="E326" s="15">
        <v>1822.79</v>
      </c>
      <c r="F326" s="15"/>
    </row>
    <row r="327" spans="1:6" ht="36">
      <c r="A327" s="18" t="s">
        <v>686</v>
      </c>
      <c r="B327" s="7" t="s">
        <v>453</v>
      </c>
      <c r="C327" s="11" t="s">
        <v>706</v>
      </c>
      <c r="D327" s="22" t="s">
        <v>712</v>
      </c>
      <c r="E327" s="28">
        <v>14268</v>
      </c>
      <c r="F327" s="28" t="e">
        <f>#N/A</f>
        <v>#N/A</v>
      </c>
    </row>
    <row r="328" spans="1:6" ht="216" hidden="1">
      <c r="A328" s="18" t="s">
        <v>587</v>
      </c>
      <c r="B328" s="7" t="s">
        <v>265</v>
      </c>
      <c r="C328" s="11" t="s">
        <v>272</v>
      </c>
      <c r="D328" s="8"/>
      <c r="E328" s="15">
        <v>380.15999999999997</v>
      </c>
      <c r="F328" s="15"/>
    </row>
    <row r="329" spans="1:6" ht="156" hidden="1">
      <c r="A329" s="18" t="s">
        <v>587</v>
      </c>
      <c r="B329" s="7" t="s">
        <v>273</v>
      </c>
      <c r="C329" s="11" t="s">
        <v>285</v>
      </c>
      <c r="D329" s="8"/>
      <c r="E329" s="15">
        <v>222.43</v>
      </c>
      <c r="F329" s="15"/>
    </row>
    <row r="330" spans="1:6" ht="156" hidden="1">
      <c r="A330" s="18" t="s">
        <v>587</v>
      </c>
      <c r="B330" s="7" t="s">
        <v>275</v>
      </c>
      <c r="C330" s="11" t="s">
        <v>287</v>
      </c>
      <c r="D330" s="8"/>
      <c r="E330" s="15">
        <v>222.43</v>
      </c>
      <c r="F330" s="15"/>
    </row>
    <row r="331" spans="1:6" ht="132" hidden="1">
      <c r="A331" s="18" t="s">
        <v>587</v>
      </c>
      <c r="B331" s="7" t="s">
        <v>290</v>
      </c>
      <c r="C331" s="11" t="s">
        <v>305</v>
      </c>
      <c r="D331" s="8"/>
      <c r="E331" s="15">
        <v>942.85</v>
      </c>
      <c r="F331" s="15"/>
    </row>
    <row r="332" spans="1:6" ht="132" hidden="1">
      <c r="A332" s="18" t="s">
        <v>587</v>
      </c>
      <c r="B332" s="7" t="s">
        <v>292</v>
      </c>
      <c r="C332" s="11" t="s">
        <v>307</v>
      </c>
      <c r="D332" s="8"/>
      <c r="E332" s="15">
        <v>942.85</v>
      </c>
      <c r="F332" s="15"/>
    </row>
    <row r="333" spans="1:6" ht="204" hidden="1">
      <c r="A333" s="18" t="s">
        <v>587</v>
      </c>
      <c r="B333" s="7" t="s">
        <v>294</v>
      </c>
      <c r="C333" s="11" t="s">
        <v>317</v>
      </c>
      <c r="D333" s="8"/>
      <c r="E333" s="15">
        <v>942.84999999999991</v>
      </c>
      <c r="F333" s="15"/>
    </row>
    <row r="334" spans="1:6" ht="132" hidden="1">
      <c r="A334" s="18" t="s">
        <v>587</v>
      </c>
      <c r="B334" s="7" t="s">
        <v>302</v>
      </c>
      <c r="C334" s="11" t="s">
        <v>305</v>
      </c>
      <c r="D334" s="8"/>
      <c r="E334" s="15">
        <v>435.40999999999997</v>
      </c>
      <c r="F334" s="15"/>
    </row>
    <row r="335" spans="1:6" ht="132" hidden="1">
      <c r="A335" s="18" t="s">
        <v>587</v>
      </c>
      <c r="B335" s="7" t="s">
        <v>304</v>
      </c>
      <c r="C335" s="11" t="s">
        <v>307</v>
      </c>
      <c r="D335" s="8"/>
      <c r="E335" s="15">
        <v>435.40999999999997</v>
      </c>
      <c r="F335" s="15"/>
    </row>
    <row r="336" spans="1:6" ht="204" hidden="1">
      <c r="A336" s="18" t="s">
        <v>587</v>
      </c>
      <c r="B336" s="7" t="s">
        <v>306</v>
      </c>
      <c r="C336" s="11" t="s">
        <v>317</v>
      </c>
      <c r="D336" s="8"/>
      <c r="E336" s="15">
        <v>247.04</v>
      </c>
      <c r="F336" s="15"/>
    </row>
    <row r="337" spans="1:6" ht="84" hidden="1">
      <c r="A337" s="18" t="s">
        <v>587</v>
      </c>
      <c r="B337" s="7" t="s">
        <v>314</v>
      </c>
      <c r="C337" s="11" t="s">
        <v>331</v>
      </c>
      <c r="D337" s="8"/>
      <c r="E337" s="15">
        <v>738.49</v>
      </c>
      <c r="F337" s="15"/>
    </row>
    <row r="338" spans="1:6" ht="108" hidden="1">
      <c r="A338" s="18" t="s">
        <v>587</v>
      </c>
      <c r="B338" s="7" t="s">
        <v>315</v>
      </c>
      <c r="C338" s="11" t="s">
        <v>332</v>
      </c>
      <c r="D338" s="8"/>
      <c r="E338" s="15">
        <v>738.49</v>
      </c>
      <c r="F338" s="15"/>
    </row>
    <row r="339" spans="1:6" ht="108" hidden="1">
      <c r="A339" s="18" t="s">
        <v>587</v>
      </c>
      <c r="B339" s="7" t="s">
        <v>322</v>
      </c>
      <c r="C339" s="11" t="s">
        <v>475</v>
      </c>
      <c r="D339" s="8"/>
      <c r="E339" s="15">
        <v>74.34</v>
      </c>
      <c r="F339" s="15"/>
    </row>
    <row r="340" spans="1:6" ht="84" hidden="1">
      <c r="A340" s="18" t="s">
        <v>587</v>
      </c>
      <c r="B340" s="7" t="s">
        <v>513</v>
      </c>
      <c r="C340" s="11" t="s">
        <v>677</v>
      </c>
      <c r="D340" s="8"/>
      <c r="E340" s="15">
        <v>82.59</v>
      </c>
      <c r="F340" s="15"/>
    </row>
    <row r="341" spans="1:6" ht="72" hidden="1">
      <c r="A341" s="18" t="s">
        <v>587</v>
      </c>
      <c r="B341" s="7" t="s">
        <v>514</v>
      </c>
      <c r="C341" s="11" t="s">
        <v>477</v>
      </c>
      <c r="D341" s="8"/>
      <c r="E341" s="15">
        <v>86.73</v>
      </c>
      <c r="F341" s="15"/>
    </row>
    <row r="342" spans="1:6" ht="60" hidden="1">
      <c r="A342" s="18" t="s">
        <v>587</v>
      </c>
      <c r="B342" s="7" t="s">
        <v>485</v>
      </c>
      <c r="C342" s="11" t="s">
        <v>637</v>
      </c>
      <c r="D342" s="8"/>
      <c r="E342" s="15">
        <v>563.79999999999995</v>
      </c>
      <c r="F342" s="15"/>
    </row>
    <row r="343" spans="1:6" ht="108" hidden="1">
      <c r="A343" s="18" t="s">
        <v>588</v>
      </c>
      <c r="B343" s="7" t="s">
        <v>198</v>
      </c>
      <c r="C343" s="11" t="s">
        <v>539</v>
      </c>
      <c r="D343" s="8"/>
      <c r="E343" s="15">
        <v>122.53999999999999</v>
      </c>
      <c r="F343" s="15"/>
    </row>
    <row r="344" spans="1:6" ht="144" hidden="1">
      <c r="A344" s="18" t="s">
        <v>588</v>
      </c>
      <c r="B344" s="7" t="s">
        <v>199</v>
      </c>
      <c r="C344" s="11" t="s">
        <v>506</v>
      </c>
      <c r="D344" s="8"/>
      <c r="E344" s="15">
        <v>12.25</v>
      </c>
      <c r="F344" s="15"/>
    </row>
    <row r="345" spans="1:6" ht="132" hidden="1">
      <c r="A345" s="18" t="s">
        <v>588</v>
      </c>
      <c r="B345" s="7" t="s">
        <v>204</v>
      </c>
      <c r="C345" s="11" t="s">
        <v>205</v>
      </c>
      <c r="D345" s="8"/>
      <c r="E345" s="15">
        <v>134.74</v>
      </c>
      <c r="F345" s="15"/>
    </row>
    <row r="346" spans="1:6" ht="180" hidden="1">
      <c r="A346" s="18" t="s">
        <v>588</v>
      </c>
      <c r="B346" s="7" t="s">
        <v>460</v>
      </c>
      <c r="C346" s="11" t="s">
        <v>214</v>
      </c>
      <c r="D346" s="8"/>
      <c r="E346" s="15">
        <v>52.92</v>
      </c>
      <c r="F346" s="15"/>
    </row>
    <row r="347" spans="1:6" ht="132" hidden="1">
      <c r="A347" s="18" t="s">
        <v>588</v>
      </c>
      <c r="B347" s="7" t="s">
        <v>218</v>
      </c>
      <c r="C347" s="11" t="s">
        <v>220</v>
      </c>
      <c r="D347" s="8"/>
      <c r="E347" s="15">
        <v>34.96</v>
      </c>
      <c r="F347" s="15"/>
    </row>
    <row r="348" spans="1:6" ht="120" hidden="1">
      <c r="A348" s="18" t="s">
        <v>588</v>
      </c>
      <c r="B348" s="7" t="s">
        <v>217</v>
      </c>
      <c r="C348" s="11" t="s">
        <v>213</v>
      </c>
      <c r="D348" s="8"/>
      <c r="E348" s="15">
        <v>604</v>
      </c>
      <c r="F348" s="15"/>
    </row>
    <row r="349" spans="1:6" ht="84" hidden="1">
      <c r="A349" s="18" t="s">
        <v>588</v>
      </c>
      <c r="B349" s="7" t="s">
        <v>278</v>
      </c>
      <c r="C349" s="11" t="s">
        <v>702</v>
      </c>
      <c r="D349" s="8"/>
      <c r="E349" s="15">
        <v>62.83</v>
      </c>
      <c r="F349" s="15"/>
    </row>
    <row r="350" spans="1:6" ht="144" hidden="1">
      <c r="A350" s="18" t="s">
        <v>605</v>
      </c>
      <c r="B350" s="7" t="s">
        <v>459</v>
      </c>
      <c r="C350" s="11" t="s">
        <v>593</v>
      </c>
      <c r="D350" s="8"/>
      <c r="E350" s="15">
        <v>50</v>
      </c>
      <c r="F350" s="15"/>
    </row>
    <row r="351" spans="1:6" ht="108" hidden="1">
      <c r="A351" s="18" t="s">
        <v>605</v>
      </c>
      <c r="B351" s="7" t="s">
        <v>594</v>
      </c>
      <c r="C351" s="11" t="s">
        <v>595</v>
      </c>
      <c r="D351" s="8"/>
      <c r="E351" s="15">
        <v>2483.5</v>
      </c>
      <c r="F351" s="15"/>
    </row>
    <row r="352" spans="1:6" ht="132" hidden="1">
      <c r="A352" s="18" t="s">
        <v>605</v>
      </c>
      <c r="B352" s="7" t="s">
        <v>596</v>
      </c>
      <c r="C352" s="11" t="s">
        <v>597</v>
      </c>
      <c r="D352" s="8"/>
      <c r="E352" s="15">
        <v>3362.9690000000001</v>
      </c>
      <c r="F352" s="15"/>
    </row>
    <row r="353" spans="1:6" ht="144">
      <c r="A353" s="18" t="s">
        <v>605</v>
      </c>
      <c r="B353" s="7" t="s">
        <v>592</v>
      </c>
      <c r="C353" s="11" t="s">
        <v>598</v>
      </c>
      <c r="D353" s="8" t="s">
        <v>710</v>
      </c>
      <c r="E353" s="28">
        <v>674.51499999999999</v>
      </c>
      <c r="F353" s="28">
        <v>0</v>
      </c>
    </row>
    <row r="354" spans="1:6" ht="348" hidden="1">
      <c r="A354" s="18" t="s">
        <v>605</v>
      </c>
      <c r="B354" s="7" t="s">
        <v>599</v>
      </c>
      <c r="C354" s="11" t="s">
        <v>600</v>
      </c>
      <c r="D354" s="8"/>
      <c r="E354" s="15">
        <v>389.86400000000003</v>
      </c>
      <c r="F354" s="15"/>
    </row>
    <row r="355" spans="1:6" ht="96" hidden="1">
      <c r="A355" s="18" t="s">
        <v>605</v>
      </c>
      <c r="B355" s="7" t="s">
        <v>601</v>
      </c>
      <c r="C355" s="11" t="s">
        <v>602</v>
      </c>
      <c r="D355" s="8"/>
      <c r="E355" s="15">
        <v>30.32</v>
      </c>
      <c r="F355" s="15"/>
    </row>
    <row r="357" spans="1:6" ht="60">
      <c r="B357" s="14"/>
      <c r="C357" s="14" t="s">
        <v>707</v>
      </c>
    </row>
  </sheetData>
  <customSheetViews>
    <customSheetView guid="{ABB8A3A3-4187-4CD4-820B-E5CE21B14F3E}" hiddenRows="1" state="hidden">
      <pageMargins left="0.511811024" right="0.511811024" top="0.78740157499999996" bottom="0.78740157499999996" header="0.31496062000000002" footer="0.31496062000000002"/>
      <pageSetup paperSize="9" orientation="portrait" r:id="rId1"/>
    </customSheetView>
  </customSheetViews>
  <phoneticPr fontId="0" type="noConversion"/>
  <pageMargins left="0.511811024" right="0.511811024" top="0.78740157499999996" bottom="0.78740157499999996" header="0.31496062000000002" footer="0.31496062000000002"/>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VII - Planilha Orçamentária</vt:lpstr>
      <vt:lpstr>VIII - Cronograma</vt:lpstr>
      <vt:lpstr>DIFERENÇAS</vt:lpstr>
      <vt:lpstr>'VII - Planilha Orçamentária'!Area_de_impressao</vt:lpstr>
      <vt:lpstr>'VIII - Cronograma'!Area_de_impressao</vt:lpstr>
      <vt:lpstr>'VII - Planilha Orçamentária'!Titulos_de_impressao</vt:lpstr>
      <vt:lpstr>'VIII - Cronograma'!Titulos_de_impressao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Campos</dc:creator>
  <cp:lastModifiedBy>sara.alvarez</cp:lastModifiedBy>
  <cp:lastPrinted>2016-04-25T21:19:17Z</cp:lastPrinted>
  <dcterms:created xsi:type="dcterms:W3CDTF">2014-01-30T10:01:10Z</dcterms:created>
  <dcterms:modified xsi:type="dcterms:W3CDTF">2016-04-25T21:21:58Z</dcterms:modified>
</cp:coreProperties>
</file>