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015" yWindow="495" windowWidth="13335" windowHeight="7725" tabRatio="848" activeTab="0"/>
  </bookViews>
  <sheets>
    <sheet name="JAN-2020" sheetId="1" r:id="rId1"/>
    <sheet name="FEV-2020" sheetId="2" r:id="rId2"/>
    <sheet name="MAR-2020" sheetId="3" r:id="rId3"/>
    <sheet name="ABR-2020" sheetId="4" r:id="rId4"/>
    <sheet name="MAI-2020" sheetId="5" r:id="rId5"/>
    <sheet name="JUN-2020" sheetId="6" r:id="rId6"/>
    <sheet name="JUL-2020" sheetId="7" r:id="rId7"/>
    <sheet name="AGO-2020" sheetId="8" r:id="rId8"/>
    <sheet name="SET-2020" sheetId="9" r:id="rId9"/>
    <sheet name="OUT-2020" sheetId="10" r:id="rId10"/>
    <sheet name="NOV-2020" sheetId="11" r:id="rId11"/>
    <sheet name="DEZ-2020" sheetId="12" r:id="rId12"/>
  </sheets>
  <definedNames>
    <definedName name="_xlnm.Print_Area" localSheetId="3">'ABR-2020'!$A$1:$U$37</definedName>
    <definedName name="_xlnm.Print_Area" localSheetId="7">'AGO-2020'!$A$1:$U$36</definedName>
    <definedName name="_xlnm.Print_Area" localSheetId="11">'DEZ-2020'!$A$1:$U$37</definedName>
    <definedName name="_xlnm.Print_Area" localSheetId="1">'FEV-2020'!$A$1:$U$36</definedName>
    <definedName name="_xlnm.Print_Area" localSheetId="0">'JAN-2020'!$A$1:$U$36</definedName>
    <definedName name="_xlnm.Print_Area" localSheetId="6">'JUL-2020'!$A$1:$U$36</definedName>
    <definedName name="_xlnm.Print_Area" localSheetId="5">'JUN-2020'!$A$1:$U$36</definedName>
    <definedName name="_xlnm.Print_Area" localSheetId="4">'MAI-2020'!$A$1:$U$36</definedName>
    <definedName name="_xlnm.Print_Area" localSheetId="2">'MAR-2020'!$A$1:$U$36</definedName>
    <definedName name="_xlnm.Print_Area" localSheetId="10">'NOV-2020'!$A$1:$U$37</definedName>
    <definedName name="_xlnm.Print_Area" localSheetId="9">'OUT-2020'!$A$1:$U$36</definedName>
    <definedName name="_xlnm.Print_Area" localSheetId="8">'SET-2020'!$A$1:$U$36</definedName>
  </definedNames>
  <calcPr fullCalcOnLoad="1"/>
</workbook>
</file>

<file path=xl/sharedStrings.xml><?xml version="1.0" encoding="utf-8"?>
<sst xmlns="http://schemas.openxmlformats.org/spreadsheetml/2006/main" count="1352" uniqueCount="101">
  <si>
    <t>DIA</t>
  </si>
  <si>
    <t>JORNADA</t>
  </si>
  <si>
    <t>ENTRADA</t>
  </si>
  <si>
    <t>SAIDA</t>
  </si>
  <si>
    <t>TOTAL</t>
  </si>
  <si>
    <t>INTERVALO</t>
  </si>
  <si>
    <t>EXCEDENTE</t>
  </si>
  <si>
    <t>JUSTIFICAR</t>
  </si>
  <si>
    <t>NOTURNO</t>
  </si>
  <si>
    <t>OCORRÊNCIA</t>
  </si>
  <si>
    <t>Abonado pela chefia</t>
  </si>
  <si>
    <t>Crédito de horas</t>
  </si>
  <si>
    <t>Débito de horas</t>
  </si>
  <si>
    <t>Doação de sangue</t>
  </si>
  <si>
    <t>Férias</t>
  </si>
  <si>
    <t>Licença para tratamento da saúde</t>
  </si>
  <si>
    <t>Licença gestante</t>
  </si>
  <si>
    <t>Licença paternidade</t>
  </si>
  <si>
    <t>ABONO CHEFE</t>
  </si>
  <si>
    <t>CRED HORAS</t>
  </si>
  <si>
    <t>DEB HORAS</t>
  </si>
  <si>
    <t>DOAÇÃO SANGUE</t>
  </si>
  <si>
    <t>FALTA A DESC</t>
  </si>
  <si>
    <t>FÉRIAS</t>
  </si>
  <si>
    <t>HORA A DESC</t>
  </si>
  <si>
    <t>LIC TRAT SAUDE</t>
  </si>
  <si>
    <t>LIC GESTANTE</t>
  </si>
  <si>
    <t>LIC PARTERN</t>
  </si>
  <si>
    <t>SAIDA INTER</t>
  </si>
  <si>
    <t>TOTALIZAÇÃO DE OCORRÊNCIAS</t>
  </si>
  <si>
    <t>SIGLAS</t>
  </si>
  <si>
    <t>Casamento</t>
  </si>
  <si>
    <t>CASAMENTO</t>
  </si>
  <si>
    <t>Falecimento de pessoa da família</t>
  </si>
  <si>
    <t>FALEC FAMILIAR</t>
  </si>
  <si>
    <t>TOTALIZAÇÃO DE HORAS</t>
  </si>
  <si>
    <t>SAI INT</t>
  </si>
  <si>
    <t>VOLTA INT</t>
  </si>
  <si>
    <t>(Selecionar a ocorrência)</t>
  </si>
  <si>
    <t>CONTROLE DE HORAS</t>
  </si>
  <si>
    <t>Crédito de horas (mês atual)</t>
  </si>
  <si>
    <t>Débito de horas (mês atual)</t>
  </si>
  <si>
    <t>Horal total (soma da coluna Hora Total)</t>
  </si>
  <si>
    <t>Hora noturna (soma da coluna Hora Noturna)</t>
  </si>
  <si>
    <t>dom</t>
  </si>
  <si>
    <t>Saldo de horas para o próximo mês</t>
  </si>
  <si>
    <r>
      <t xml:space="preserve">Saldo do mês anterior, se for </t>
    </r>
    <r>
      <rPr>
        <b/>
        <sz val="9"/>
        <rFont val="Calibri"/>
        <family val="2"/>
      </rPr>
      <t>POSITIVO</t>
    </r>
  </si>
  <si>
    <r>
      <t xml:space="preserve">Saldo do mês anterior, se for </t>
    </r>
    <r>
      <rPr>
        <b/>
        <sz val="9"/>
        <rFont val="Calibri"/>
        <family val="2"/>
      </rPr>
      <t>NEGATIVO</t>
    </r>
  </si>
  <si>
    <r>
      <t xml:space="preserve">(Preencher o saldo </t>
    </r>
    <r>
      <rPr>
        <sz val="9"/>
        <rFont val="Calibri"/>
        <family val="2"/>
      </rPr>
      <t>positivo OU negativo)</t>
    </r>
  </si>
  <si>
    <t>Planilha para cálculo da Folha de Frequência</t>
  </si>
  <si>
    <t>VERIFICAÇÃO DO INTERVALO PARA REFEIÇÃO</t>
  </si>
  <si>
    <t>Treinamento interno realizado na UFABC</t>
  </si>
  <si>
    <t>Licença por motivo de doença em pessoa da família</t>
  </si>
  <si>
    <t>LIC DOENÇA FAM</t>
  </si>
  <si>
    <t>Convocação</t>
  </si>
  <si>
    <t>Afastamento nacional</t>
  </si>
  <si>
    <t>AFAST NACIONAL</t>
  </si>
  <si>
    <t>CONVOCAÇAO</t>
  </si>
  <si>
    <t>JUST ELEITORAL</t>
  </si>
  <si>
    <t>TREINA  EXTER</t>
  </si>
  <si>
    <t>TREINA INTER</t>
  </si>
  <si>
    <t>Falta a descontar no pagamento</t>
  </si>
  <si>
    <t>Hora a descontar no pagamento</t>
  </si>
  <si>
    <t>Treinamento externo realizado fora da UFABC</t>
  </si>
  <si>
    <t>Afastamento internacional</t>
  </si>
  <si>
    <t>AFAST INTERNACIONAL</t>
  </si>
  <si>
    <t>Afastamento para Programa Pós-Graduação</t>
  </si>
  <si>
    <t>AFAST POS-GRADUACAO</t>
  </si>
  <si>
    <t>QUALIFICAÇÃO</t>
  </si>
  <si>
    <t>SUGEPE - Superintendência de Gestão de Pessoas</t>
  </si>
  <si>
    <t>LIC CAPACITAÇÃO</t>
  </si>
  <si>
    <t>LIC ACIDENTE SERV</t>
  </si>
  <si>
    <t>* 01- Dia do Trabalho - Feriado</t>
  </si>
  <si>
    <t>* 20 - Dia da Consciência Negra - Feriado</t>
  </si>
  <si>
    <t>Justiça Eleitoral (Folga)</t>
  </si>
  <si>
    <t>Licença por acidente em serviço</t>
  </si>
  <si>
    <t>Licença para capacitação</t>
  </si>
  <si>
    <t>Qualificação (Horas dedicadas ao mestrado/doutorado)</t>
  </si>
  <si>
    <t>Declaração de comparecimento a consultas, exames e demais procedimentos de saúde</t>
  </si>
  <si>
    <t>DEC COMP</t>
  </si>
  <si>
    <t>sáb</t>
  </si>
  <si>
    <t>* 07 - Independência do Brasil - Feriado</t>
  </si>
  <si>
    <t>Preencher os horários de entrada e saída e horários de saída e volta do intervalo para refeição. Deixar horários de intervalo em branco caso não o faça.</t>
  </si>
  <si>
    <t>Caso necessário, ajustar os dias da semana e a jornada diária. Deixar em branco os dias de folga (sábados, domingos e feriados).</t>
  </si>
  <si>
    <t>ter</t>
  </si>
  <si>
    <t>qua</t>
  </si>
  <si>
    <t>qui</t>
  </si>
  <si>
    <t>sex</t>
  </si>
  <si>
    <t>seg</t>
  </si>
  <si>
    <t>Versão 2020</t>
  </si>
  <si>
    <t>* 01 - Confraternização Universal - Feriado       * 02 a 05 - Recesso</t>
  </si>
  <si>
    <t xml:space="preserve">* 02 - Finados - Feriado  </t>
  </si>
  <si>
    <t>* 12 - Dia de Nossa Senhora Aparecida - Feriado     *  28 - Dia do Servidor Público - Feriado</t>
  </si>
  <si>
    <t>* 24 e 25 - Carnaval: ponto facultativo       * 26 - Cinzas: Ponto facultativo até às 14h</t>
  </si>
  <si>
    <t xml:space="preserve">* 08 - Feriado apenas no campus Santo André </t>
  </si>
  <si>
    <t>* 10 - Paixão de Cristo - Feriado  * 21 - Tiradentes - Feriado</t>
  </si>
  <si>
    <t xml:space="preserve">* 11 - Corpus Christi - Feriado  </t>
  </si>
  <si>
    <t>* 09 - Dia da Revolução Constitucionalista de 1932 - Feriado</t>
  </si>
  <si>
    <t xml:space="preserve">* 20 - Feriado apenas no campus São Bernardo do Campo </t>
  </si>
  <si>
    <t>* 21 a 23 - Recesso  * 24 - Ponto Facultativo após às 14h   * 25 - Natal - Feriado</t>
  </si>
  <si>
    <t>* 28 a 30 - Recesso   * 31 - Ponto Facultativo após às 14h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</si>
</sst>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hh]:mm;@"/>
    <numFmt numFmtId="171" formatCode="00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  <numFmt numFmtId="176" formatCode="[$-416]dddd\,\ d&quot; de &quot;mmmm&quot; de &quot;yyyy"/>
    <numFmt numFmtId="177" formatCode="ddd"/>
    <numFmt numFmtId="178" formatCode="dd"/>
    <numFmt numFmtId="179" formatCode="mmm/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55"/>
      <name val="Calibri"/>
      <family val="2"/>
    </font>
    <font>
      <sz val="9"/>
      <color indexed="9"/>
      <name val="Calibri"/>
      <family val="2"/>
    </font>
    <font>
      <sz val="9"/>
      <color indexed="12"/>
      <name val="Calibri"/>
      <family val="2"/>
    </font>
    <font>
      <b/>
      <sz val="9"/>
      <color indexed="12"/>
      <name val="Calibri"/>
      <family val="2"/>
    </font>
    <font>
      <sz val="9"/>
      <color indexed="60"/>
      <name val="Calibri"/>
      <family val="2"/>
    </font>
    <font>
      <b/>
      <sz val="9"/>
      <color indexed="60"/>
      <name val="Calibri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8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0" tint="-0.24997000396251678"/>
      <name val="Calibri"/>
      <family val="2"/>
    </font>
    <font>
      <sz val="9"/>
      <color theme="0"/>
      <name val="Calibri"/>
      <family val="2"/>
    </font>
    <font>
      <sz val="9"/>
      <color rgb="FF0000CC"/>
      <name val="Calibri"/>
      <family val="2"/>
    </font>
    <font>
      <b/>
      <sz val="9"/>
      <color rgb="FF0000CC"/>
      <name val="Calibri"/>
      <family val="2"/>
    </font>
    <font>
      <sz val="9"/>
      <color rgb="FFC00000"/>
      <name val="Calibri"/>
      <family val="2"/>
    </font>
    <font>
      <b/>
      <sz val="9"/>
      <color rgb="FFC00000"/>
      <name val="Calibri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  <font>
      <sz val="9"/>
      <color theme="1"/>
      <name val="Calibri"/>
      <family val="2"/>
    </font>
    <font>
      <sz val="8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7">
    <xf numFmtId="0" fontId="0" fillId="0" borderId="0" xfId="0" applyFont="1" applyAlignment="1">
      <alignment/>
    </xf>
    <xf numFmtId="170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71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2" fillId="0" borderId="0" xfId="0" applyNumberFormat="1" applyFont="1" applyFill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1" fontId="2" fillId="0" borderId="0" xfId="0" applyNumberFormat="1" applyFont="1" applyBorder="1" applyAlignment="1" applyProtection="1">
      <alignment horizontal="center" vertical="center"/>
      <protection/>
    </xf>
    <xf numFmtId="170" fontId="2" fillId="0" borderId="0" xfId="0" applyNumberFormat="1" applyFont="1" applyFill="1" applyBorder="1" applyAlignment="1" applyProtection="1">
      <alignment horizontal="center" vertical="center"/>
      <protection/>
    </xf>
    <xf numFmtId="170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Font="1" applyFill="1" applyBorder="1" applyAlignment="1" applyProtection="1">
      <alignment vertical="center"/>
      <protection/>
    </xf>
    <xf numFmtId="171" fontId="2" fillId="0" borderId="0" xfId="0" applyNumberFormat="1" applyFont="1" applyAlignment="1" applyProtection="1">
      <alignment horizontal="center" vertical="center"/>
      <protection/>
    </xf>
    <xf numFmtId="171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9" fillId="0" borderId="0" xfId="0" applyFont="1" applyBorder="1" applyAlignment="1">
      <alignment vertical="center"/>
    </xf>
    <xf numFmtId="170" fontId="2" fillId="5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vertical="center"/>
    </xf>
    <xf numFmtId="170" fontId="49" fillId="0" borderId="0" xfId="0" applyNumberFormat="1" applyFont="1" applyBorder="1" applyAlignment="1">
      <alignment horizontal="center" vertical="center"/>
    </xf>
    <xf numFmtId="170" fontId="3" fillId="0" borderId="10" xfId="0" applyNumberFormat="1" applyFont="1" applyFill="1" applyBorder="1" applyAlignment="1">
      <alignment horizontal="center" vertical="center"/>
    </xf>
    <xf numFmtId="170" fontId="2" fillId="33" borderId="10" xfId="0" applyNumberFormat="1" applyFont="1" applyFill="1" applyBorder="1" applyAlignment="1">
      <alignment horizontal="left" vertical="center"/>
    </xf>
    <xf numFmtId="170" fontId="5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Alignment="1">
      <alignment horizontal="center" vertical="center"/>
    </xf>
    <xf numFmtId="170" fontId="52" fillId="0" borderId="0" xfId="0" applyNumberFormat="1" applyFont="1" applyFill="1" applyBorder="1" applyAlignment="1">
      <alignment horizontal="left" vertical="center"/>
    </xf>
    <xf numFmtId="170" fontId="2" fillId="33" borderId="10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horizontal="right"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170" fontId="54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170" fontId="2" fillId="33" borderId="10" xfId="0" applyNumberFormat="1" applyFont="1" applyFill="1" applyBorder="1" applyAlignment="1">
      <alignment horizontal="center" vertical="center"/>
    </xf>
    <xf numFmtId="170" fontId="2" fillId="33" borderId="10" xfId="0" applyNumberFormat="1" applyFont="1" applyFill="1" applyBorder="1" applyAlignment="1">
      <alignment horizontal="center" vertical="center"/>
    </xf>
    <xf numFmtId="171" fontId="2" fillId="0" borderId="0" xfId="0" applyNumberFormat="1" applyFont="1" applyFill="1" applyAlignment="1" applyProtection="1">
      <alignment horizontal="center" vertical="center"/>
      <protection/>
    </xf>
    <xf numFmtId="17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vertical="center"/>
      <protection/>
    </xf>
    <xf numFmtId="170" fontId="2" fillId="0" borderId="0" xfId="0" applyNumberFormat="1" applyFont="1" applyFill="1" applyAlignment="1">
      <alignment horizontal="center" vertical="center"/>
    </xf>
    <xf numFmtId="170" fontId="2" fillId="0" borderId="0" xfId="0" applyNumberFormat="1" applyFont="1" applyFill="1" applyAlignment="1" applyProtection="1">
      <alignment horizontal="center" vertical="center"/>
      <protection/>
    </xf>
    <xf numFmtId="170" fontId="2" fillId="34" borderId="10" xfId="0" applyNumberFormat="1" applyFont="1" applyFill="1" applyBorder="1" applyAlignment="1" applyProtection="1">
      <alignment horizontal="center" vertical="center"/>
      <protection locked="0"/>
    </xf>
    <xf numFmtId="170" fontId="2" fillId="35" borderId="10" xfId="0" applyNumberFormat="1" applyFont="1" applyFill="1" applyBorder="1" applyAlignment="1">
      <alignment horizontal="center" vertical="center"/>
    </xf>
    <xf numFmtId="171" fontId="2" fillId="35" borderId="12" xfId="0" applyNumberFormat="1" applyFont="1" applyFill="1" applyBorder="1" applyAlignment="1">
      <alignment horizontal="center" vertical="center"/>
    </xf>
    <xf numFmtId="170" fontId="2" fillId="35" borderId="12" xfId="0" applyNumberFormat="1" applyFont="1" applyFill="1" applyBorder="1" applyAlignment="1">
      <alignment horizontal="center" vertical="center"/>
    </xf>
    <xf numFmtId="170" fontId="54" fillId="36" borderId="0" xfId="0" applyNumberFormat="1" applyFont="1" applyFill="1" applyAlignment="1" applyProtection="1">
      <alignment horizontal="left" vertical="top"/>
      <protection/>
    </xf>
    <xf numFmtId="170" fontId="2" fillId="36" borderId="0" xfId="0" applyNumberFormat="1" applyFont="1" applyFill="1" applyBorder="1" applyAlignment="1" applyProtection="1">
      <alignment horizontal="center" vertical="center"/>
      <protection/>
    </xf>
    <xf numFmtId="170" fontId="2" fillId="37" borderId="0" xfId="0" applyNumberFormat="1" applyFont="1" applyFill="1" applyBorder="1" applyAlignment="1" applyProtection="1">
      <alignment horizontal="center" vertical="center"/>
      <protection/>
    </xf>
    <xf numFmtId="170" fontId="50" fillId="37" borderId="0" xfId="0" applyNumberFormat="1" applyFont="1" applyFill="1" applyBorder="1" applyAlignment="1" applyProtection="1">
      <alignment horizontal="center" vertical="center"/>
      <protection/>
    </xf>
    <xf numFmtId="170" fontId="55" fillId="0" borderId="0" xfId="0" applyNumberFormat="1" applyFont="1" applyAlignment="1" applyProtection="1">
      <alignment horizontal="center" vertical="center"/>
      <protection/>
    </xf>
    <xf numFmtId="170" fontId="55" fillId="0" borderId="0" xfId="0" applyNumberFormat="1" applyFont="1" applyFill="1" applyBorder="1" applyAlignment="1" applyProtection="1">
      <alignment horizontal="center" vertical="center"/>
      <protection/>
    </xf>
    <xf numFmtId="171" fontId="55" fillId="0" borderId="0" xfId="0" applyNumberFormat="1" applyFont="1" applyBorder="1" applyAlignment="1" applyProtection="1">
      <alignment horizontal="center" vertical="center"/>
      <protection/>
    </xf>
    <xf numFmtId="170" fontId="55" fillId="0" borderId="0" xfId="0" applyNumberFormat="1" applyFont="1" applyAlignment="1" applyProtection="1">
      <alignment horizontal="left" vertical="center"/>
      <protection/>
    </xf>
    <xf numFmtId="0" fontId="2" fillId="37" borderId="0" xfId="0" applyFont="1" applyFill="1" applyAlignment="1">
      <alignment vertical="center"/>
    </xf>
    <xf numFmtId="0" fontId="2" fillId="37" borderId="0" xfId="0" applyFont="1" applyFill="1" applyBorder="1" applyAlignment="1">
      <alignment vertical="center"/>
    </xf>
    <xf numFmtId="170" fontId="49" fillId="37" borderId="0" xfId="0" applyNumberFormat="1" applyFont="1" applyFill="1" applyBorder="1" applyAlignment="1">
      <alignment horizontal="center" vertical="center"/>
    </xf>
    <xf numFmtId="0" fontId="49" fillId="37" borderId="0" xfId="0" applyFont="1" applyFill="1" applyBorder="1" applyAlignment="1">
      <alignment vertical="center"/>
    </xf>
    <xf numFmtId="170" fontId="54" fillId="37" borderId="0" xfId="0" applyNumberFormat="1" applyFont="1" applyFill="1" applyAlignment="1" applyProtection="1">
      <alignment horizontal="left" vertical="top"/>
      <protection/>
    </xf>
    <xf numFmtId="0" fontId="55" fillId="0" borderId="0" xfId="0" applyFont="1" applyAlignment="1">
      <alignment vertical="center"/>
    </xf>
    <xf numFmtId="170" fontId="56" fillId="36" borderId="0" xfId="0" applyNumberFormat="1" applyFont="1" applyFill="1" applyBorder="1" applyAlignment="1" applyProtection="1">
      <alignment horizontal="left" vertical="center"/>
      <protection/>
    </xf>
    <xf numFmtId="170" fontId="56" fillId="36" borderId="0" xfId="0" applyNumberFormat="1" applyFont="1" applyFill="1" applyBorder="1" applyAlignment="1" applyProtection="1">
      <alignment horizontal="center" vertical="center"/>
      <protection/>
    </xf>
    <xf numFmtId="170" fontId="3" fillId="36" borderId="0" xfId="0" applyNumberFormat="1" applyFont="1" applyFill="1" applyBorder="1" applyAlignment="1" applyProtection="1">
      <alignment horizontal="center" vertical="center"/>
      <protection/>
    </xf>
    <xf numFmtId="170" fontId="56" fillId="38" borderId="0" xfId="0" applyNumberFormat="1" applyFont="1" applyFill="1" applyAlignment="1" applyProtection="1">
      <alignment horizontal="left" vertical="top"/>
      <protection/>
    </xf>
    <xf numFmtId="170" fontId="56" fillId="36" borderId="0" xfId="0" applyNumberFormat="1" applyFont="1" applyFill="1" applyAlignment="1" applyProtection="1">
      <alignment horizontal="left" vertical="top"/>
      <protection/>
    </xf>
    <xf numFmtId="170" fontId="53" fillId="0" borderId="0" xfId="0" applyNumberFormat="1" applyFont="1" applyFill="1" applyAlignment="1">
      <alignment horizontal="center" vertical="center"/>
    </xf>
    <xf numFmtId="178" fontId="2" fillId="37" borderId="12" xfId="0" applyNumberFormat="1" applyFont="1" applyFill="1" applyBorder="1" applyAlignment="1">
      <alignment horizontal="center" vertical="center"/>
    </xf>
    <xf numFmtId="0" fontId="2" fillId="35" borderId="12" xfId="0" applyFont="1" applyFill="1" applyBorder="1" applyAlignment="1" applyProtection="1">
      <alignment vertical="center"/>
      <protection locked="0"/>
    </xf>
    <xf numFmtId="178" fontId="2" fillId="0" borderId="12" xfId="0" applyNumberFormat="1" applyFont="1" applyFill="1" applyBorder="1" applyAlignment="1">
      <alignment horizontal="center" vertical="center"/>
    </xf>
    <xf numFmtId="177" fontId="28" fillId="0" borderId="12" xfId="0" applyNumberFormat="1" applyFont="1" applyFill="1" applyBorder="1" applyAlignment="1" applyProtection="1">
      <alignment horizontal="center" vertical="center"/>
      <protection locked="0"/>
    </xf>
    <xf numFmtId="170" fontId="2" fillId="0" borderId="12" xfId="0" applyNumberFormat="1" applyFont="1" applyFill="1" applyBorder="1" applyAlignment="1" applyProtection="1">
      <alignment horizontal="center" vertical="center"/>
      <protection locked="0"/>
    </xf>
    <xf numFmtId="170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vertical="center"/>
      <protection locked="0"/>
    </xf>
    <xf numFmtId="170" fontId="50" fillId="0" borderId="12" xfId="0" applyNumberFormat="1" applyFont="1" applyFill="1" applyBorder="1" applyAlignment="1" applyProtection="1">
      <alignment horizontal="center" vertical="center"/>
      <protection locked="0"/>
    </xf>
    <xf numFmtId="171" fontId="2" fillId="0" borderId="0" xfId="0" applyNumberFormat="1" applyFont="1" applyFill="1" applyBorder="1" applyAlignment="1" applyProtection="1">
      <alignment horizontal="center" vertical="center"/>
      <protection/>
    </xf>
    <xf numFmtId="170" fontId="55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171" fontId="2" fillId="0" borderId="12" xfId="0" applyNumberFormat="1" applyFont="1" applyFill="1" applyBorder="1" applyAlignment="1">
      <alignment horizontal="center" vertical="center"/>
    </xf>
    <xf numFmtId="170" fontId="28" fillId="0" borderId="12" xfId="0" applyNumberFormat="1" applyFont="1" applyFill="1" applyBorder="1" applyAlignment="1" applyProtection="1">
      <alignment horizontal="center" vertical="center"/>
      <protection locked="0"/>
    </xf>
    <xf numFmtId="170" fontId="55" fillId="0" borderId="12" xfId="0" applyNumberFormat="1" applyFont="1" applyFill="1" applyBorder="1" applyAlignment="1" applyProtection="1">
      <alignment horizontal="center" vertical="center"/>
      <protection locked="0"/>
    </xf>
    <xf numFmtId="170" fontId="2" fillId="36" borderId="0" xfId="0" applyNumberFormat="1" applyFont="1" applyFill="1" applyAlignment="1">
      <alignment horizontal="center" vertical="center"/>
    </xf>
    <xf numFmtId="170" fontId="54" fillId="0" borderId="0" xfId="0" applyNumberFormat="1" applyFont="1" applyFill="1" applyAlignment="1" applyProtection="1">
      <alignment horizontal="left" vertical="top"/>
      <protection/>
    </xf>
    <xf numFmtId="0" fontId="2" fillId="36" borderId="0" xfId="0" applyFont="1" applyFill="1" applyAlignment="1">
      <alignment vertical="center"/>
    </xf>
    <xf numFmtId="170" fontId="2" fillId="35" borderId="12" xfId="0" applyNumberFormat="1" applyFont="1" applyFill="1" applyBorder="1" applyAlignment="1" applyProtection="1">
      <alignment horizontal="center" vertical="center"/>
      <protection locked="0"/>
    </xf>
    <xf numFmtId="178" fontId="2" fillId="35" borderId="12" xfId="0" applyNumberFormat="1" applyFont="1" applyFill="1" applyBorder="1" applyAlignment="1">
      <alignment horizontal="center" vertical="center"/>
    </xf>
    <xf numFmtId="170" fontId="50" fillId="37" borderId="0" xfId="0" applyNumberFormat="1" applyFont="1" applyFill="1" applyAlignment="1" applyProtection="1">
      <alignment horizontal="center" vertical="center"/>
      <protection/>
    </xf>
    <xf numFmtId="170" fontId="50" fillId="0" borderId="0" xfId="0" applyNumberFormat="1" applyFont="1" applyAlignment="1" applyProtection="1">
      <alignment horizontal="center" vertical="center"/>
      <protection/>
    </xf>
    <xf numFmtId="170" fontId="2" fillId="34" borderId="10" xfId="0" applyNumberFormat="1" applyFont="1" applyFill="1" applyBorder="1" applyAlignment="1" applyProtection="1">
      <alignment horizontal="center" vertical="center"/>
      <protection/>
    </xf>
    <xf numFmtId="170" fontId="50" fillId="0" borderId="0" xfId="0" applyNumberFormat="1" applyFont="1" applyFill="1" applyAlignment="1" applyProtection="1">
      <alignment horizontal="center" vertical="center"/>
      <protection/>
    </xf>
    <xf numFmtId="170" fontId="29" fillId="0" borderId="13" xfId="0" applyNumberFormat="1" applyFont="1" applyFill="1" applyBorder="1" applyAlignment="1" applyProtection="1">
      <alignment horizontal="center" vertical="center"/>
      <protection/>
    </xf>
    <xf numFmtId="170" fontId="55" fillId="36" borderId="0" xfId="0" applyNumberFormat="1" applyFont="1" applyFill="1" applyAlignment="1">
      <alignment horizontal="center" vertical="center"/>
    </xf>
    <xf numFmtId="170" fontId="57" fillId="0" borderId="12" xfId="0" applyNumberFormat="1" applyFont="1" applyFill="1" applyBorder="1" applyAlignment="1" applyProtection="1">
      <alignment horizontal="center" vertical="center"/>
      <protection locked="0"/>
    </xf>
    <xf numFmtId="170" fontId="57" fillId="0" borderId="12" xfId="0" applyNumberFormat="1" applyFont="1" applyFill="1" applyBorder="1" applyAlignment="1">
      <alignment horizontal="center" vertical="center"/>
    </xf>
    <xf numFmtId="0" fontId="57" fillId="0" borderId="12" xfId="0" applyFont="1" applyFill="1" applyBorder="1" applyAlignment="1" applyProtection="1">
      <alignment vertical="center"/>
      <protection locked="0"/>
    </xf>
    <xf numFmtId="178" fontId="50" fillId="35" borderId="12" xfId="0" applyNumberFormat="1" applyFont="1" applyFill="1" applyBorder="1" applyAlignment="1">
      <alignment horizontal="center" vertical="center"/>
    </xf>
    <xf numFmtId="177" fontId="58" fillId="35" borderId="12" xfId="0" applyNumberFormat="1" applyFont="1" applyFill="1" applyBorder="1" applyAlignment="1" applyProtection="1">
      <alignment horizontal="center" vertical="center"/>
      <protection locked="0"/>
    </xf>
    <xf numFmtId="170" fontId="50" fillId="35" borderId="12" xfId="0" applyNumberFormat="1" applyFont="1" applyFill="1" applyBorder="1" applyAlignment="1" applyProtection="1">
      <alignment horizontal="center" vertical="center"/>
      <protection locked="0"/>
    </xf>
    <xf numFmtId="170" fontId="50" fillId="35" borderId="12" xfId="0" applyNumberFormat="1" applyFont="1" applyFill="1" applyBorder="1" applyAlignment="1">
      <alignment horizontal="center" vertical="center"/>
    </xf>
    <xf numFmtId="0" fontId="50" fillId="35" borderId="12" xfId="0" applyFont="1" applyFill="1" applyBorder="1" applyAlignment="1" applyProtection="1">
      <alignment vertical="center"/>
      <protection locked="0"/>
    </xf>
    <xf numFmtId="170" fontId="56" fillId="0" borderId="0" xfId="0" applyNumberFormat="1" applyFont="1" applyFill="1" applyAlignment="1" applyProtection="1">
      <alignment horizontal="left" vertical="top"/>
      <protection/>
    </xf>
    <xf numFmtId="177" fontId="28" fillId="35" borderId="12" xfId="0" applyNumberFormat="1" applyFont="1" applyFill="1" applyBorder="1" applyAlignment="1" applyProtection="1">
      <alignment horizontal="center" vertical="center"/>
      <protection locked="0"/>
    </xf>
    <xf numFmtId="170" fontId="57" fillId="35" borderId="12" xfId="0" applyNumberFormat="1" applyFont="1" applyFill="1" applyBorder="1" applyAlignment="1">
      <alignment horizontal="center" vertical="center"/>
    </xf>
    <xf numFmtId="170" fontId="57" fillId="35" borderId="12" xfId="0" applyNumberFormat="1" applyFont="1" applyFill="1" applyBorder="1" applyAlignment="1" applyProtection="1">
      <alignment horizontal="center" vertical="center"/>
      <protection locked="0"/>
    </xf>
    <xf numFmtId="0" fontId="57" fillId="35" borderId="12" xfId="0" applyFont="1" applyFill="1" applyBorder="1" applyAlignment="1" applyProtection="1">
      <alignment vertical="center"/>
      <protection locked="0"/>
    </xf>
    <xf numFmtId="170" fontId="2" fillId="3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189"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 val="0"/>
        <i val="0"/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b val="0"/>
        <i val="0"/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</dxf>
    <dxf>
      <font>
        <color theme="6" tint="0.5999600291252136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</dxf>
    <dxf>
      <font>
        <color theme="0"/>
      </font>
      <border/>
    </dxf>
    <dxf>
      <font>
        <b/>
        <i val="0"/>
        <color rgb="FF0000CC"/>
      </font>
      <border/>
    </dxf>
    <dxf>
      <font>
        <b/>
        <i val="0"/>
        <color rgb="FFC00000"/>
      </font>
      <border/>
    </dxf>
    <dxf>
      <font>
        <color theme="6" tint="0.5999600291252136"/>
      </font>
      <border/>
    </dxf>
    <dxf>
      <font>
        <color theme="0"/>
      </font>
      <fill>
        <patternFill>
          <bgColor theme="0" tint="-0.24993999302387238"/>
        </patternFill>
      </fill>
      <border/>
    </dxf>
    <dxf>
      <font>
        <color theme="0"/>
      </font>
      <fill>
        <patternFill>
          <bgColor theme="0" tint="-0.149959996342659"/>
        </patternFill>
      </fill>
      <border/>
    </dxf>
    <dxf>
      <font>
        <color theme="0" tint="-0.04997999966144562"/>
      </font>
      <fill>
        <patternFill>
          <bgColor theme="0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showGridLines="0" showRowColHeaders="0" tabSelected="1" zoomScale="90" zoomScaleNormal="90" zoomScalePageLayoutView="0" workbookViewId="0" topLeftCell="A1">
      <selection activeCell="N4" sqref="N4"/>
    </sheetView>
  </sheetViews>
  <sheetFormatPr defaultColWidth="0" defaultRowHeight="0" customHeight="1" zeroHeight="1"/>
  <cols>
    <col min="1" max="1" width="6.7109375" style="17" customWidth="1"/>
    <col min="2" max="2" width="4.140625" style="20" customWidth="1"/>
    <col min="3" max="7" width="9.28125" style="20" customWidth="1"/>
    <col min="8" max="8" width="10.57421875" style="20" hidden="1" customWidth="1"/>
    <col min="9" max="9" width="10.57421875" style="20" bestFit="1" customWidth="1"/>
    <col min="10" max="11" width="9.28125" style="20" customWidth="1"/>
    <col min="12" max="12" width="10.8515625" style="21" bestFit="1" customWidth="1"/>
    <col min="13" max="13" width="9.28125" style="21" customWidth="1"/>
    <col min="14" max="14" width="21.7109375" style="21" customWidth="1"/>
    <col min="15" max="15" width="3.7109375" style="4" customWidth="1"/>
    <col min="16" max="16" width="9.7109375" style="4" customWidth="1"/>
    <col min="17" max="17" width="40.7109375" style="7" customWidth="1"/>
    <col min="18" max="18" width="3.7109375" style="7" customWidth="1"/>
    <col min="19" max="19" width="8.7109375" style="7" customWidth="1"/>
    <col min="20" max="20" width="71.57421875" style="7" bestFit="1" customWidth="1"/>
    <col min="21" max="21" width="18.140625" style="4" bestFit="1" customWidth="1"/>
    <col min="22" max="22" width="3.7109375" style="4" hidden="1" customWidth="1"/>
    <col min="23" max="23" width="6.7109375" style="17" hidden="1" customWidth="1"/>
    <col min="24" max="24" width="34.28125" style="10" hidden="1" customWidth="1"/>
    <col min="25" max="25" width="13.8515625" style="10" hidden="1" customWidth="1"/>
    <col min="26" max="26" width="40.00390625" style="10" hidden="1" customWidth="1"/>
    <col min="27" max="29" width="9.140625" style="0" hidden="1" customWidth="1"/>
    <col min="30" max="16384" width="9.140625" style="4" hidden="1" customWidth="1"/>
  </cols>
  <sheetData>
    <row r="1" spans="1:26" ht="15" customHeight="1">
      <c r="A1" s="79" t="s">
        <v>0</v>
      </c>
      <c r="B1" s="73"/>
      <c r="C1" s="73" t="s">
        <v>1</v>
      </c>
      <c r="D1" s="73" t="s">
        <v>2</v>
      </c>
      <c r="E1" s="73" t="s">
        <v>36</v>
      </c>
      <c r="F1" s="73" t="s">
        <v>37</v>
      </c>
      <c r="G1" s="73" t="s">
        <v>3</v>
      </c>
      <c r="H1" s="73" t="s">
        <v>5</v>
      </c>
      <c r="I1" s="73" t="s">
        <v>28</v>
      </c>
      <c r="J1" s="73" t="s">
        <v>4</v>
      </c>
      <c r="K1" s="73" t="s">
        <v>8</v>
      </c>
      <c r="L1" s="73" t="s">
        <v>6</v>
      </c>
      <c r="M1" s="73" t="s">
        <v>7</v>
      </c>
      <c r="N1" s="73" t="s">
        <v>9</v>
      </c>
      <c r="P1" s="106" t="s">
        <v>35</v>
      </c>
      <c r="Q1" s="106"/>
      <c r="R1" s="5"/>
      <c r="S1" s="45"/>
      <c r="T1" s="45" t="s">
        <v>29</v>
      </c>
      <c r="U1" s="45" t="s">
        <v>30</v>
      </c>
      <c r="W1" s="3" t="s">
        <v>0</v>
      </c>
      <c r="X1" s="24" t="s">
        <v>50</v>
      </c>
      <c r="Y1" s="31"/>
      <c r="Z1" s="24"/>
    </row>
    <row r="2" spans="1:26" ht="15" customHeight="1">
      <c r="A2" s="96">
        <v>43831</v>
      </c>
      <c r="B2" s="97" t="s">
        <v>85</v>
      </c>
      <c r="C2" s="98"/>
      <c r="D2" s="98"/>
      <c r="E2" s="98"/>
      <c r="F2" s="98"/>
      <c r="G2" s="98"/>
      <c r="H2" s="99">
        <f>IF((F2-E2)=$D$34,$D$34,IF((F2-E2)&lt;$C$33,$C$33,(F2-E2)))</f>
        <v>0</v>
      </c>
      <c r="I2" s="98"/>
      <c r="J2" s="99">
        <f>IF(Y2="NÃO CUMPRIU",((IF(D2&gt;$C$34,(G2-D2)-H2,$D$34))-I2)-$C$33,(IF(D2&gt;$C$34,(G2-D2)-H2,$D$34))-I2)</f>
        <v>0</v>
      </c>
      <c r="K2" s="99">
        <f aca="true" t="shared" si="0" ref="K2:K7">IF(G2&gt;$D$33,G2-$D$33,$D$34)</f>
        <v>0</v>
      </c>
      <c r="L2" s="99">
        <f>IF(OR((J2-C2)=$D$34,(J2-C2)&lt;$D$34),"",IF((J2-C2)&gt;$E$34,$E$34,(J2-C2)))</f>
      </c>
      <c r="M2" s="99">
        <f aca="true" t="shared" si="1" ref="M2:M32">IF(J2=C2,"",IF(J2&lt;C2,C2-J2,""))</f>
      </c>
      <c r="N2" s="100"/>
      <c r="P2" s="1">
        <f>J33</f>
        <v>0</v>
      </c>
      <c r="Q2" s="2" t="s">
        <v>42</v>
      </c>
      <c r="S2" s="1">
        <f>SUMIF($N$2:$N$32,U2,$M$2:$M$32)</f>
        <v>0</v>
      </c>
      <c r="T2" s="8" t="s">
        <v>10</v>
      </c>
      <c r="U2" s="8" t="s">
        <v>18</v>
      </c>
      <c r="W2" s="6">
        <v>1</v>
      </c>
      <c r="X2" s="2"/>
      <c r="Y2" s="2"/>
      <c r="Z2" s="2"/>
    </row>
    <row r="3" spans="1:26" ht="15" customHeight="1">
      <c r="A3" s="96">
        <v>43832</v>
      </c>
      <c r="B3" s="97" t="s">
        <v>86</v>
      </c>
      <c r="C3" s="98">
        <v>0.3333333333333333</v>
      </c>
      <c r="D3" s="98"/>
      <c r="E3" s="98"/>
      <c r="F3" s="98"/>
      <c r="G3" s="98"/>
      <c r="H3" s="99">
        <f aca="true" t="shared" si="2" ref="H3:H32">IF((F3-E3)=$D$34,$D$34,IF((F3-E3)&lt;$C$33,$C$33,(F3-E3)))</f>
        <v>0</v>
      </c>
      <c r="I3" s="98"/>
      <c r="J3" s="99">
        <f>IF(Y3="NÃO CUMPRIU",((IF(D3&gt;$C$34,(G3-D3)-H3,$D$34))-I3)-$C$33,(IF(D3&gt;$C$34,(G3-D3)-H3,$D$34))-I3)</f>
        <v>0</v>
      </c>
      <c r="K3" s="99">
        <f t="shared" si="0"/>
        <v>0</v>
      </c>
      <c r="L3" s="99">
        <f>IF(OR((J3-C3)=$D$34,(J3-C3)&lt;$D$34),"",IF((J3-C3)&gt;$E$34,$E$34,(J3-C3)))</f>
      </c>
      <c r="M3" s="99">
        <f t="shared" si="1"/>
        <v>0.3333333333333333</v>
      </c>
      <c r="N3" s="100"/>
      <c r="P3" s="1">
        <f>K33</f>
        <v>0</v>
      </c>
      <c r="Q3" s="2" t="s">
        <v>43</v>
      </c>
      <c r="S3" s="1">
        <f aca="true" t="shared" si="3" ref="S3:S25">SUMIF($N$2:$N$32,U3,$M$2:$M$32)</f>
        <v>0</v>
      </c>
      <c r="T3" s="8" t="s">
        <v>55</v>
      </c>
      <c r="U3" s="8" t="s">
        <v>56</v>
      </c>
      <c r="W3" s="6">
        <v>2</v>
      </c>
      <c r="X3" s="2"/>
      <c r="Y3" s="2"/>
      <c r="Z3" s="2"/>
    </row>
    <row r="4" spans="1:26" ht="15" customHeight="1">
      <c r="A4" s="96">
        <v>43833</v>
      </c>
      <c r="B4" s="97" t="s">
        <v>87</v>
      </c>
      <c r="C4" s="98">
        <v>0.3333333333333333</v>
      </c>
      <c r="D4" s="98"/>
      <c r="E4" s="98"/>
      <c r="F4" s="98"/>
      <c r="G4" s="98"/>
      <c r="H4" s="99">
        <f t="shared" si="2"/>
        <v>0</v>
      </c>
      <c r="I4" s="98"/>
      <c r="J4" s="99">
        <f>IF(Y4="NÃO CUMPRIU",((IF(D4&gt;$C$34,(G4-D4)-H4,$D$34))-I4)-$C$33,(IF(D4&gt;$C$34,(G4-D4)-H4,$D$34))-I4)</f>
        <v>0</v>
      </c>
      <c r="K4" s="99">
        <f t="shared" si="0"/>
        <v>0</v>
      </c>
      <c r="L4" s="99">
        <f aca="true" t="shared" si="4" ref="L4:L32">IF(OR((J4-C4)=$D$34,(J4-C4)&lt;$D$34),"",IF((J4-C4)&gt;$E$34,$E$34,(J4-C4)))</f>
      </c>
      <c r="M4" s="99">
        <f t="shared" si="1"/>
        <v>0.3333333333333333</v>
      </c>
      <c r="N4" s="100"/>
      <c r="P4" s="1"/>
      <c r="Q4" s="8"/>
      <c r="S4" s="1">
        <f t="shared" si="3"/>
        <v>0</v>
      </c>
      <c r="T4" s="8" t="s">
        <v>64</v>
      </c>
      <c r="U4" s="8" t="s">
        <v>65</v>
      </c>
      <c r="W4" s="6">
        <v>3</v>
      </c>
      <c r="X4" s="2"/>
      <c r="Y4" s="2"/>
      <c r="Z4" s="2"/>
    </row>
    <row r="5" spans="1:26" ht="15" customHeight="1">
      <c r="A5" s="70">
        <v>43834</v>
      </c>
      <c r="B5" s="71" t="s">
        <v>80</v>
      </c>
      <c r="C5" s="72"/>
      <c r="D5" s="93"/>
      <c r="E5" s="93"/>
      <c r="F5" s="93"/>
      <c r="G5" s="93"/>
      <c r="H5" s="94">
        <f t="shared" si="2"/>
        <v>0</v>
      </c>
      <c r="I5" s="93"/>
      <c r="J5" s="94">
        <f>IF(Y5="NÃO CUMPRIU",((IF(D5&gt;$C$34,(G5-D5)-H5,$D$34))-I5)-$C$33,(IF(D5&gt;$C$34,(G5-D5)-H5,$D$34))-I5)</f>
        <v>0</v>
      </c>
      <c r="K5" s="94">
        <f t="shared" si="0"/>
        <v>0</v>
      </c>
      <c r="L5" s="94">
        <f t="shared" si="4"/>
      </c>
      <c r="M5" s="94">
        <f t="shared" si="1"/>
      </c>
      <c r="N5" s="95"/>
      <c r="P5" s="106" t="s">
        <v>39</v>
      </c>
      <c r="Q5" s="106"/>
      <c r="R5" s="18"/>
      <c r="S5" s="1">
        <f t="shared" si="3"/>
        <v>0</v>
      </c>
      <c r="T5" s="8" t="s">
        <v>66</v>
      </c>
      <c r="U5" s="8" t="s">
        <v>67</v>
      </c>
      <c r="W5" s="6">
        <v>4</v>
      </c>
      <c r="X5" s="2"/>
      <c r="Y5" s="2"/>
      <c r="Z5" s="2"/>
    </row>
    <row r="6" spans="1:26" ht="15" customHeight="1">
      <c r="A6" s="70">
        <v>43835</v>
      </c>
      <c r="B6" s="71" t="s">
        <v>44</v>
      </c>
      <c r="C6" s="72"/>
      <c r="D6" s="72"/>
      <c r="E6" s="72"/>
      <c r="F6" s="72"/>
      <c r="G6" s="72"/>
      <c r="H6" s="73">
        <f t="shared" si="2"/>
        <v>0</v>
      </c>
      <c r="I6" s="72"/>
      <c r="J6" s="94">
        <f>IF(Y6="NÃO CUMPRIU",((IF(D6&gt;$C$34,(G6-D6)-H6,$D$34))-I6)-$C$33,(IF(D6&gt;$C$34,(G6-D6)-H6,$D$34))-I6)</f>
        <v>0</v>
      </c>
      <c r="K6" s="94">
        <f t="shared" si="0"/>
        <v>0</v>
      </c>
      <c r="L6" s="94">
        <f t="shared" si="4"/>
      </c>
      <c r="M6" s="94">
        <f t="shared" si="1"/>
      </c>
      <c r="N6" s="74"/>
      <c r="P6" s="44">
        <v>0</v>
      </c>
      <c r="Q6" s="2" t="s">
        <v>46</v>
      </c>
      <c r="R6" s="18"/>
      <c r="S6" s="1">
        <f t="shared" si="3"/>
        <v>0</v>
      </c>
      <c r="T6" s="8" t="s">
        <v>31</v>
      </c>
      <c r="U6" s="8" t="s">
        <v>32</v>
      </c>
      <c r="W6" s="6">
        <v>5</v>
      </c>
      <c r="X6" s="2"/>
      <c r="Y6" s="2"/>
      <c r="Z6" s="2"/>
    </row>
    <row r="7" spans="1:26" ht="15" customHeight="1">
      <c r="A7" s="70">
        <v>43836</v>
      </c>
      <c r="B7" s="71" t="s">
        <v>88</v>
      </c>
      <c r="C7" s="72">
        <v>0.333333333333333</v>
      </c>
      <c r="D7" s="72"/>
      <c r="E7" s="72"/>
      <c r="F7" s="72"/>
      <c r="G7" s="72"/>
      <c r="H7" s="73">
        <f t="shared" si="2"/>
        <v>0</v>
      </c>
      <c r="I7" s="72"/>
      <c r="J7" s="94">
        <f>IF(Y7="NÃO CUMPRIU",((IF(D7&gt;$C$34,(G7-D7)-H7,$D$34))-I7)-$C$33,(IF(D7&gt;$C$34,(G7-D7)-H7,$D$34))-I7)</f>
        <v>0</v>
      </c>
      <c r="K7" s="94">
        <f t="shared" si="0"/>
        <v>0</v>
      </c>
      <c r="L7" s="94">
        <f t="shared" si="4"/>
      </c>
      <c r="M7" s="94">
        <f t="shared" si="1"/>
        <v>0.333333333333333</v>
      </c>
      <c r="N7" s="74"/>
      <c r="P7" s="44">
        <v>0</v>
      </c>
      <c r="Q7" s="8" t="s">
        <v>47</v>
      </c>
      <c r="S7" s="1">
        <f t="shared" si="3"/>
        <v>0</v>
      </c>
      <c r="T7" s="8" t="s">
        <v>54</v>
      </c>
      <c r="U7" s="8" t="s">
        <v>57</v>
      </c>
      <c r="W7" s="6">
        <v>6</v>
      </c>
      <c r="X7" s="2"/>
      <c r="Y7" s="2"/>
      <c r="Z7" s="2"/>
    </row>
    <row r="8" spans="1:26" ht="15" customHeight="1">
      <c r="A8" s="70">
        <v>43837</v>
      </c>
      <c r="B8" s="71" t="s">
        <v>84</v>
      </c>
      <c r="C8" s="72">
        <v>0.333333333333333</v>
      </c>
      <c r="D8" s="72"/>
      <c r="E8" s="72"/>
      <c r="F8" s="93"/>
      <c r="G8" s="93"/>
      <c r="H8" s="94">
        <f t="shared" si="2"/>
        <v>0</v>
      </c>
      <c r="I8" s="93"/>
      <c r="J8" s="94">
        <f>IF(Y8="NÃO CUMPRIU",((IF(D8&gt;$C$34,(G8-D8)-H8,$D$34))-I8)-$C$33,(IF(D8&gt;$C$34,(G8-D8)-H8,$D$34))-I8)</f>
        <v>0</v>
      </c>
      <c r="K8" s="94">
        <f>IF(G8&gt;$D$33,G8-$D$33,$D$34)</f>
        <v>0</v>
      </c>
      <c r="L8" s="94">
        <f t="shared" si="4"/>
      </c>
      <c r="M8" s="94">
        <f t="shared" si="1"/>
        <v>0.333333333333333</v>
      </c>
      <c r="N8" s="95"/>
      <c r="P8" s="9"/>
      <c r="Q8" s="7" t="s">
        <v>48</v>
      </c>
      <c r="S8" s="1">
        <f>SUMIF($N$2:$N$32,U8,$L$2:$L$32)</f>
        <v>0</v>
      </c>
      <c r="T8" s="8" t="s">
        <v>11</v>
      </c>
      <c r="U8" s="8" t="s">
        <v>19</v>
      </c>
      <c r="W8" s="6">
        <v>7</v>
      </c>
      <c r="X8" s="2"/>
      <c r="Y8" s="2"/>
      <c r="Z8" s="2"/>
    </row>
    <row r="9" spans="1:26" ht="15" customHeight="1">
      <c r="A9" s="70">
        <v>43838</v>
      </c>
      <c r="B9" s="71" t="s">
        <v>85</v>
      </c>
      <c r="C9" s="72">
        <v>0.333333333333333</v>
      </c>
      <c r="D9" s="72"/>
      <c r="E9" s="72"/>
      <c r="F9" s="93"/>
      <c r="G9" s="93"/>
      <c r="H9" s="94">
        <f t="shared" si="2"/>
        <v>0</v>
      </c>
      <c r="I9" s="93"/>
      <c r="J9" s="94">
        <f aca="true" t="shared" si="5" ref="J9:J32">IF(Y9="NÃO CUMPRIU",((IF(D9&gt;$C$34,(G9-D9)-H9,$D$34))-I9)-$C$33,(IF(D9&gt;$C$34,(G9-D9)-H9,$D$34))-I9)</f>
        <v>0</v>
      </c>
      <c r="K9" s="94">
        <f aca="true" t="shared" si="6" ref="K9:K32">IF(G9&gt;$D$33,G9-$D$33,$D$34)</f>
        <v>0</v>
      </c>
      <c r="L9" s="94">
        <f t="shared" si="4"/>
      </c>
      <c r="M9" s="94">
        <f t="shared" si="1"/>
        <v>0.333333333333333</v>
      </c>
      <c r="N9" s="95"/>
      <c r="Q9" s="10"/>
      <c r="S9" s="1">
        <f>SUMIF($N$2:$N$32,U9,$M$2:$M$32)</f>
        <v>0</v>
      </c>
      <c r="T9" s="8" t="s">
        <v>12</v>
      </c>
      <c r="U9" s="8" t="s">
        <v>20</v>
      </c>
      <c r="W9" s="6">
        <v>8</v>
      </c>
      <c r="X9" s="2"/>
      <c r="Y9" s="2"/>
      <c r="Z9" s="2"/>
    </row>
    <row r="10" spans="1:26" ht="15" customHeight="1">
      <c r="A10" s="70">
        <v>43839</v>
      </c>
      <c r="B10" s="71" t="s">
        <v>86</v>
      </c>
      <c r="C10" s="72">
        <v>0.3333333333333333</v>
      </c>
      <c r="D10" s="93"/>
      <c r="E10" s="93"/>
      <c r="F10" s="93"/>
      <c r="G10" s="93"/>
      <c r="H10" s="94">
        <f t="shared" si="2"/>
        <v>0</v>
      </c>
      <c r="I10" s="93"/>
      <c r="J10" s="94">
        <f t="shared" si="5"/>
        <v>0</v>
      </c>
      <c r="K10" s="94">
        <f t="shared" si="6"/>
        <v>0</v>
      </c>
      <c r="L10" s="94">
        <f t="shared" si="4"/>
      </c>
      <c r="M10" s="94">
        <f t="shared" si="1"/>
        <v>0.3333333333333333</v>
      </c>
      <c r="N10" s="95"/>
      <c r="P10" s="1">
        <f>S8</f>
        <v>0</v>
      </c>
      <c r="Q10" s="8" t="s">
        <v>40</v>
      </c>
      <c r="S10" s="1">
        <f>SUMIF($N$2:$N$32,U10,$M$2:$M$32)</f>
        <v>0</v>
      </c>
      <c r="T10" s="8" t="s">
        <v>78</v>
      </c>
      <c r="U10" s="8" t="s">
        <v>79</v>
      </c>
      <c r="W10" s="6">
        <v>9</v>
      </c>
      <c r="X10" s="2"/>
      <c r="Y10" s="2"/>
      <c r="Z10" s="2"/>
    </row>
    <row r="11" spans="1:26" ht="15" customHeight="1">
      <c r="A11" s="70">
        <v>43840</v>
      </c>
      <c r="B11" s="71" t="s">
        <v>87</v>
      </c>
      <c r="C11" s="72">
        <v>0.3333333333333333</v>
      </c>
      <c r="D11" s="93"/>
      <c r="E11" s="93"/>
      <c r="F11" s="93"/>
      <c r="G11" s="93"/>
      <c r="H11" s="94">
        <f t="shared" si="2"/>
        <v>0</v>
      </c>
      <c r="I11" s="93"/>
      <c r="J11" s="94">
        <f t="shared" si="5"/>
        <v>0</v>
      </c>
      <c r="K11" s="94">
        <f t="shared" si="6"/>
        <v>0</v>
      </c>
      <c r="L11" s="94">
        <f t="shared" si="4"/>
      </c>
      <c r="M11" s="94">
        <f t="shared" si="1"/>
        <v>0.3333333333333333</v>
      </c>
      <c r="N11" s="95"/>
      <c r="P11" s="1">
        <f>S9</f>
        <v>0</v>
      </c>
      <c r="Q11" s="8" t="s">
        <v>41</v>
      </c>
      <c r="S11" s="1">
        <f t="shared" si="3"/>
        <v>0</v>
      </c>
      <c r="T11" s="8" t="s">
        <v>13</v>
      </c>
      <c r="U11" s="8" t="s">
        <v>21</v>
      </c>
      <c r="W11" s="6">
        <v>10</v>
      </c>
      <c r="X11" s="2"/>
      <c r="Y11" s="2"/>
      <c r="Z11" s="2"/>
    </row>
    <row r="12" spans="1:26" ht="15" customHeight="1">
      <c r="A12" s="70">
        <v>43841</v>
      </c>
      <c r="B12" s="71" t="s">
        <v>80</v>
      </c>
      <c r="C12" s="72"/>
      <c r="D12" s="93"/>
      <c r="E12" s="93"/>
      <c r="F12" s="93"/>
      <c r="G12" s="93"/>
      <c r="H12" s="94">
        <f t="shared" si="2"/>
        <v>0</v>
      </c>
      <c r="I12" s="93"/>
      <c r="J12" s="94">
        <f t="shared" si="5"/>
        <v>0</v>
      </c>
      <c r="K12" s="94">
        <f t="shared" si="6"/>
        <v>0</v>
      </c>
      <c r="L12" s="94">
        <f t="shared" si="4"/>
      </c>
      <c r="M12" s="94">
        <f t="shared" si="1"/>
      </c>
      <c r="N12" s="95"/>
      <c r="S12" s="1">
        <f t="shared" si="3"/>
        <v>0</v>
      </c>
      <c r="T12" s="8" t="s">
        <v>33</v>
      </c>
      <c r="U12" s="8" t="s">
        <v>34</v>
      </c>
      <c r="W12" s="6">
        <v>11</v>
      </c>
      <c r="X12" s="2"/>
      <c r="Y12" s="2"/>
      <c r="Z12" s="2"/>
    </row>
    <row r="13" spans="1:26" ht="15" customHeight="1">
      <c r="A13" s="70">
        <v>43842</v>
      </c>
      <c r="B13" s="71" t="s">
        <v>44</v>
      </c>
      <c r="C13" s="72"/>
      <c r="D13" s="72"/>
      <c r="E13" s="72"/>
      <c r="F13" s="72"/>
      <c r="G13" s="72"/>
      <c r="H13" s="73">
        <f t="shared" si="2"/>
        <v>0</v>
      </c>
      <c r="I13" s="72"/>
      <c r="J13" s="94">
        <f t="shared" si="5"/>
        <v>0</v>
      </c>
      <c r="K13" s="94">
        <f t="shared" si="6"/>
        <v>0</v>
      </c>
      <c r="L13" s="94">
        <f t="shared" si="4"/>
      </c>
      <c r="M13" s="94">
        <f t="shared" si="1"/>
      </c>
      <c r="N13" s="74"/>
      <c r="P13" s="32"/>
      <c r="Q13" s="33"/>
      <c r="S13" s="1">
        <f t="shared" si="3"/>
        <v>0</v>
      </c>
      <c r="T13" s="8" t="s">
        <v>61</v>
      </c>
      <c r="U13" s="8" t="s">
        <v>22</v>
      </c>
      <c r="W13" s="6">
        <v>12</v>
      </c>
      <c r="X13" s="2"/>
      <c r="Y13" s="2"/>
      <c r="Z13" s="2"/>
    </row>
    <row r="14" spans="1:26" ht="15" customHeight="1">
      <c r="A14" s="70">
        <v>43843</v>
      </c>
      <c r="B14" s="71" t="s">
        <v>88</v>
      </c>
      <c r="C14" s="72">
        <v>0.3333333333333333</v>
      </c>
      <c r="D14" s="72"/>
      <c r="E14" s="72"/>
      <c r="F14" s="72"/>
      <c r="G14" s="72"/>
      <c r="H14" s="73">
        <f t="shared" si="2"/>
        <v>0</v>
      </c>
      <c r="I14" s="72"/>
      <c r="J14" s="94">
        <f t="shared" si="5"/>
        <v>0</v>
      </c>
      <c r="K14" s="94">
        <f t="shared" si="6"/>
        <v>0</v>
      </c>
      <c r="L14" s="94">
        <f t="shared" si="4"/>
      </c>
      <c r="M14" s="94">
        <f t="shared" si="1"/>
        <v>0.3333333333333333</v>
      </c>
      <c r="N14" s="74"/>
      <c r="P14" s="34"/>
      <c r="Q14" s="35"/>
      <c r="S14" s="1">
        <f t="shared" si="3"/>
        <v>0</v>
      </c>
      <c r="T14" s="8" t="s">
        <v>14</v>
      </c>
      <c r="U14" s="8" t="s">
        <v>23</v>
      </c>
      <c r="W14" s="6">
        <v>13</v>
      </c>
      <c r="X14" s="2"/>
      <c r="Y14" s="2"/>
      <c r="Z14" s="2"/>
    </row>
    <row r="15" spans="1:26" ht="15" customHeight="1">
      <c r="A15" s="70">
        <v>43844</v>
      </c>
      <c r="B15" s="71" t="s">
        <v>84</v>
      </c>
      <c r="C15" s="72">
        <v>0.3333333333333333</v>
      </c>
      <c r="D15" s="93"/>
      <c r="E15" s="93"/>
      <c r="F15" s="93"/>
      <c r="G15" s="93"/>
      <c r="H15" s="94">
        <f t="shared" si="2"/>
        <v>0</v>
      </c>
      <c r="I15" s="93"/>
      <c r="J15" s="94">
        <f t="shared" si="5"/>
        <v>0</v>
      </c>
      <c r="K15" s="94">
        <f t="shared" si="6"/>
        <v>0</v>
      </c>
      <c r="L15" s="94">
        <f t="shared" si="4"/>
      </c>
      <c r="M15" s="94">
        <f t="shared" si="1"/>
        <v>0.3333333333333333</v>
      </c>
      <c r="N15" s="95"/>
      <c r="P15" s="36"/>
      <c r="Q15" s="10"/>
      <c r="S15" s="1">
        <f t="shared" si="3"/>
        <v>0</v>
      </c>
      <c r="T15" s="8" t="s">
        <v>62</v>
      </c>
      <c r="U15" s="8" t="s">
        <v>24</v>
      </c>
      <c r="W15" s="6">
        <v>14</v>
      </c>
      <c r="X15" s="2"/>
      <c r="Y15" s="2"/>
      <c r="Z15" s="2"/>
    </row>
    <row r="16" spans="1:26" ht="15" customHeight="1">
      <c r="A16" s="70">
        <v>43845</v>
      </c>
      <c r="B16" s="71" t="s">
        <v>85</v>
      </c>
      <c r="C16" s="72">
        <v>0.3333333333333333</v>
      </c>
      <c r="D16" s="72"/>
      <c r="E16" s="72"/>
      <c r="F16" s="93"/>
      <c r="G16" s="93"/>
      <c r="H16" s="94">
        <f t="shared" si="2"/>
        <v>0</v>
      </c>
      <c r="I16" s="93"/>
      <c r="J16" s="94">
        <f t="shared" si="5"/>
        <v>0</v>
      </c>
      <c r="K16" s="94">
        <f t="shared" si="6"/>
        <v>0</v>
      </c>
      <c r="L16" s="94">
        <f t="shared" si="4"/>
      </c>
      <c r="M16" s="94">
        <f t="shared" si="1"/>
        <v>0.3333333333333333</v>
      </c>
      <c r="N16" s="95"/>
      <c r="P16" s="27"/>
      <c r="Q16" s="28"/>
      <c r="S16" s="1">
        <f t="shared" si="3"/>
        <v>0</v>
      </c>
      <c r="T16" s="8" t="s">
        <v>74</v>
      </c>
      <c r="U16" s="8" t="s">
        <v>58</v>
      </c>
      <c r="W16" s="6">
        <v>15</v>
      </c>
      <c r="X16" s="2"/>
      <c r="Y16" s="2"/>
      <c r="Z16" s="2"/>
    </row>
    <row r="17" spans="1:26" ht="15" customHeight="1">
      <c r="A17" s="70">
        <v>43846</v>
      </c>
      <c r="B17" s="71" t="s">
        <v>86</v>
      </c>
      <c r="C17" s="72">
        <v>0.3333333333333333</v>
      </c>
      <c r="D17" s="93"/>
      <c r="E17" s="93"/>
      <c r="F17" s="93"/>
      <c r="G17" s="93"/>
      <c r="H17" s="94">
        <f t="shared" si="2"/>
        <v>0</v>
      </c>
      <c r="I17" s="93"/>
      <c r="J17" s="94">
        <f t="shared" si="5"/>
        <v>0</v>
      </c>
      <c r="K17" s="94">
        <f t="shared" si="6"/>
        <v>0</v>
      </c>
      <c r="L17" s="94">
        <f t="shared" si="4"/>
      </c>
      <c r="M17" s="94">
        <f t="shared" si="1"/>
        <v>0.3333333333333333</v>
      </c>
      <c r="N17" s="95"/>
      <c r="P17" s="29"/>
      <c r="Q17" s="30"/>
      <c r="S17" s="1">
        <f t="shared" si="3"/>
        <v>0</v>
      </c>
      <c r="T17" s="8" t="s">
        <v>75</v>
      </c>
      <c r="U17" s="8" t="s">
        <v>71</v>
      </c>
      <c r="W17" s="6">
        <v>16</v>
      </c>
      <c r="X17" s="2"/>
      <c r="Y17" s="2"/>
      <c r="Z17" s="2"/>
    </row>
    <row r="18" spans="1:26" ht="15" customHeight="1">
      <c r="A18" s="70">
        <v>43847</v>
      </c>
      <c r="B18" s="71" t="s">
        <v>87</v>
      </c>
      <c r="C18" s="72">
        <v>0.3333333333333333</v>
      </c>
      <c r="D18" s="93"/>
      <c r="E18" s="93"/>
      <c r="F18" s="93"/>
      <c r="G18" s="93"/>
      <c r="H18" s="94">
        <f t="shared" si="2"/>
        <v>0</v>
      </c>
      <c r="I18" s="93"/>
      <c r="J18" s="94">
        <f t="shared" si="5"/>
        <v>0</v>
      </c>
      <c r="K18" s="94">
        <f t="shared" si="6"/>
        <v>0</v>
      </c>
      <c r="L18" s="94">
        <f t="shared" si="4"/>
      </c>
      <c r="M18" s="94">
        <f t="shared" si="1"/>
        <v>0.3333333333333333</v>
      </c>
      <c r="N18" s="95"/>
      <c r="S18" s="1">
        <f t="shared" si="3"/>
        <v>0</v>
      </c>
      <c r="T18" s="8" t="s">
        <v>76</v>
      </c>
      <c r="U18" s="8" t="s">
        <v>70</v>
      </c>
      <c r="W18" s="6">
        <v>17</v>
      </c>
      <c r="X18" s="2"/>
      <c r="Y18" s="2"/>
      <c r="Z18" s="2"/>
    </row>
    <row r="19" spans="1:26" ht="15" customHeight="1">
      <c r="A19" s="70">
        <v>43848</v>
      </c>
      <c r="B19" s="71" t="s">
        <v>80</v>
      </c>
      <c r="C19" s="72"/>
      <c r="D19" s="93"/>
      <c r="E19" s="93"/>
      <c r="F19" s="93"/>
      <c r="G19" s="93"/>
      <c r="H19" s="94">
        <f t="shared" si="2"/>
        <v>0</v>
      </c>
      <c r="I19" s="93"/>
      <c r="J19" s="94">
        <f t="shared" si="5"/>
        <v>0</v>
      </c>
      <c r="K19" s="94">
        <f t="shared" si="6"/>
        <v>0</v>
      </c>
      <c r="L19" s="94">
        <f t="shared" si="4"/>
      </c>
      <c r="M19" s="94">
        <f t="shared" si="1"/>
      </c>
      <c r="N19" s="95"/>
      <c r="P19" s="23">
        <f>IF(Q16="NÃO COMPENSOU TODO CRÉDITO DO MÊS ANTERIOR",(IF((P10+P6)=(P11+P7),D34,IF((P10+P6)&gt;(P11+P7),(P10+P6)-(P11+P7),(P11+P7)-(P10+P6))))-Q17,IF(Q13="NÃO COMPENSOU TODO DÉBITO DO MÊS ANTERIOR",(IF((P10+P6)=(P11+P7),D34,IF((P10+P6)&gt;(P11+P7),(P10+P6)-(P11+P7),(P11+P7)-(P10+P6))))-Q14,IF((P10+P6)=(P11+P7),D34,IF((P10+P6)&gt;(P11+P7),(P10+P6)-(P11+P7),(P11+P7)-(P10+P6)))))</f>
        <v>0</v>
      </c>
      <c r="Q19" s="2" t="s">
        <v>45</v>
      </c>
      <c r="S19" s="1">
        <f t="shared" si="3"/>
        <v>0</v>
      </c>
      <c r="T19" s="8" t="s">
        <v>52</v>
      </c>
      <c r="U19" s="8" t="s">
        <v>53</v>
      </c>
      <c r="W19" s="6">
        <v>18</v>
      </c>
      <c r="X19" s="2"/>
      <c r="Y19" s="2"/>
      <c r="Z19" s="2"/>
    </row>
    <row r="20" spans="1:26" ht="15" customHeight="1">
      <c r="A20" s="70">
        <v>43849</v>
      </c>
      <c r="B20" s="71" t="s">
        <v>44</v>
      </c>
      <c r="C20" s="72"/>
      <c r="D20" s="72"/>
      <c r="E20" s="72"/>
      <c r="F20" s="72"/>
      <c r="G20" s="72"/>
      <c r="H20" s="73">
        <f t="shared" si="2"/>
        <v>0</v>
      </c>
      <c r="I20" s="72"/>
      <c r="J20" s="94">
        <f t="shared" si="5"/>
        <v>0</v>
      </c>
      <c r="K20" s="94">
        <f t="shared" si="6"/>
        <v>0</v>
      </c>
      <c r="L20" s="94">
        <f t="shared" si="4"/>
      </c>
      <c r="M20" s="94">
        <f t="shared" si="1"/>
      </c>
      <c r="N20" s="74"/>
      <c r="P20" s="26">
        <f>IF(P19=D34,"",IF((P10+P6)=(P11+P7),"",IF((P10+P6)&gt;(P11+P7),"POSITIVO","NEGATIVO")))</f>
      </c>
      <c r="S20" s="1">
        <f t="shared" si="3"/>
        <v>0</v>
      </c>
      <c r="T20" s="8" t="s">
        <v>16</v>
      </c>
      <c r="U20" s="8" t="s">
        <v>26</v>
      </c>
      <c r="W20" s="6">
        <v>19</v>
      </c>
      <c r="X20" s="2"/>
      <c r="Y20" s="2"/>
      <c r="Z20" s="2"/>
    </row>
    <row r="21" spans="1:26" ht="15" customHeight="1">
      <c r="A21" s="70">
        <v>43850</v>
      </c>
      <c r="B21" s="71" t="s">
        <v>88</v>
      </c>
      <c r="C21" s="72">
        <v>0.3333333333333333</v>
      </c>
      <c r="D21" s="72"/>
      <c r="E21" s="72"/>
      <c r="F21" s="72"/>
      <c r="G21" s="72"/>
      <c r="H21" s="73">
        <f t="shared" si="2"/>
        <v>0</v>
      </c>
      <c r="I21" s="72"/>
      <c r="J21" s="94">
        <f t="shared" si="5"/>
        <v>0</v>
      </c>
      <c r="K21" s="94">
        <f t="shared" si="6"/>
        <v>0</v>
      </c>
      <c r="L21" s="94">
        <f t="shared" si="4"/>
      </c>
      <c r="M21" s="94">
        <f t="shared" si="1"/>
        <v>0.3333333333333333</v>
      </c>
      <c r="N21" s="74"/>
      <c r="S21" s="1">
        <f t="shared" si="3"/>
        <v>0</v>
      </c>
      <c r="T21" s="8" t="s">
        <v>17</v>
      </c>
      <c r="U21" s="8" t="s">
        <v>27</v>
      </c>
      <c r="W21" s="6">
        <v>20</v>
      </c>
      <c r="X21" s="2"/>
      <c r="Y21" s="2"/>
      <c r="Z21" s="2"/>
    </row>
    <row r="22" spans="1:26" ht="15" customHeight="1">
      <c r="A22" s="70">
        <v>43851</v>
      </c>
      <c r="B22" s="71" t="s">
        <v>84</v>
      </c>
      <c r="C22" s="72">
        <v>0.3333333333333333</v>
      </c>
      <c r="D22" s="93"/>
      <c r="E22" s="93"/>
      <c r="F22" s="93"/>
      <c r="G22" s="93"/>
      <c r="H22" s="94">
        <f t="shared" si="2"/>
        <v>0</v>
      </c>
      <c r="I22" s="93"/>
      <c r="J22" s="94">
        <f t="shared" si="5"/>
        <v>0</v>
      </c>
      <c r="K22" s="94">
        <f t="shared" si="6"/>
        <v>0</v>
      </c>
      <c r="L22" s="94">
        <f t="shared" si="4"/>
      </c>
      <c r="M22" s="94">
        <f t="shared" si="1"/>
        <v>0.3333333333333333</v>
      </c>
      <c r="N22" s="95"/>
      <c r="S22" s="1">
        <f t="shared" si="3"/>
        <v>0</v>
      </c>
      <c r="T22" s="8" t="s">
        <v>15</v>
      </c>
      <c r="U22" s="8" t="s">
        <v>25</v>
      </c>
      <c r="W22" s="6">
        <v>21</v>
      </c>
      <c r="X22" s="2"/>
      <c r="Y22" s="2"/>
      <c r="Z22" s="2"/>
    </row>
    <row r="23" spans="1:26" ht="15" customHeight="1">
      <c r="A23" s="70">
        <v>43852</v>
      </c>
      <c r="B23" s="71" t="s">
        <v>85</v>
      </c>
      <c r="C23" s="72">
        <v>0.3333333333333333</v>
      </c>
      <c r="D23" s="93"/>
      <c r="E23" s="93"/>
      <c r="F23" s="93"/>
      <c r="G23" s="93"/>
      <c r="H23" s="94">
        <f t="shared" si="2"/>
        <v>0</v>
      </c>
      <c r="I23" s="93"/>
      <c r="J23" s="94">
        <f t="shared" si="5"/>
        <v>0</v>
      </c>
      <c r="K23" s="94">
        <f t="shared" si="6"/>
        <v>0</v>
      </c>
      <c r="L23" s="94">
        <f t="shared" si="4"/>
      </c>
      <c r="M23" s="94">
        <f t="shared" si="1"/>
        <v>0.3333333333333333</v>
      </c>
      <c r="N23" s="95"/>
      <c r="S23" s="1">
        <f t="shared" si="3"/>
        <v>0</v>
      </c>
      <c r="T23" s="8" t="s">
        <v>77</v>
      </c>
      <c r="U23" s="8" t="s">
        <v>68</v>
      </c>
      <c r="W23" s="6">
        <v>22</v>
      </c>
      <c r="X23" s="2"/>
      <c r="Y23" s="2"/>
      <c r="Z23" s="2"/>
    </row>
    <row r="24" spans="1:26" ht="15" customHeight="1">
      <c r="A24" s="70">
        <v>43853</v>
      </c>
      <c r="B24" s="71" t="s">
        <v>86</v>
      </c>
      <c r="C24" s="72">
        <v>0.3333333333333333</v>
      </c>
      <c r="D24" s="93"/>
      <c r="E24" s="93"/>
      <c r="F24" s="93"/>
      <c r="G24" s="93"/>
      <c r="H24" s="94">
        <f t="shared" si="2"/>
        <v>0</v>
      </c>
      <c r="I24" s="93"/>
      <c r="J24" s="94">
        <f t="shared" si="5"/>
        <v>0</v>
      </c>
      <c r="K24" s="94">
        <f t="shared" si="6"/>
        <v>0</v>
      </c>
      <c r="L24" s="94">
        <f t="shared" si="4"/>
      </c>
      <c r="M24" s="94">
        <f t="shared" si="1"/>
        <v>0.3333333333333333</v>
      </c>
      <c r="N24" s="95"/>
      <c r="P24" s="22"/>
      <c r="Q24" s="19"/>
      <c r="R24" s="5"/>
      <c r="S24" s="1">
        <f t="shared" si="3"/>
        <v>0</v>
      </c>
      <c r="T24" s="8" t="s">
        <v>63</v>
      </c>
      <c r="U24" s="8" t="s">
        <v>59</v>
      </c>
      <c r="W24" s="6">
        <v>23</v>
      </c>
      <c r="X24" s="2"/>
      <c r="Y24" s="2"/>
      <c r="Z24" s="2"/>
    </row>
    <row r="25" spans="1:26" ht="15" customHeight="1">
      <c r="A25" s="70">
        <v>43854</v>
      </c>
      <c r="B25" s="71" t="s">
        <v>87</v>
      </c>
      <c r="C25" s="72">
        <v>0.3333333333333333</v>
      </c>
      <c r="D25" s="93"/>
      <c r="E25" s="93"/>
      <c r="F25" s="93"/>
      <c r="G25" s="93"/>
      <c r="H25" s="94">
        <f t="shared" si="2"/>
        <v>0</v>
      </c>
      <c r="I25" s="93"/>
      <c r="J25" s="94">
        <f t="shared" si="5"/>
        <v>0</v>
      </c>
      <c r="K25" s="94">
        <f t="shared" si="6"/>
        <v>0</v>
      </c>
      <c r="L25" s="94">
        <f t="shared" si="4"/>
      </c>
      <c r="M25" s="94">
        <f t="shared" si="1"/>
        <v>0.3333333333333333</v>
      </c>
      <c r="N25" s="95"/>
      <c r="P25" s="10"/>
      <c r="Q25" s="10"/>
      <c r="R25" s="10"/>
      <c r="S25" s="1">
        <f t="shared" si="3"/>
        <v>0</v>
      </c>
      <c r="T25" s="8" t="s">
        <v>51</v>
      </c>
      <c r="U25" s="8" t="s">
        <v>60</v>
      </c>
      <c r="W25" s="6">
        <v>24</v>
      </c>
      <c r="X25" s="2"/>
      <c r="Y25" s="2"/>
      <c r="Z25" s="2"/>
    </row>
    <row r="26" spans="1:26" ht="15" customHeight="1">
      <c r="A26" s="70">
        <v>43855</v>
      </c>
      <c r="B26" s="71" t="s">
        <v>80</v>
      </c>
      <c r="C26" s="72"/>
      <c r="D26" s="93"/>
      <c r="E26" s="93"/>
      <c r="F26" s="93"/>
      <c r="G26" s="93"/>
      <c r="H26" s="94">
        <f t="shared" si="2"/>
        <v>0</v>
      </c>
      <c r="I26" s="93"/>
      <c r="J26" s="94">
        <f t="shared" si="5"/>
        <v>0</v>
      </c>
      <c r="K26" s="94">
        <f t="shared" si="6"/>
        <v>0</v>
      </c>
      <c r="L26" s="94">
        <f t="shared" si="4"/>
      </c>
      <c r="M26" s="94">
        <f t="shared" si="1"/>
      </c>
      <c r="N26" s="95"/>
      <c r="R26" s="10"/>
      <c r="S26" s="5"/>
      <c r="T26" s="5"/>
      <c r="W26" s="6">
        <v>25</v>
      </c>
      <c r="X26" s="2"/>
      <c r="Y26" s="2"/>
      <c r="Z26" s="2"/>
    </row>
    <row r="27" spans="1:26" ht="15" customHeight="1">
      <c r="A27" s="70">
        <v>43856</v>
      </c>
      <c r="B27" s="71" t="s">
        <v>44</v>
      </c>
      <c r="C27" s="72"/>
      <c r="D27" s="72"/>
      <c r="E27" s="72"/>
      <c r="F27" s="72"/>
      <c r="G27" s="72"/>
      <c r="H27" s="73">
        <f t="shared" si="2"/>
        <v>0</v>
      </c>
      <c r="I27" s="72"/>
      <c r="J27" s="94">
        <f t="shared" si="5"/>
        <v>0</v>
      </c>
      <c r="K27" s="94">
        <f t="shared" si="6"/>
        <v>0</v>
      </c>
      <c r="L27" s="94">
        <f t="shared" si="4"/>
      </c>
      <c r="M27" s="94">
        <f t="shared" si="1"/>
      </c>
      <c r="N27" s="74"/>
      <c r="Q27" s="4"/>
      <c r="R27" s="10"/>
      <c r="W27" s="6">
        <v>26</v>
      </c>
      <c r="X27" s="2"/>
      <c r="Y27" s="2"/>
      <c r="Z27" s="2"/>
    </row>
    <row r="28" spans="1:26" ht="15" customHeight="1">
      <c r="A28" s="70">
        <v>43857</v>
      </c>
      <c r="B28" s="71" t="s">
        <v>88</v>
      </c>
      <c r="C28" s="72">
        <v>0.3333333333333333</v>
      </c>
      <c r="D28" s="72"/>
      <c r="E28" s="72"/>
      <c r="F28" s="72"/>
      <c r="G28" s="72"/>
      <c r="H28" s="73">
        <f t="shared" si="2"/>
        <v>0</v>
      </c>
      <c r="I28" s="72"/>
      <c r="J28" s="94">
        <f t="shared" si="5"/>
        <v>0</v>
      </c>
      <c r="K28" s="94">
        <f t="shared" si="6"/>
        <v>0</v>
      </c>
      <c r="L28" s="94">
        <f t="shared" si="4"/>
      </c>
      <c r="M28" s="94">
        <f t="shared" si="1"/>
        <v>0.3333333333333333</v>
      </c>
      <c r="N28" s="74"/>
      <c r="Q28" s="4"/>
      <c r="R28" s="5"/>
      <c r="W28" s="6">
        <v>27</v>
      </c>
      <c r="X28" s="2"/>
      <c r="Y28" s="2"/>
      <c r="Z28" s="2"/>
    </row>
    <row r="29" spans="1:26" ht="15" customHeight="1">
      <c r="A29" s="70">
        <v>43858</v>
      </c>
      <c r="B29" s="71" t="s">
        <v>84</v>
      </c>
      <c r="C29" s="72">
        <v>0.3333333333333333</v>
      </c>
      <c r="D29" s="93"/>
      <c r="E29" s="93"/>
      <c r="F29" s="93"/>
      <c r="G29" s="93"/>
      <c r="H29" s="94">
        <f t="shared" si="2"/>
        <v>0</v>
      </c>
      <c r="I29" s="93"/>
      <c r="J29" s="94">
        <f t="shared" si="5"/>
        <v>0</v>
      </c>
      <c r="K29" s="94">
        <f t="shared" si="6"/>
        <v>0</v>
      </c>
      <c r="L29" s="94">
        <f t="shared" si="4"/>
      </c>
      <c r="M29" s="94">
        <f t="shared" si="1"/>
        <v>0.3333333333333333</v>
      </c>
      <c r="N29" s="95"/>
      <c r="Q29" s="4"/>
      <c r="W29" s="6">
        <v>28</v>
      </c>
      <c r="X29" s="2"/>
      <c r="Y29" s="2"/>
      <c r="Z29" s="2"/>
    </row>
    <row r="30" spans="1:26" ht="15" customHeight="1">
      <c r="A30" s="70">
        <v>43859</v>
      </c>
      <c r="B30" s="71" t="s">
        <v>85</v>
      </c>
      <c r="C30" s="72">
        <v>0.3333333333333333</v>
      </c>
      <c r="D30" s="93"/>
      <c r="E30" s="93"/>
      <c r="F30" s="93"/>
      <c r="G30" s="93"/>
      <c r="H30" s="94">
        <f t="shared" si="2"/>
        <v>0</v>
      </c>
      <c r="I30" s="93"/>
      <c r="J30" s="94">
        <f t="shared" si="5"/>
        <v>0</v>
      </c>
      <c r="K30" s="94">
        <f t="shared" si="6"/>
        <v>0</v>
      </c>
      <c r="L30" s="94">
        <f t="shared" si="4"/>
      </c>
      <c r="M30" s="94">
        <f t="shared" si="1"/>
        <v>0.3333333333333333</v>
      </c>
      <c r="N30" s="95"/>
      <c r="Q30" s="4"/>
      <c r="W30" s="6">
        <v>29</v>
      </c>
      <c r="X30" s="2"/>
      <c r="Y30" s="2"/>
      <c r="Z30" s="2"/>
    </row>
    <row r="31" spans="1:26" ht="15" customHeight="1">
      <c r="A31" s="70">
        <v>43860</v>
      </c>
      <c r="B31" s="71" t="s">
        <v>86</v>
      </c>
      <c r="C31" s="72">
        <v>0.3333333333333333</v>
      </c>
      <c r="D31" s="93"/>
      <c r="E31" s="93"/>
      <c r="F31" s="93"/>
      <c r="G31" s="93"/>
      <c r="H31" s="94">
        <f t="shared" si="2"/>
        <v>0</v>
      </c>
      <c r="I31" s="93"/>
      <c r="J31" s="94">
        <f t="shared" si="5"/>
        <v>0</v>
      </c>
      <c r="K31" s="94">
        <f t="shared" si="6"/>
        <v>0</v>
      </c>
      <c r="L31" s="94">
        <f t="shared" si="4"/>
      </c>
      <c r="M31" s="94">
        <f t="shared" si="1"/>
        <v>0.3333333333333333</v>
      </c>
      <c r="N31" s="95"/>
      <c r="Q31" s="4"/>
      <c r="W31" s="6">
        <v>30</v>
      </c>
      <c r="X31" s="2"/>
      <c r="Y31" s="2"/>
      <c r="Z31" s="2"/>
    </row>
    <row r="32" spans="1:26" ht="15" customHeight="1" thickBot="1">
      <c r="A32" s="70">
        <v>43861</v>
      </c>
      <c r="B32" s="71" t="s">
        <v>87</v>
      </c>
      <c r="C32" s="72">
        <v>0.3333333333333333</v>
      </c>
      <c r="D32" s="93"/>
      <c r="E32" s="93"/>
      <c r="F32" s="93"/>
      <c r="G32" s="93"/>
      <c r="H32" s="94">
        <f t="shared" si="2"/>
        <v>0</v>
      </c>
      <c r="I32" s="93"/>
      <c r="J32" s="94">
        <f t="shared" si="5"/>
        <v>0</v>
      </c>
      <c r="K32" s="94">
        <f t="shared" si="6"/>
        <v>0</v>
      </c>
      <c r="L32" s="94">
        <f t="shared" si="4"/>
      </c>
      <c r="M32" s="94">
        <f t="shared" si="1"/>
        <v>0.3333333333333333</v>
      </c>
      <c r="N32" s="95"/>
      <c r="W32" s="6">
        <v>31</v>
      </c>
      <c r="X32" s="2"/>
      <c r="Y32" s="2"/>
      <c r="Z32" s="2"/>
    </row>
    <row r="33" spans="1:23" ht="15" customHeight="1" thickTop="1">
      <c r="A33" s="76"/>
      <c r="B33" s="77"/>
      <c r="C33" s="87">
        <v>0.041666666666666664</v>
      </c>
      <c r="D33" s="87">
        <v>0.9166666666666666</v>
      </c>
      <c r="E33" s="51">
        <v>0.2604166666666667</v>
      </c>
      <c r="F33" s="25">
        <v>0.3333333333333333</v>
      </c>
      <c r="G33" s="53"/>
      <c r="H33" s="12"/>
      <c r="I33" s="12">
        <f>SUM(I2:I32)</f>
        <v>0</v>
      </c>
      <c r="J33" s="91">
        <f>SUM(J2:J32)</f>
        <v>0</v>
      </c>
      <c r="K33" s="91">
        <f>SUM(K2:K32)</f>
        <v>0</v>
      </c>
      <c r="L33" s="12"/>
      <c r="M33" s="12"/>
      <c r="N33" s="78" t="s">
        <v>38</v>
      </c>
      <c r="W33" s="11"/>
    </row>
    <row r="34" spans="1:23" ht="15" customHeight="1">
      <c r="A34" s="11"/>
      <c r="B34" s="52"/>
      <c r="C34" s="88">
        <v>0.0006944444444444445</v>
      </c>
      <c r="D34" s="88">
        <v>0</v>
      </c>
      <c r="E34" s="25">
        <v>0.08333333333333333</v>
      </c>
      <c r="F34" s="62" t="s">
        <v>90</v>
      </c>
      <c r="G34" s="63"/>
      <c r="H34" s="64"/>
      <c r="I34" s="64"/>
      <c r="J34" s="64"/>
      <c r="K34" s="49"/>
      <c r="L34" s="13"/>
      <c r="M34" s="13"/>
      <c r="N34" s="15"/>
      <c r="P34" s="4" t="s">
        <v>49</v>
      </c>
      <c r="W34" s="11"/>
    </row>
    <row r="35" spans="1:23" ht="15" customHeight="1">
      <c r="A35" s="39"/>
      <c r="B35" s="40" t="s">
        <v>82</v>
      </c>
      <c r="C35" s="41"/>
      <c r="D35" s="42"/>
      <c r="E35" s="42"/>
      <c r="F35" s="43"/>
      <c r="G35" s="43"/>
      <c r="H35" s="43"/>
      <c r="I35" s="43"/>
      <c r="J35" s="41"/>
      <c r="K35" s="41"/>
      <c r="L35" s="41"/>
      <c r="M35" s="41"/>
      <c r="N35" s="41"/>
      <c r="P35" s="4" t="s">
        <v>69</v>
      </c>
      <c r="W35" s="16"/>
    </row>
    <row r="36" spans="1:23" ht="15" customHeight="1">
      <c r="A36" s="39"/>
      <c r="B36" s="41" t="s">
        <v>83</v>
      </c>
      <c r="C36" s="41"/>
      <c r="D36" s="42"/>
      <c r="E36" s="43"/>
      <c r="F36" s="43"/>
      <c r="G36" s="43"/>
      <c r="H36" s="43"/>
      <c r="I36" s="43"/>
      <c r="J36" s="43"/>
      <c r="K36" s="43"/>
      <c r="L36" s="41"/>
      <c r="M36" s="41"/>
      <c r="N36" s="41"/>
      <c r="P36" s="4" t="s">
        <v>89</v>
      </c>
      <c r="W36" s="16"/>
    </row>
    <row r="37" ht="0" customHeight="1" hidden="1"/>
    <row r="38" ht="0" customHeight="1" hidden="1"/>
    <row r="39" ht="0" customHeight="1" hidden="1"/>
    <row r="40" ht="0" customHeight="1" hidden="1"/>
    <row r="41" ht="0" customHeight="1" hidden="1"/>
    <row r="42" ht="0" customHeight="1" hidden="1"/>
    <row r="43" ht="0" customHeight="1" hidden="1"/>
  </sheetData>
  <sheetProtection password="FF7F" sheet="1" selectLockedCells="1"/>
  <mergeCells count="2">
    <mergeCell ref="P1:Q1"/>
    <mergeCell ref="P5:Q5"/>
  </mergeCells>
  <conditionalFormatting sqref="J34:K34 H33:I34">
    <cfRule type="cellIs" priority="198" dxfId="1182" operator="equal" stopIfTrue="1">
      <formula>$D$34</formula>
    </cfRule>
  </conditionalFormatting>
  <conditionalFormatting sqref="P20">
    <cfRule type="cellIs" priority="196" dxfId="1183" operator="equal" stopIfTrue="1">
      <formula>"POSITIVO"</formula>
    </cfRule>
    <cfRule type="cellIs" priority="197" dxfId="1184" operator="equal" stopIfTrue="1">
      <formula>"NEGATIVO"</formula>
    </cfRule>
  </conditionalFormatting>
  <conditionalFormatting sqref="Y2:Y32">
    <cfRule type="cellIs" priority="195" dxfId="1184" operator="equal" stopIfTrue="1">
      <formula>"NÃO CUMPRIU"</formula>
    </cfRule>
  </conditionalFormatting>
  <conditionalFormatting sqref="P6:P7">
    <cfRule type="cellIs" priority="194" dxfId="1185" operator="equal" stopIfTrue="1">
      <formula>$D$34</formula>
    </cfRule>
  </conditionalFormatting>
  <conditionalFormatting sqref="H3:H32 J2:K32">
    <cfRule type="cellIs" priority="85" dxfId="1182" operator="equal" stopIfTrue="1">
      <formula>$D$34</formula>
    </cfRule>
  </conditionalFormatting>
  <conditionalFormatting sqref="H7">
    <cfRule type="cellIs" priority="74" dxfId="1182" operator="equal" stopIfTrue="1">
      <formula>$D$34</formula>
    </cfRule>
  </conditionalFormatting>
  <conditionalFormatting sqref="H14">
    <cfRule type="cellIs" priority="53" dxfId="1182" operator="equal" stopIfTrue="1">
      <formula>$D$34</formula>
    </cfRule>
  </conditionalFormatting>
  <conditionalFormatting sqref="L2:L32">
    <cfRule type="expression" priority="41" dxfId="1186" stopIfTrue="1">
      <formula>$B2="dom"</formula>
    </cfRule>
    <cfRule type="expression" priority="42" dxfId="1186" stopIfTrue="1">
      <formula>$B2="sab"</formula>
    </cfRule>
  </conditionalFormatting>
  <conditionalFormatting sqref="C2">
    <cfRule type="expression" priority="35" dxfId="1186" stopIfTrue="1">
      <formula>$B2="dom"</formula>
    </cfRule>
    <cfRule type="expression" priority="36" dxfId="1186" stopIfTrue="1">
      <formula>$B2="sab"</formula>
    </cfRule>
  </conditionalFormatting>
  <conditionalFormatting sqref="I2">
    <cfRule type="expression" priority="33" dxfId="1186" stopIfTrue="1">
      <formula>$B2="dom"</formula>
    </cfRule>
    <cfRule type="expression" priority="34" dxfId="1186" stopIfTrue="1">
      <formula>$B2="sab"</formula>
    </cfRule>
  </conditionalFormatting>
  <conditionalFormatting sqref="H2">
    <cfRule type="cellIs" priority="32" dxfId="1182" operator="equal" stopIfTrue="1">
      <formula>$D$35</formula>
    </cfRule>
  </conditionalFormatting>
  <conditionalFormatting sqref="H2">
    <cfRule type="expression" priority="30" dxfId="1186" stopIfTrue="1">
      <formula>$B2="dom"</formula>
    </cfRule>
    <cfRule type="expression" priority="31" dxfId="1186" stopIfTrue="1">
      <formula>$B2="sab"</formula>
    </cfRule>
  </conditionalFormatting>
  <conditionalFormatting sqref="N2">
    <cfRule type="expression" priority="28" dxfId="1186" stopIfTrue="1">
      <formula>$B2="dom"</formula>
    </cfRule>
    <cfRule type="expression" priority="29" dxfId="1186" stopIfTrue="1">
      <formula>$B2="sáb"</formula>
    </cfRule>
  </conditionalFormatting>
  <conditionalFormatting sqref="M2">
    <cfRule type="cellIs" priority="23" dxfId="1182" operator="equal" stopIfTrue="1">
      <formula>$D$35</formula>
    </cfRule>
  </conditionalFormatting>
  <conditionalFormatting sqref="M2">
    <cfRule type="expression" priority="21" dxfId="1186" stopIfTrue="1">
      <formula>$B2="dom"</formula>
    </cfRule>
    <cfRule type="expression" priority="22" dxfId="1186" stopIfTrue="1">
      <formula>$B2="sáb"</formula>
    </cfRule>
  </conditionalFormatting>
  <conditionalFormatting sqref="M2">
    <cfRule type="expression" priority="19" dxfId="1186" stopIfTrue="1">
      <formula>$B2="dom"</formula>
    </cfRule>
    <cfRule type="expression" priority="20" dxfId="1186" stopIfTrue="1">
      <formula>$B2="sáb"</formula>
    </cfRule>
  </conditionalFormatting>
  <conditionalFormatting sqref="M2">
    <cfRule type="expression" priority="18" dxfId="1186" stopIfTrue="1">
      <formula>$B2="dom"</formula>
    </cfRule>
  </conditionalFormatting>
  <conditionalFormatting sqref="M2">
    <cfRule type="expression" priority="16" dxfId="1186" stopIfTrue="1">
      <formula>$B2="dom"</formula>
    </cfRule>
    <cfRule type="expression" priority="17" dxfId="1186" stopIfTrue="1">
      <formula>$B2="sáb"</formula>
    </cfRule>
  </conditionalFormatting>
  <conditionalFormatting sqref="D2:G2">
    <cfRule type="expression" priority="12" dxfId="1186" stopIfTrue="1">
      <formula>$B2="dom"</formula>
    </cfRule>
    <cfRule type="expression" priority="13" dxfId="1186" stopIfTrue="1">
      <formula>$B2="sáb"</formula>
    </cfRule>
  </conditionalFormatting>
  <conditionalFormatting sqref="J2:K2">
    <cfRule type="expression" priority="3" dxfId="1186" stopIfTrue="1">
      <formula>$B2="dom"</formula>
    </cfRule>
    <cfRule type="expression" priority="4" dxfId="1186" stopIfTrue="1">
      <formula>$B2="sáb"</formula>
    </cfRule>
  </conditionalFormatting>
  <conditionalFormatting sqref="J2:K32">
    <cfRule type="expression" priority="1" dxfId="1186" stopIfTrue="1">
      <formula>$B2="dom"</formula>
    </cfRule>
    <cfRule type="expression" priority="2" dxfId="1186" stopIfTrue="1">
      <formula>$B2="sáb"</formula>
    </cfRule>
  </conditionalFormatting>
  <conditionalFormatting sqref="A2:N32">
    <cfRule type="expression" priority="43" dxfId="1186" stopIfTrue="1">
      <formula>$B2="dom"</formula>
    </cfRule>
    <cfRule type="expression" priority="44" dxfId="1186" stopIfTrue="1">
      <formula>$B2="sáb"</formula>
    </cfRule>
  </conditionalFormatting>
  <dataValidations count="1">
    <dataValidation type="list" allowBlank="1" showInputMessage="1" showErrorMessage="1" sqref="N2:N32">
      <formula1>$U$2:$U$25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96" r:id="rId1"/>
  <headerFooter>
    <oddHeader>&amp;L&amp;"-,Negrito"&amp;14CÁLCULO DE HORAS - &amp;A</oddHeader>
    <oddFooter>&amp;R&amp;8&amp;D - &amp;T
&amp;F</oddFooter>
  </headerFooter>
  <colBreaks count="2" manualBreakCount="2">
    <brk id="15" max="65535" man="1"/>
    <brk id="21" max="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Z36"/>
  <sheetViews>
    <sheetView showGridLines="0" showRowColHeaders="0" zoomScale="90" zoomScaleNormal="90" zoomScalePageLayoutView="0" workbookViewId="0" topLeftCell="A4">
      <selection activeCell="G18" sqref="G18"/>
    </sheetView>
  </sheetViews>
  <sheetFormatPr defaultColWidth="0" defaultRowHeight="0" customHeight="1" zeroHeight="1"/>
  <cols>
    <col min="1" max="1" width="6.7109375" style="17" customWidth="1"/>
    <col min="2" max="2" width="4.140625" style="20" customWidth="1"/>
    <col min="3" max="7" width="9.28125" style="20" customWidth="1"/>
    <col min="8" max="8" width="10.57421875" style="20" hidden="1" customWidth="1"/>
    <col min="9" max="9" width="10.57421875" style="20" bestFit="1" customWidth="1"/>
    <col min="10" max="11" width="9.28125" style="20" customWidth="1"/>
    <col min="12" max="13" width="9.28125" style="21" customWidth="1"/>
    <col min="14" max="14" width="21.7109375" style="21" customWidth="1"/>
    <col min="15" max="15" width="3.7109375" style="4" customWidth="1"/>
    <col min="16" max="16" width="9.7109375" style="4" customWidth="1"/>
    <col min="17" max="17" width="40.7109375" style="7" customWidth="1"/>
    <col min="18" max="18" width="3.7109375" style="7" customWidth="1"/>
    <col min="19" max="19" width="8.7109375" style="7" customWidth="1"/>
    <col min="20" max="20" width="71.57421875" style="7" bestFit="1" customWidth="1"/>
    <col min="21" max="21" width="18.140625" style="4" bestFit="1" customWidth="1"/>
    <col min="22" max="22" width="3.7109375" style="4" hidden="1" customWidth="1"/>
    <col min="23" max="23" width="6.7109375" style="17" hidden="1" customWidth="1"/>
    <col min="24" max="24" width="34.28125" style="10" hidden="1" customWidth="1"/>
    <col min="25" max="25" width="13.8515625" style="10" hidden="1" customWidth="1"/>
    <col min="26" max="26" width="40.00390625" style="10" hidden="1" customWidth="1"/>
    <col min="27" max="29" width="0" style="0" hidden="1" customWidth="1"/>
    <col min="30" max="16384" width="0" style="4" hidden="1" customWidth="1"/>
  </cols>
  <sheetData>
    <row r="1" spans="1:26" ht="15" customHeight="1">
      <c r="A1" s="46" t="s">
        <v>0</v>
      </c>
      <c r="B1" s="47"/>
      <c r="C1" s="47" t="s">
        <v>1</v>
      </c>
      <c r="D1" s="47" t="s">
        <v>2</v>
      </c>
      <c r="E1" s="47" t="s">
        <v>36</v>
      </c>
      <c r="F1" s="47" t="s">
        <v>37</v>
      </c>
      <c r="G1" s="47" t="s">
        <v>3</v>
      </c>
      <c r="H1" s="47" t="s">
        <v>5</v>
      </c>
      <c r="I1" s="47" t="s">
        <v>28</v>
      </c>
      <c r="J1" s="47" t="s">
        <v>4</v>
      </c>
      <c r="K1" s="47" t="s">
        <v>8</v>
      </c>
      <c r="L1" s="47" t="s">
        <v>6</v>
      </c>
      <c r="M1" s="47" t="s">
        <v>7</v>
      </c>
      <c r="N1" s="47" t="s">
        <v>9</v>
      </c>
      <c r="P1" s="106" t="s">
        <v>35</v>
      </c>
      <c r="Q1" s="106"/>
      <c r="R1" s="5"/>
      <c r="S1" s="45"/>
      <c r="T1" s="45" t="s">
        <v>29</v>
      </c>
      <c r="U1" s="45" t="s">
        <v>30</v>
      </c>
      <c r="W1" s="3" t="s">
        <v>0</v>
      </c>
      <c r="X1" s="24" t="s">
        <v>50</v>
      </c>
      <c r="Y1" s="38"/>
      <c r="Z1" s="24"/>
    </row>
    <row r="2" spans="1:26" ht="15" customHeight="1">
      <c r="A2" s="70">
        <v>44105</v>
      </c>
      <c r="B2" s="71" t="s">
        <v>86</v>
      </c>
      <c r="C2" s="72">
        <v>0.3333333333333333</v>
      </c>
      <c r="D2" s="93"/>
      <c r="E2" s="93"/>
      <c r="F2" s="93"/>
      <c r="G2" s="93"/>
      <c r="H2" s="94">
        <f>IF((F2-E2)=$D$34,$D$34,IF((F2-E2)&lt;$C$33,$C$33,(F2-E2)))</f>
        <v>0</v>
      </c>
      <c r="I2" s="93"/>
      <c r="J2" s="94">
        <f>IF(Y2="NÃO CUMPRIU",((IF(D2&gt;$C$34,(G2-D2)-H2,$D$34))-I2)-$C$33,(IF(D2&gt;$C$34,(G2-D2)-H2,$D$34))-I2)</f>
        <v>0</v>
      </c>
      <c r="K2" s="94">
        <f>IF(G2&gt;$D$33,G2-$D$33,$D$34)</f>
        <v>0</v>
      </c>
      <c r="L2" s="94">
        <f>IF(OR((J2-C2)=$D$34,(J2-C2)&lt;$D$34),"",IF((J2-C2)&gt;$E$34,$E$34,(J2-C2)))</f>
      </c>
      <c r="M2" s="94">
        <f>IF(J2=C2,"",IF(J2&lt;C2,C2-J2,""))</f>
        <v>0.3333333333333333</v>
      </c>
      <c r="N2" s="95"/>
      <c r="P2" s="1">
        <f>J33</f>
        <v>0</v>
      </c>
      <c r="Q2" s="2" t="s">
        <v>42</v>
      </c>
      <c r="S2" s="1">
        <f>SUMIF($N$2:$N$32,U2,$M$2:$M$32)</f>
        <v>0</v>
      </c>
      <c r="T2" s="8" t="s">
        <v>10</v>
      </c>
      <c r="U2" s="8" t="s">
        <v>18</v>
      </c>
      <c r="W2" s="6">
        <v>1</v>
      </c>
      <c r="X2" s="2"/>
      <c r="Y2" s="2"/>
      <c r="Z2" s="2"/>
    </row>
    <row r="3" spans="1:26" ht="15" customHeight="1">
      <c r="A3" s="70">
        <v>44106</v>
      </c>
      <c r="B3" s="71" t="s">
        <v>87</v>
      </c>
      <c r="C3" s="72">
        <v>0.3333333333333333</v>
      </c>
      <c r="D3" s="93"/>
      <c r="E3" s="93"/>
      <c r="F3" s="93"/>
      <c r="G3" s="93"/>
      <c r="H3" s="94">
        <f aca="true" t="shared" si="0" ref="H3:H32">IF((F3-E3)=$D$34,$D$34,IF((F3-E3)&lt;$C$33,$C$33,(F3-E3)))</f>
        <v>0</v>
      </c>
      <c r="I3" s="93"/>
      <c r="J3" s="94">
        <f aca="true" t="shared" si="1" ref="J3:J32">IF(Y3="NÃO CUMPRIU",((IF(D3&gt;$C$34,(G3-D3)-H3,$D$34))-I3)-$C$33,(IF(D3&gt;$C$34,(G3-D3)-H3,$D$34))-I3)</f>
        <v>0</v>
      </c>
      <c r="K3" s="94">
        <f aca="true" t="shared" si="2" ref="K3:K32">IF(G3&gt;$D$33,G3-$D$33,$D$34)</f>
        <v>0</v>
      </c>
      <c r="L3" s="94">
        <f aca="true" t="shared" si="3" ref="L3:L32">IF(OR((J3-C3)=$D$34,(J3-C3)&lt;$D$34),"",IF((J3-C3)&gt;$E$34,$E$34,(J3-C3)))</f>
      </c>
      <c r="M3" s="94">
        <f aca="true" t="shared" si="4" ref="M3:M32">IF(J3=C3,"",IF(J3&lt;C3,C3-J3,""))</f>
        <v>0.3333333333333333</v>
      </c>
      <c r="N3" s="95"/>
      <c r="P3" s="1">
        <f>K33</f>
        <v>0</v>
      </c>
      <c r="Q3" s="2" t="s">
        <v>43</v>
      </c>
      <c r="S3" s="1">
        <f aca="true" t="shared" si="5" ref="S3:S25">SUMIF($N$2:$N$32,U3,$M$2:$M$32)</f>
        <v>0</v>
      </c>
      <c r="T3" s="8" t="s">
        <v>55</v>
      </c>
      <c r="U3" s="8" t="s">
        <v>56</v>
      </c>
      <c r="W3" s="6">
        <v>2</v>
      </c>
      <c r="X3" s="2"/>
      <c r="Y3" s="2"/>
      <c r="Z3" s="2"/>
    </row>
    <row r="4" spans="1:26" ht="15" customHeight="1">
      <c r="A4" s="70">
        <v>44107</v>
      </c>
      <c r="B4" s="71" t="s">
        <v>80</v>
      </c>
      <c r="C4" s="72"/>
      <c r="D4" s="93"/>
      <c r="E4" s="93"/>
      <c r="F4" s="93"/>
      <c r="G4" s="93"/>
      <c r="H4" s="94">
        <f t="shared" si="0"/>
        <v>0</v>
      </c>
      <c r="I4" s="93"/>
      <c r="J4" s="94">
        <f t="shared" si="1"/>
        <v>0</v>
      </c>
      <c r="K4" s="94">
        <f t="shared" si="2"/>
        <v>0</v>
      </c>
      <c r="L4" s="94">
        <f t="shared" si="3"/>
      </c>
      <c r="M4" s="94">
        <f t="shared" si="4"/>
      </c>
      <c r="N4" s="95"/>
      <c r="P4" s="1"/>
      <c r="Q4" s="8"/>
      <c r="S4" s="1">
        <f t="shared" si="5"/>
        <v>0</v>
      </c>
      <c r="T4" s="8" t="s">
        <v>64</v>
      </c>
      <c r="U4" s="8" t="s">
        <v>65</v>
      </c>
      <c r="W4" s="6">
        <v>3</v>
      </c>
      <c r="X4" s="2"/>
      <c r="Y4" s="2"/>
      <c r="Z4" s="2"/>
    </row>
    <row r="5" spans="1:26" ht="15" customHeight="1">
      <c r="A5" s="70">
        <v>44108</v>
      </c>
      <c r="B5" s="71" t="s">
        <v>44</v>
      </c>
      <c r="C5" s="72"/>
      <c r="D5" s="93"/>
      <c r="E5" s="93"/>
      <c r="F5" s="93"/>
      <c r="G5" s="93"/>
      <c r="H5" s="94">
        <f t="shared" si="0"/>
        <v>0</v>
      </c>
      <c r="I5" s="93"/>
      <c r="J5" s="94">
        <f t="shared" si="1"/>
        <v>0</v>
      </c>
      <c r="K5" s="94">
        <f t="shared" si="2"/>
        <v>0</v>
      </c>
      <c r="L5" s="94">
        <f t="shared" si="3"/>
      </c>
      <c r="M5" s="94">
        <f t="shared" si="4"/>
      </c>
      <c r="N5" s="95"/>
      <c r="P5" s="106" t="s">
        <v>39</v>
      </c>
      <c r="Q5" s="106"/>
      <c r="R5" s="18"/>
      <c r="S5" s="1">
        <f t="shared" si="5"/>
        <v>0</v>
      </c>
      <c r="T5" s="8" t="s">
        <v>66</v>
      </c>
      <c r="U5" s="8" t="s">
        <v>67</v>
      </c>
      <c r="W5" s="6">
        <v>4</v>
      </c>
      <c r="X5" s="2"/>
      <c r="Y5" s="2"/>
      <c r="Z5" s="2"/>
    </row>
    <row r="6" spans="1:26" ht="15" customHeight="1">
      <c r="A6" s="70">
        <v>44109</v>
      </c>
      <c r="B6" s="71" t="s">
        <v>88</v>
      </c>
      <c r="C6" s="72">
        <v>0.3333333333333333</v>
      </c>
      <c r="D6" s="72"/>
      <c r="E6" s="72"/>
      <c r="F6" s="72"/>
      <c r="G6" s="72"/>
      <c r="H6" s="73">
        <f t="shared" si="0"/>
        <v>0</v>
      </c>
      <c r="I6" s="72"/>
      <c r="J6" s="94">
        <f t="shared" si="1"/>
        <v>0</v>
      </c>
      <c r="K6" s="94">
        <f t="shared" si="2"/>
        <v>0</v>
      </c>
      <c r="L6" s="94">
        <f t="shared" si="3"/>
      </c>
      <c r="M6" s="94">
        <f t="shared" si="4"/>
        <v>0.3333333333333333</v>
      </c>
      <c r="N6" s="95"/>
      <c r="P6" s="89">
        <f>IF('SET-2020'!$P$20="POSITIVO",'SET-2020'!$P$19,D34)</f>
        <v>0</v>
      </c>
      <c r="Q6" s="2" t="s">
        <v>46</v>
      </c>
      <c r="R6" s="18"/>
      <c r="S6" s="1">
        <f t="shared" si="5"/>
        <v>0</v>
      </c>
      <c r="T6" s="8" t="s">
        <v>31</v>
      </c>
      <c r="U6" s="8" t="s">
        <v>32</v>
      </c>
      <c r="W6" s="6">
        <v>5</v>
      </c>
      <c r="X6" s="2"/>
      <c r="Y6" s="2"/>
      <c r="Z6" s="2"/>
    </row>
    <row r="7" spans="1:26" ht="15" customHeight="1">
      <c r="A7" s="70">
        <v>44110</v>
      </c>
      <c r="B7" s="71" t="s">
        <v>84</v>
      </c>
      <c r="C7" s="72">
        <v>0.3333333333333333</v>
      </c>
      <c r="D7" s="72"/>
      <c r="E7" s="72"/>
      <c r="F7" s="72"/>
      <c r="G7" s="72"/>
      <c r="H7" s="73">
        <f t="shared" si="0"/>
        <v>0</v>
      </c>
      <c r="I7" s="72"/>
      <c r="J7" s="94">
        <f t="shared" si="1"/>
        <v>0</v>
      </c>
      <c r="K7" s="94">
        <f t="shared" si="2"/>
        <v>0</v>
      </c>
      <c r="L7" s="94">
        <f t="shared" si="3"/>
      </c>
      <c r="M7" s="94">
        <f t="shared" si="4"/>
        <v>0.3333333333333333</v>
      </c>
      <c r="N7" s="95"/>
      <c r="P7" s="89">
        <f>IF('SET-2020'!P20="NEGATIVO",'SET-2020'!$P$19,D34)</f>
        <v>0</v>
      </c>
      <c r="Q7" s="8" t="s">
        <v>47</v>
      </c>
      <c r="S7" s="1">
        <f t="shared" si="5"/>
        <v>0</v>
      </c>
      <c r="T7" s="8" t="s">
        <v>54</v>
      </c>
      <c r="U7" s="8" t="s">
        <v>57</v>
      </c>
      <c r="W7" s="6">
        <v>6</v>
      </c>
      <c r="X7" s="2"/>
      <c r="Y7" s="2"/>
      <c r="Z7" s="2"/>
    </row>
    <row r="8" spans="1:26" ht="15" customHeight="1">
      <c r="A8" s="70">
        <v>44111</v>
      </c>
      <c r="B8" s="71" t="s">
        <v>85</v>
      </c>
      <c r="C8" s="72">
        <v>0.3333333333333333</v>
      </c>
      <c r="D8" s="93"/>
      <c r="E8" s="93"/>
      <c r="F8" s="93"/>
      <c r="G8" s="93"/>
      <c r="H8" s="94">
        <f t="shared" si="0"/>
        <v>0</v>
      </c>
      <c r="I8" s="93"/>
      <c r="J8" s="94">
        <f t="shared" si="1"/>
        <v>0</v>
      </c>
      <c r="K8" s="94">
        <f t="shared" si="2"/>
        <v>0</v>
      </c>
      <c r="L8" s="94">
        <f t="shared" si="3"/>
      </c>
      <c r="M8" s="94">
        <f t="shared" si="4"/>
        <v>0.3333333333333333</v>
      </c>
      <c r="N8" s="95"/>
      <c r="P8" s="9"/>
      <c r="Q8" s="7" t="s">
        <v>48</v>
      </c>
      <c r="S8" s="1">
        <f>SUMIF($N$2:$N$32,U8,$L$2:$L$32)</f>
        <v>0</v>
      </c>
      <c r="T8" s="8" t="s">
        <v>11</v>
      </c>
      <c r="U8" s="8" t="s">
        <v>19</v>
      </c>
      <c r="W8" s="6">
        <v>7</v>
      </c>
      <c r="X8" s="2"/>
      <c r="Y8" s="2"/>
      <c r="Z8" s="2"/>
    </row>
    <row r="9" spans="1:26" ht="15" customHeight="1">
      <c r="A9" s="70">
        <v>44112</v>
      </c>
      <c r="B9" s="71" t="s">
        <v>86</v>
      </c>
      <c r="C9" s="72">
        <v>0.3333333333333333</v>
      </c>
      <c r="D9" s="93"/>
      <c r="E9" s="93"/>
      <c r="F9" s="93"/>
      <c r="G9" s="93"/>
      <c r="H9" s="94">
        <f t="shared" si="0"/>
        <v>0</v>
      </c>
      <c r="I9" s="93"/>
      <c r="J9" s="94">
        <f t="shared" si="1"/>
        <v>0</v>
      </c>
      <c r="K9" s="94">
        <f t="shared" si="2"/>
        <v>0</v>
      </c>
      <c r="L9" s="94">
        <f t="shared" si="3"/>
      </c>
      <c r="M9" s="94">
        <f t="shared" si="4"/>
        <v>0.3333333333333333</v>
      </c>
      <c r="N9" s="95"/>
      <c r="Q9" s="10"/>
      <c r="S9" s="1">
        <f>SUMIF($N$2:$N$32,U9,$M$2:$M$32)</f>
        <v>0</v>
      </c>
      <c r="T9" s="8" t="s">
        <v>12</v>
      </c>
      <c r="U9" s="8" t="s">
        <v>20</v>
      </c>
      <c r="W9" s="6">
        <v>8</v>
      </c>
      <c r="X9" s="2"/>
      <c r="Y9" s="2"/>
      <c r="Z9" s="2"/>
    </row>
    <row r="10" spans="1:26" ht="15" customHeight="1">
      <c r="A10" s="70">
        <v>44113</v>
      </c>
      <c r="B10" s="71" t="s">
        <v>87</v>
      </c>
      <c r="C10" s="72">
        <v>0.3333333333333333</v>
      </c>
      <c r="D10" s="93"/>
      <c r="E10" s="93"/>
      <c r="F10" s="93"/>
      <c r="G10" s="93"/>
      <c r="H10" s="94">
        <f t="shared" si="0"/>
        <v>0</v>
      </c>
      <c r="I10" s="93"/>
      <c r="J10" s="94">
        <f t="shared" si="1"/>
        <v>0</v>
      </c>
      <c r="K10" s="94">
        <f t="shared" si="2"/>
        <v>0</v>
      </c>
      <c r="L10" s="94">
        <f t="shared" si="3"/>
      </c>
      <c r="M10" s="94">
        <f t="shared" si="4"/>
        <v>0.3333333333333333</v>
      </c>
      <c r="N10" s="95"/>
      <c r="P10" s="1">
        <f>S8</f>
        <v>0</v>
      </c>
      <c r="Q10" s="8" t="s">
        <v>40</v>
      </c>
      <c r="S10" s="1">
        <f>SUMIF($N$2:$N$32,U10,$M$2:$M$32)</f>
        <v>0</v>
      </c>
      <c r="T10" s="8" t="s">
        <v>78</v>
      </c>
      <c r="U10" s="8" t="s">
        <v>79</v>
      </c>
      <c r="W10" s="6">
        <v>9</v>
      </c>
      <c r="X10" s="2"/>
      <c r="Y10" s="2"/>
      <c r="Z10" s="2"/>
    </row>
    <row r="11" spans="1:26" ht="15" customHeight="1">
      <c r="A11" s="70">
        <v>44114</v>
      </c>
      <c r="B11" s="71" t="s">
        <v>80</v>
      </c>
      <c r="C11" s="72"/>
      <c r="D11" s="93"/>
      <c r="E11" s="93"/>
      <c r="F11" s="93"/>
      <c r="G11" s="93"/>
      <c r="H11" s="94">
        <f t="shared" si="0"/>
        <v>0</v>
      </c>
      <c r="I11" s="93"/>
      <c r="J11" s="94">
        <f t="shared" si="1"/>
        <v>0</v>
      </c>
      <c r="K11" s="94">
        <f t="shared" si="2"/>
        <v>0</v>
      </c>
      <c r="L11" s="94">
        <f t="shared" si="3"/>
      </c>
      <c r="M11" s="94">
        <f t="shared" si="4"/>
      </c>
      <c r="N11" s="95"/>
      <c r="P11" s="1">
        <f>S9</f>
        <v>0</v>
      </c>
      <c r="Q11" s="8" t="s">
        <v>41</v>
      </c>
      <c r="S11" s="1">
        <f t="shared" si="5"/>
        <v>0</v>
      </c>
      <c r="T11" s="8" t="s">
        <v>13</v>
      </c>
      <c r="U11" s="8" t="s">
        <v>21</v>
      </c>
      <c r="W11" s="6">
        <v>10</v>
      </c>
      <c r="X11" s="2"/>
      <c r="Y11" s="2"/>
      <c r="Z11" s="2"/>
    </row>
    <row r="12" spans="1:26" ht="15" customHeight="1">
      <c r="A12" s="70">
        <v>44115</v>
      </c>
      <c r="B12" s="71" t="s">
        <v>44</v>
      </c>
      <c r="C12" s="72"/>
      <c r="D12" s="93"/>
      <c r="E12" s="93"/>
      <c r="F12" s="93"/>
      <c r="G12" s="93"/>
      <c r="H12" s="94">
        <f t="shared" si="0"/>
        <v>0</v>
      </c>
      <c r="I12" s="93"/>
      <c r="J12" s="94">
        <f t="shared" si="1"/>
        <v>0</v>
      </c>
      <c r="K12" s="94">
        <f t="shared" si="2"/>
        <v>0</v>
      </c>
      <c r="L12" s="94">
        <f t="shared" si="3"/>
      </c>
      <c r="M12" s="94">
        <f t="shared" si="4"/>
      </c>
      <c r="N12" s="95"/>
      <c r="S12" s="1">
        <f t="shared" si="5"/>
        <v>0</v>
      </c>
      <c r="T12" s="8" t="s">
        <v>33</v>
      </c>
      <c r="U12" s="8" t="s">
        <v>34</v>
      </c>
      <c r="W12" s="6">
        <v>11</v>
      </c>
      <c r="X12" s="2"/>
      <c r="Y12" s="2"/>
      <c r="Z12" s="2"/>
    </row>
    <row r="13" spans="1:26" ht="15" customHeight="1">
      <c r="A13" s="96">
        <v>44116</v>
      </c>
      <c r="B13" s="97" t="s">
        <v>88</v>
      </c>
      <c r="C13" s="98"/>
      <c r="D13" s="98"/>
      <c r="E13" s="98"/>
      <c r="F13" s="98"/>
      <c r="G13" s="98"/>
      <c r="H13" s="99">
        <f t="shared" si="0"/>
        <v>0</v>
      </c>
      <c r="I13" s="98"/>
      <c r="J13" s="103">
        <f t="shared" si="1"/>
        <v>0</v>
      </c>
      <c r="K13" s="103">
        <f t="shared" si="2"/>
        <v>0</v>
      </c>
      <c r="L13" s="103">
        <f t="shared" si="3"/>
      </c>
      <c r="M13" s="103">
        <f t="shared" si="4"/>
      </c>
      <c r="N13" s="105"/>
      <c r="P13" s="32"/>
      <c r="Q13" s="33">
        <f>IF(P7&gt;P10,"NÃO COMPENSOU TODO DÉBITO DO MÊS ANTERIOR","")</f>
      </c>
      <c r="S13" s="1">
        <f t="shared" si="5"/>
        <v>0</v>
      </c>
      <c r="T13" s="8" t="s">
        <v>61</v>
      </c>
      <c r="U13" s="8" t="s">
        <v>22</v>
      </c>
      <c r="W13" s="6">
        <v>12</v>
      </c>
      <c r="X13" s="2"/>
      <c r="Y13" s="2"/>
      <c r="Z13" s="2"/>
    </row>
    <row r="14" spans="1:26" ht="15" customHeight="1">
      <c r="A14" s="70">
        <v>44117</v>
      </c>
      <c r="B14" s="71" t="s">
        <v>84</v>
      </c>
      <c r="C14" s="72">
        <v>0.3333333333333333</v>
      </c>
      <c r="D14" s="72"/>
      <c r="E14" s="72"/>
      <c r="F14" s="72"/>
      <c r="G14" s="72"/>
      <c r="H14" s="73">
        <f t="shared" si="0"/>
        <v>0</v>
      </c>
      <c r="I14" s="72"/>
      <c r="J14" s="94">
        <f t="shared" si="1"/>
        <v>0</v>
      </c>
      <c r="K14" s="94">
        <f t="shared" si="2"/>
        <v>0</v>
      </c>
      <c r="L14" s="94">
        <f t="shared" si="3"/>
      </c>
      <c r="M14" s="94">
        <f t="shared" si="4"/>
        <v>0.3333333333333333</v>
      </c>
      <c r="N14" s="95"/>
      <c r="P14" s="34">
        <f>IF(Q13="NÃO COMPENSOU TODO DÉBITO DO MÊS ANTERIOR","DESCONTA","")</f>
      </c>
      <c r="Q14" s="35">
        <f>IF(Q13="NÃO COMPENSOU TODO DÉBITO DO MÊS ANTERIOR",P7-P10,"")</f>
      </c>
      <c r="S14" s="1">
        <f t="shared" si="5"/>
        <v>0</v>
      </c>
      <c r="T14" s="8" t="s">
        <v>14</v>
      </c>
      <c r="U14" s="8" t="s">
        <v>23</v>
      </c>
      <c r="W14" s="6">
        <v>13</v>
      </c>
      <c r="X14" s="2"/>
      <c r="Y14" s="2"/>
      <c r="Z14" s="2"/>
    </row>
    <row r="15" spans="1:26" ht="15" customHeight="1">
      <c r="A15" s="70">
        <v>44118</v>
      </c>
      <c r="B15" s="71" t="s">
        <v>85</v>
      </c>
      <c r="C15" s="72">
        <v>0.3333333333333333</v>
      </c>
      <c r="D15" s="93"/>
      <c r="E15" s="93"/>
      <c r="F15" s="93"/>
      <c r="G15" s="93"/>
      <c r="H15" s="94">
        <f t="shared" si="0"/>
        <v>0</v>
      </c>
      <c r="I15" s="93"/>
      <c r="J15" s="94">
        <f t="shared" si="1"/>
        <v>0</v>
      </c>
      <c r="K15" s="94">
        <f t="shared" si="2"/>
        <v>0</v>
      </c>
      <c r="L15" s="94">
        <f t="shared" si="3"/>
      </c>
      <c r="M15" s="94">
        <f t="shared" si="4"/>
        <v>0.3333333333333333</v>
      </c>
      <c r="N15" s="95"/>
      <c r="P15" s="36"/>
      <c r="Q15" s="10"/>
      <c r="S15" s="1">
        <f t="shared" si="5"/>
        <v>0</v>
      </c>
      <c r="T15" s="8" t="s">
        <v>62</v>
      </c>
      <c r="U15" s="8" t="s">
        <v>24</v>
      </c>
      <c r="W15" s="6">
        <v>14</v>
      </c>
      <c r="X15" s="2"/>
      <c r="Y15" s="2"/>
      <c r="Z15" s="2"/>
    </row>
    <row r="16" spans="1:26" ht="15" customHeight="1">
      <c r="A16" s="70">
        <v>44119</v>
      </c>
      <c r="B16" s="71" t="s">
        <v>86</v>
      </c>
      <c r="C16" s="72">
        <v>0.3333333333333333</v>
      </c>
      <c r="D16" s="93"/>
      <c r="E16" s="93"/>
      <c r="F16" s="93"/>
      <c r="G16" s="93"/>
      <c r="H16" s="94">
        <f t="shared" si="0"/>
        <v>0</v>
      </c>
      <c r="I16" s="93"/>
      <c r="J16" s="94">
        <f t="shared" si="1"/>
        <v>0</v>
      </c>
      <c r="K16" s="94">
        <f t="shared" si="2"/>
        <v>0</v>
      </c>
      <c r="L16" s="94">
        <f t="shared" si="3"/>
      </c>
      <c r="M16" s="94">
        <f t="shared" si="4"/>
        <v>0.3333333333333333</v>
      </c>
      <c r="N16" s="95"/>
      <c r="P16" s="27"/>
      <c r="Q16" s="28">
        <f>IF(P6&gt;P11,"NÃO COMPENSOU TODO CRÉDITO DO MÊS ANTERIOR","")</f>
      </c>
      <c r="S16" s="1">
        <f t="shared" si="5"/>
        <v>0</v>
      </c>
      <c r="T16" s="8" t="s">
        <v>74</v>
      </c>
      <c r="U16" s="8" t="s">
        <v>58</v>
      </c>
      <c r="W16" s="6">
        <v>15</v>
      </c>
      <c r="X16" s="2"/>
      <c r="Y16" s="2"/>
      <c r="Z16" s="2"/>
    </row>
    <row r="17" spans="1:26" ht="15" customHeight="1">
      <c r="A17" s="70">
        <v>44120</v>
      </c>
      <c r="B17" s="71" t="s">
        <v>87</v>
      </c>
      <c r="C17" s="72">
        <v>0.3333333333333333</v>
      </c>
      <c r="D17" s="93"/>
      <c r="E17" s="93"/>
      <c r="F17" s="93"/>
      <c r="G17" s="93"/>
      <c r="H17" s="94">
        <f t="shared" si="0"/>
        <v>0</v>
      </c>
      <c r="I17" s="93"/>
      <c r="J17" s="94">
        <f t="shared" si="1"/>
        <v>0</v>
      </c>
      <c r="K17" s="94">
        <f t="shared" si="2"/>
        <v>0</v>
      </c>
      <c r="L17" s="94">
        <f t="shared" si="3"/>
      </c>
      <c r="M17" s="94">
        <f t="shared" si="4"/>
        <v>0.3333333333333333</v>
      </c>
      <c r="N17" s="95"/>
      <c r="P17" s="29">
        <f>IF(Q16="NÃO COMPENSOU TODO CRÉDITO DO MÊS ANTERIOR","PERDE","")</f>
      </c>
      <c r="Q17" s="30">
        <f>IF(Q16="NÃO COMPENSOU TODO CRÉDITO DO MÊS ANTERIOR",P6-P11,"")</f>
      </c>
      <c r="S17" s="1">
        <f t="shared" si="5"/>
        <v>0</v>
      </c>
      <c r="T17" s="8" t="s">
        <v>75</v>
      </c>
      <c r="U17" s="8" t="s">
        <v>71</v>
      </c>
      <c r="W17" s="6">
        <v>16</v>
      </c>
      <c r="X17" s="2"/>
      <c r="Y17" s="2"/>
      <c r="Z17" s="2"/>
    </row>
    <row r="18" spans="1:26" ht="15" customHeight="1">
      <c r="A18" s="70">
        <v>44121</v>
      </c>
      <c r="B18" s="71" t="s">
        <v>80</v>
      </c>
      <c r="C18" s="72"/>
      <c r="D18" s="93"/>
      <c r="E18" s="93"/>
      <c r="F18" s="93"/>
      <c r="G18" s="93"/>
      <c r="H18" s="94">
        <f t="shared" si="0"/>
        <v>0</v>
      </c>
      <c r="I18" s="93"/>
      <c r="J18" s="94">
        <f t="shared" si="1"/>
        <v>0</v>
      </c>
      <c r="K18" s="94">
        <f t="shared" si="2"/>
        <v>0</v>
      </c>
      <c r="L18" s="94">
        <f t="shared" si="3"/>
      </c>
      <c r="M18" s="94">
        <f t="shared" si="4"/>
      </c>
      <c r="N18" s="95"/>
      <c r="S18" s="1">
        <f t="shared" si="5"/>
        <v>0</v>
      </c>
      <c r="T18" s="8" t="s">
        <v>76</v>
      </c>
      <c r="U18" s="8" t="s">
        <v>70</v>
      </c>
      <c r="W18" s="6">
        <v>17</v>
      </c>
      <c r="X18" s="2"/>
      <c r="Y18" s="2"/>
      <c r="Z18" s="2"/>
    </row>
    <row r="19" spans="1:26" ht="15" customHeight="1">
      <c r="A19" s="70">
        <v>44122</v>
      </c>
      <c r="B19" s="71" t="s">
        <v>44</v>
      </c>
      <c r="C19" s="72"/>
      <c r="D19" s="93"/>
      <c r="E19" s="93"/>
      <c r="F19" s="93"/>
      <c r="G19" s="93"/>
      <c r="H19" s="94">
        <f t="shared" si="0"/>
        <v>0</v>
      </c>
      <c r="I19" s="93"/>
      <c r="J19" s="94">
        <f t="shared" si="1"/>
        <v>0</v>
      </c>
      <c r="K19" s="94">
        <f t="shared" si="2"/>
        <v>0</v>
      </c>
      <c r="L19" s="94">
        <f t="shared" si="3"/>
      </c>
      <c r="M19" s="94">
        <f t="shared" si="4"/>
      </c>
      <c r="N19" s="95"/>
      <c r="P19" s="23">
        <f>IF(Q16="NÃO COMPENSOU TODO CRÉDITO DO MÊS ANTERIOR",(IF((P10+P6)=(P11+P7),D34,IF((P10+P6)&gt;(P11+P7),(P10+P6)-(P11+P7),(P11+P7)-(P10+P6))))-Q17,IF(Q13="NÃO COMPENSOU TODO DÉBITO DO MÊS ANTERIOR",(IF((P10+P6)=(P11+P7),D34,IF((P10+P6)&gt;(P11+P7),(P10+P6)-(P11+P7),(P11+P7)-(P10+P6))))-Q14,IF((P10+P6)=(P11+P7),D34,IF((P10+P6)&gt;(P11+P7),(P10+P6)-(P11+P7),(P11+P7)-(P10+P6)))))</f>
        <v>0</v>
      </c>
      <c r="Q19" s="2" t="s">
        <v>45</v>
      </c>
      <c r="S19" s="1">
        <f t="shared" si="5"/>
        <v>0</v>
      </c>
      <c r="T19" s="8" t="s">
        <v>52</v>
      </c>
      <c r="U19" s="8" t="s">
        <v>53</v>
      </c>
      <c r="W19" s="6">
        <v>18</v>
      </c>
      <c r="X19" s="2"/>
      <c r="Y19" s="2"/>
      <c r="Z19" s="2"/>
    </row>
    <row r="20" spans="1:26" ht="15" customHeight="1">
      <c r="A20" s="70">
        <v>44123</v>
      </c>
      <c r="B20" s="71" t="s">
        <v>88</v>
      </c>
      <c r="C20" s="72">
        <v>0.3333333333333333</v>
      </c>
      <c r="D20" s="72"/>
      <c r="E20" s="72"/>
      <c r="F20" s="72"/>
      <c r="G20" s="72"/>
      <c r="H20" s="73">
        <f t="shared" si="0"/>
        <v>0</v>
      </c>
      <c r="I20" s="72"/>
      <c r="J20" s="94">
        <f t="shared" si="1"/>
        <v>0</v>
      </c>
      <c r="K20" s="94">
        <f t="shared" si="2"/>
        <v>0</v>
      </c>
      <c r="L20" s="94">
        <f t="shared" si="3"/>
      </c>
      <c r="M20" s="94">
        <f t="shared" si="4"/>
        <v>0.3333333333333333</v>
      </c>
      <c r="N20" s="95"/>
      <c r="P20" s="26">
        <f>IF(P19=D34,"",IF((P10+P6)=(P11+P7),"",IF((P10+P6)&gt;(P11+P7),"POSITIVO","NEGATIVO")))</f>
      </c>
      <c r="S20" s="1">
        <f t="shared" si="5"/>
        <v>0</v>
      </c>
      <c r="T20" s="8" t="s">
        <v>16</v>
      </c>
      <c r="U20" s="8" t="s">
        <v>26</v>
      </c>
      <c r="W20" s="6">
        <v>19</v>
      </c>
      <c r="X20" s="2"/>
      <c r="Y20" s="2"/>
      <c r="Z20" s="2"/>
    </row>
    <row r="21" spans="1:26" ht="15" customHeight="1">
      <c r="A21" s="70">
        <v>44124</v>
      </c>
      <c r="B21" s="71" t="s">
        <v>84</v>
      </c>
      <c r="C21" s="72">
        <v>0.3333333333333333</v>
      </c>
      <c r="D21" s="72"/>
      <c r="E21" s="72"/>
      <c r="F21" s="72"/>
      <c r="G21" s="72"/>
      <c r="H21" s="73">
        <f t="shared" si="0"/>
        <v>0</v>
      </c>
      <c r="I21" s="72"/>
      <c r="J21" s="94">
        <f t="shared" si="1"/>
        <v>0</v>
      </c>
      <c r="K21" s="94">
        <f t="shared" si="2"/>
        <v>0</v>
      </c>
      <c r="L21" s="94">
        <f t="shared" si="3"/>
      </c>
      <c r="M21" s="94">
        <f t="shared" si="4"/>
        <v>0.3333333333333333</v>
      </c>
      <c r="N21" s="95"/>
      <c r="S21" s="1">
        <f t="shared" si="5"/>
        <v>0</v>
      </c>
      <c r="T21" s="8" t="s">
        <v>17</v>
      </c>
      <c r="U21" s="8" t="s">
        <v>27</v>
      </c>
      <c r="W21" s="6">
        <v>20</v>
      </c>
      <c r="X21" s="2"/>
      <c r="Y21" s="2"/>
      <c r="Z21" s="2"/>
    </row>
    <row r="22" spans="1:26" ht="15" customHeight="1">
      <c r="A22" s="70">
        <v>44125</v>
      </c>
      <c r="B22" s="71" t="s">
        <v>85</v>
      </c>
      <c r="C22" s="72">
        <v>0.3333333333333333</v>
      </c>
      <c r="D22" s="93"/>
      <c r="E22" s="93"/>
      <c r="F22" s="93"/>
      <c r="G22" s="93"/>
      <c r="H22" s="94">
        <f t="shared" si="0"/>
        <v>0</v>
      </c>
      <c r="I22" s="93"/>
      <c r="J22" s="94">
        <f t="shared" si="1"/>
        <v>0</v>
      </c>
      <c r="K22" s="94">
        <f t="shared" si="2"/>
        <v>0</v>
      </c>
      <c r="L22" s="94">
        <f t="shared" si="3"/>
      </c>
      <c r="M22" s="94">
        <f t="shared" si="4"/>
        <v>0.3333333333333333</v>
      </c>
      <c r="N22" s="95"/>
      <c r="S22" s="1">
        <f t="shared" si="5"/>
        <v>0</v>
      </c>
      <c r="T22" s="8" t="s">
        <v>15</v>
      </c>
      <c r="U22" s="8" t="s">
        <v>25</v>
      </c>
      <c r="W22" s="6">
        <v>21</v>
      </c>
      <c r="X22" s="2"/>
      <c r="Y22" s="2"/>
      <c r="Z22" s="2"/>
    </row>
    <row r="23" spans="1:26" ht="15" customHeight="1">
      <c r="A23" s="70">
        <v>44126</v>
      </c>
      <c r="B23" s="71" t="s">
        <v>86</v>
      </c>
      <c r="C23" s="72">
        <v>0.3333333333333333</v>
      </c>
      <c r="D23" s="93"/>
      <c r="E23" s="93"/>
      <c r="F23" s="93"/>
      <c r="G23" s="93"/>
      <c r="H23" s="94">
        <f t="shared" si="0"/>
        <v>0</v>
      </c>
      <c r="I23" s="93"/>
      <c r="J23" s="94">
        <f t="shared" si="1"/>
        <v>0</v>
      </c>
      <c r="K23" s="94">
        <f t="shared" si="2"/>
        <v>0</v>
      </c>
      <c r="L23" s="94">
        <f t="shared" si="3"/>
      </c>
      <c r="M23" s="94">
        <f t="shared" si="4"/>
        <v>0.3333333333333333</v>
      </c>
      <c r="N23" s="95"/>
      <c r="S23" s="1">
        <f t="shared" si="5"/>
        <v>0</v>
      </c>
      <c r="T23" s="8" t="s">
        <v>77</v>
      </c>
      <c r="U23" s="8" t="s">
        <v>68</v>
      </c>
      <c r="W23" s="6">
        <v>22</v>
      </c>
      <c r="X23" s="2"/>
      <c r="Y23" s="2"/>
      <c r="Z23" s="2"/>
    </row>
    <row r="24" spans="1:26" ht="15" customHeight="1">
      <c r="A24" s="70">
        <v>44127</v>
      </c>
      <c r="B24" s="71" t="s">
        <v>87</v>
      </c>
      <c r="C24" s="72">
        <v>0.3333333333333333</v>
      </c>
      <c r="D24" s="93"/>
      <c r="E24" s="93"/>
      <c r="F24" s="93"/>
      <c r="G24" s="93"/>
      <c r="H24" s="94">
        <f t="shared" si="0"/>
        <v>0</v>
      </c>
      <c r="I24" s="93"/>
      <c r="J24" s="94">
        <f t="shared" si="1"/>
        <v>0</v>
      </c>
      <c r="K24" s="94">
        <f t="shared" si="2"/>
        <v>0</v>
      </c>
      <c r="L24" s="94">
        <f t="shared" si="3"/>
      </c>
      <c r="M24" s="94">
        <f t="shared" si="4"/>
        <v>0.3333333333333333</v>
      </c>
      <c r="N24" s="95"/>
      <c r="P24" s="22"/>
      <c r="Q24" s="19"/>
      <c r="R24" s="5"/>
      <c r="S24" s="1">
        <f t="shared" si="5"/>
        <v>0</v>
      </c>
      <c r="T24" s="8" t="s">
        <v>63</v>
      </c>
      <c r="U24" s="8" t="s">
        <v>59</v>
      </c>
      <c r="W24" s="6">
        <v>23</v>
      </c>
      <c r="X24" s="2"/>
      <c r="Y24" s="2"/>
      <c r="Z24" s="2"/>
    </row>
    <row r="25" spans="1:26" ht="15" customHeight="1">
      <c r="A25" s="70">
        <v>44128</v>
      </c>
      <c r="B25" s="71" t="s">
        <v>80</v>
      </c>
      <c r="C25" s="72"/>
      <c r="D25" s="93"/>
      <c r="E25" s="93"/>
      <c r="F25" s="93"/>
      <c r="G25" s="93"/>
      <c r="H25" s="94">
        <f t="shared" si="0"/>
        <v>0</v>
      </c>
      <c r="I25" s="93"/>
      <c r="J25" s="94">
        <f t="shared" si="1"/>
        <v>0</v>
      </c>
      <c r="K25" s="94">
        <f t="shared" si="2"/>
        <v>0</v>
      </c>
      <c r="L25" s="94">
        <f t="shared" si="3"/>
      </c>
      <c r="M25" s="94">
        <f t="shared" si="4"/>
      </c>
      <c r="N25" s="95"/>
      <c r="P25" s="10"/>
      <c r="Q25" s="10"/>
      <c r="R25" s="10"/>
      <c r="S25" s="1">
        <f t="shared" si="5"/>
        <v>0</v>
      </c>
      <c r="T25" s="8" t="s">
        <v>51</v>
      </c>
      <c r="U25" s="8" t="s">
        <v>60</v>
      </c>
      <c r="W25" s="6">
        <v>24</v>
      </c>
      <c r="X25" s="2"/>
      <c r="Y25" s="2"/>
      <c r="Z25" s="2"/>
    </row>
    <row r="26" spans="1:26" ht="15" customHeight="1">
      <c r="A26" s="70">
        <v>44129</v>
      </c>
      <c r="B26" s="71" t="s">
        <v>44</v>
      </c>
      <c r="C26" s="72"/>
      <c r="D26" s="93"/>
      <c r="E26" s="93"/>
      <c r="F26" s="93"/>
      <c r="G26" s="93"/>
      <c r="H26" s="94">
        <f t="shared" si="0"/>
        <v>0</v>
      </c>
      <c r="I26" s="93"/>
      <c r="J26" s="94">
        <f t="shared" si="1"/>
        <v>0</v>
      </c>
      <c r="K26" s="94">
        <f t="shared" si="2"/>
        <v>0</v>
      </c>
      <c r="L26" s="94">
        <f t="shared" si="3"/>
      </c>
      <c r="M26" s="94">
        <f t="shared" si="4"/>
      </c>
      <c r="N26" s="95"/>
      <c r="R26" s="10"/>
      <c r="W26" s="6">
        <v>25</v>
      </c>
      <c r="X26" s="2"/>
      <c r="Y26" s="2"/>
      <c r="Z26" s="2"/>
    </row>
    <row r="27" spans="1:26" ht="15" customHeight="1">
      <c r="A27" s="70">
        <v>44130</v>
      </c>
      <c r="B27" s="71" t="s">
        <v>88</v>
      </c>
      <c r="C27" s="72">
        <v>0.3333333333333333</v>
      </c>
      <c r="D27" s="72"/>
      <c r="E27" s="72"/>
      <c r="F27" s="72"/>
      <c r="G27" s="72"/>
      <c r="H27" s="73">
        <f t="shared" si="0"/>
        <v>0</v>
      </c>
      <c r="I27" s="72"/>
      <c r="J27" s="94">
        <f t="shared" si="1"/>
        <v>0</v>
      </c>
      <c r="K27" s="94">
        <f t="shared" si="2"/>
        <v>0</v>
      </c>
      <c r="L27" s="94">
        <f t="shared" si="3"/>
      </c>
      <c r="M27" s="94">
        <f t="shared" si="4"/>
        <v>0.3333333333333333</v>
      </c>
      <c r="N27" s="95"/>
      <c r="Q27" s="4"/>
      <c r="R27" s="10"/>
      <c r="W27" s="6">
        <v>26</v>
      </c>
      <c r="X27" s="2"/>
      <c r="Y27" s="2"/>
      <c r="Z27" s="2"/>
    </row>
    <row r="28" spans="1:26" ht="15" customHeight="1">
      <c r="A28" s="70">
        <v>44131</v>
      </c>
      <c r="B28" s="71" t="s">
        <v>84</v>
      </c>
      <c r="C28" s="72">
        <v>0.3333333333333333</v>
      </c>
      <c r="D28" s="72"/>
      <c r="E28" s="72"/>
      <c r="F28" s="72"/>
      <c r="G28" s="72"/>
      <c r="H28" s="73">
        <f t="shared" si="0"/>
        <v>0</v>
      </c>
      <c r="I28" s="72"/>
      <c r="J28" s="94">
        <f t="shared" si="1"/>
        <v>0</v>
      </c>
      <c r="K28" s="94">
        <f t="shared" si="2"/>
        <v>0</v>
      </c>
      <c r="L28" s="94">
        <f t="shared" si="3"/>
      </c>
      <c r="M28" s="94">
        <f t="shared" si="4"/>
        <v>0.3333333333333333</v>
      </c>
      <c r="N28" s="95"/>
      <c r="Q28" s="4"/>
      <c r="R28" s="5"/>
      <c r="W28" s="6">
        <v>27</v>
      </c>
      <c r="X28" s="2"/>
      <c r="Y28" s="2"/>
      <c r="Z28" s="2"/>
    </row>
    <row r="29" spans="1:26" ht="15" customHeight="1">
      <c r="A29" s="96">
        <v>44132</v>
      </c>
      <c r="B29" s="97" t="s">
        <v>85</v>
      </c>
      <c r="C29" s="98"/>
      <c r="D29" s="98"/>
      <c r="E29" s="98"/>
      <c r="F29" s="98"/>
      <c r="G29" s="98"/>
      <c r="H29" s="99">
        <f t="shared" si="0"/>
        <v>0</v>
      </c>
      <c r="I29" s="98"/>
      <c r="J29" s="103">
        <f t="shared" si="1"/>
        <v>0</v>
      </c>
      <c r="K29" s="103">
        <f t="shared" si="2"/>
        <v>0</v>
      </c>
      <c r="L29" s="103">
        <f t="shared" si="3"/>
      </c>
      <c r="M29" s="103">
        <f t="shared" si="4"/>
      </c>
      <c r="N29" s="105"/>
      <c r="Q29" s="4"/>
      <c r="W29" s="6">
        <v>28</v>
      </c>
      <c r="X29" s="2"/>
      <c r="Y29" s="2"/>
      <c r="Z29" s="2"/>
    </row>
    <row r="30" spans="1:26" ht="15" customHeight="1">
      <c r="A30" s="70">
        <v>44133</v>
      </c>
      <c r="B30" s="71" t="s">
        <v>86</v>
      </c>
      <c r="C30" s="72">
        <v>0.3333333333333333</v>
      </c>
      <c r="D30" s="93"/>
      <c r="E30" s="93"/>
      <c r="F30" s="93"/>
      <c r="G30" s="93"/>
      <c r="H30" s="94">
        <f t="shared" si="0"/>
        <v>0</v>
      </c>
      <c r="I30" s="93"/>
      <c r="J30" s="94">
        <f t="shared" si="1"/>
        <v>0</v>
      </c>
      <c r="K30" s="94">
        <f t="shared" si="2"/>
        <v>0</v>
      </c>
      <c r="L30" s="94">
        <f t="shared" si="3"/>
      </c>
      <c r="M30" s="94">
        <f t="shared" si="4"/>
        <v>0.3333333333333333</v>
      </c>
      <c r="N30" s="95"/>
      <c r="Q30" s="4"/>
      <c r="W30" s="6">
        <v>29</v>
      </c>
      <c r="X30" s="2"/>
      <c r="Y30" s="2"/>
      <c r="Z30" s="2"/>
    </row>
    <row r="31" spans="1:26" ht="15" customHeight="1">
      <c r="A31" s="70">
        <v>44134</v>
      </c>
      <c r="B31" s="71" t="s">
        <v>87</v>
      </c>
      <c r="C31" s="72">
        <v>0.3333333333333333</v>
      </c>
      <c r="D31" s="93"/>
      <c r="E31" s="93"/>
      <c r="F31" s="93"/>
      <c r="G31" s="93"/>
      <c r="H31" s="94">
        <f t="shared" si="0"/>
        <v>0</v>
      </c>
      <c r="I31" s="93"/>
      <c r="J31" s="94">
        <f t="shared" si="1"/>
        <v>0</v>
      </c>
      <c r="K31" s="94">
        <f t="shared" si="2"/>
        <v>0</v>
      </c>
      <c r="L31" s="94">
        <f t="shared" si="3"/>
      </c>
      <c r="M31" s="94">
        <f t="shared" si="4"/>
        <v>0.3333333333333333</v>
      </c>
      <c r="N31" s="95"/>
      <c r="Q31" s="4"/>
      <c r="W31" s="6">
        <v>30</v>
      </c>
      <c r="X31" s="2"/>
      <c r="Y31" s="2"/>
      <c r="Z31" s="2"/>
    </row>
    <row r="32" spans="1:26" ht="15" customHeight="1" thickBot="1">
      <c r="A32" s="70">
        <v>44135</v>
      </c>
      <c r="B32" s="71" t="s">
        <v>80</v>
      </c>
      <c r="C32" s="72"/>
      <c r="D32" s="93"/>
      <c r="E32" s="93"/>
      <c r="F32" s="93"/>
      <c r="G32" s="93"/>
      <c r="H32" s="94">
        <f t="shared" si="0"/>
        <v>0</v>
      </c>
      <c r="I32" s="93"/>
      <c r="J32" s="94">
        <f t="shared" si="1"/>
        <v>0</v>
      </c>
      <c r="K32" s="94">
        <f t="shared" si="2"/>
        <v>0</v>
      </c>
      <c r="L32" s="94">
        <f t="shared" si="3"/>
      </c>
      <c r="M32" s="94">
        <f t="shared" si="4"/>
      </c>
      <c r="N32" s="95"/>
      <c r="W32" s="6">
        <v>31</v>
      </c>
      <c r="X32" s="2"/>
      <c r="Y32" s="2"/>
      <c r="Z32" s="2"/>
    </row>
    <row r="33" spans="1:23" ht="15" customHeight="1" thickTop="1">
      <c r="A33" s="54"/>
      <c r="B33" s="52"/>
      <c r="C33" s="88">
        <v>0.041666666666666664</v>
      </c>
      <c r="D33" s="88">
        <v>0.9166666666666666</v>
      </c>
      <c r="E33" s="25">
        <v>0.2604166666666667</v>
      </c>
      <c r="F33" s="51">
        <v>0.3333333333333333</v>
      </c>
      <c r="G33" s="50"/>
      <c r="H33" s="12"/>
      <c r="I33" s="25">
        <f>SUM(I2:I32)</f>
        <v>0</v>
      </c>
      <c r="J33" s="91">
        <f>SUM(J2:J32)</f>
        <v>0</v>
      </c>
      <c r="K33" s="91">
        <f>SUM(K2:K32)</f>
        <v>0</v>
      </c>
      <c r="L33" s="13"/>
      <c r="M33" s="13"/>
      <c r="N33" s="14" t="s">
        <v>38</v>
      </c>
      <c r="W33" s="11"/>
    </row>
    <row r="34" spans="1:23" ht="15" customHeight="1">
      <c r="A34" s="54"/>
      <c r="B34" s="52"/>
      <c r="C34" s="88">
        <v>0.0006944444444444445</v>
      </c>
      <c r="D34" s="88">
        <v>0</v>
      </c>
      <c r="E34" s="25">
        <v>0.08333333333333333</v>
      </c>
      <c r="F34" s="48" t="s">
        <v>92</v>
      </c>
      <c r="G34" s="49"/>
      <c r="H34" s="49"/>
      <c r="I34" s="48"/>
      <c r="J34" s="48"/>
      <c r="K34" s="82"/>
      <c r="L34" s="49"/>
      <c r="M34" s="49"/>
      <c r="N34" s="83"/>
      <c r="P34" s="4" t="s">
        <v>49</v>
      </c>
      <c r="W34" s="11"/>
    </row>
    <row r="35" spans="1:23" ht="15" customHeight="1">
      <c r="A35" s="16"/>
      <c r="B35" s="40" t="s">
        <v>82</v>
      </c>
      <c r="C35" s="41"/>
      <c r="D35" s="42"/>
      <c r="E35" s="42"/>
      <c r="F35" s="43"/>
      <c r="G35" s="43"/>
      <c r="H35" s="43"/>
      <c r="I35" s="43"/>
      <c r="J35" s="41"/>
      <c r="K35" s="41"/>
      <c r="L35" s="41"/>
      <c r="M35" s="41"/>
      <c r="N35" s="41"/>
      <c r="P35" s="4" t="s">
        <v>69</v>
      </c>
      <c r="W35" s="16"/>
    </row>
    <row r="36" spans="1:23" ht="15" customHeight="1">
      <c r="A36" s="16"/>
      <c r="B36" s="41" t="s">
        <v>83</v>
      </c>
      <c r="C36" s="41"/>
      <c r="D36" s="42"/>
      <c r="E36" s="43"/>
      <c r="F36" s="43"/>
      <c r="G36" s="43"/>
      <c r="H36" s="43"/>
      <c r="I36" s="43"/>
      <c r="J36" s="43"/>
      <c r="K36" s="43"/>
      <c r="L36" s="41"/>
      <c r="M36" s="41"/>
      <c r="N36" s="41"/>
      <c r="P36" s="4" t="s">
        <v>89</v>
      </c>
      <c r="W36" s="16"/>
    </row>
    <row r="37" ht="0" customHeight="1" hidden="1"/>
    <row r="38" ht="0" customHeight="1" hidden="1"/>
    <row r="39" ht="0" customHeight="1" hidden="1"/>
    <row r="40" ht="0" customHeight="1" hidden="1"/>
    <row r="41" ht="0" customHeight="1" hidden="1"/>
  </sheetData>
  <sheetProtection password="FF7F" sheet="1" selectLockedCells="1"/>
  <mergeCells count="2">
    <mergeCell ref="P1:Q1"/>
    <mergeCell ref="P5:Q5"/>
  </mergeCells>
  <conditionalFormatting sqref="P20">
    <cfRule type="cellIs" priority="335" dxfId="1183" operator="equal" stopIfTrue="1">
      <formula>"POSITIVO"</formula>
    </cfRule>
    <cfRule type="cellIs" priority="336" dxfId="1184" operator="equal" stopIfTrue="1">
      <formula>"NEGATIVO"</formula>
    </cfRule>
  </conditionalFormatting>
  <conditionalFormatting sqref="Y2:Y32">
    <cfRule type="cellIs" priority="334" dxfId="1184" operator="equal" stopIfTrue="1">
      <formula>"NÃO CUMPRIU"</formula>
    </cfRule>
  </conditionalFormatting>
  <conditionalFormatting sqref="A2:A28 A30:A32">
    <cfRule type="expression" priority="284" dxfId="1186" stopIfTrue="1">
      <formula>$B2="dom"</formula>
    </cfRule>
    <cfRule type="expression" priority="285" dxfId="1186" stopIfTrue="1">
      <formula>$B2="sáb"</formula>
    </cfRule>
  </conditionalFormatting>
  <conditionalFormatting sqref="B2:B32">
    <cfRule type="expression" priority="280" dxfId="1186" stopIfTrue="1">
      <formula>$B2="dom"</formula>
    </cfRule>
    <cfRule type="expression" priority="281" dxfId="1186" stopIfTrue="1">
      <formula>$B2="sáb"</formula>
    </cfRule>
  </conditionalFormatting>
  <conditionalFormatting sqref="C2:C32">
    <cfRule type="expression" priority="278" dxfId="1186" stopIfTrue="1">
      <formula>$B2="dom"</formula>
    </cfRule>
    <cfRule type="expression" priority="279" dxfId="1186" stopIfTrue="1">
      <formula>$B2="sab"</formula>
    </cfRule>
  </conditionalFormatting>
  <conditionalFormatting sqref="J2:K32">
    <cfRule type="cellIs" priority="277" dxfId="1182" operator="equal" stopIfTrue="1">
      <formula>$D$34</formula>
    </cfRule>
  </conditionalFormatting>
  <conditionalFormatting sqref="I7:K15 I21:K22 I28:K28 I30:K32 J2:K32">
    <cfRule type="expression" priority="275" dxfId="1186" stopIfTrue="1">
      <formula>$B2="dom"</formula>
    </cfRule>
    <cfRule type="expression" priority="276" dxfId="1186" stopIfTrue="1">
      <formula>$B2="sab"</formula>
    </cfRule>
  </conditionalFormatting>
  <conditionalFormatting sqref="A2:C2 I7:K15 I28:K28 I21:K22 A30:A32 I30:K32 A3:A28 B3:C32 J2:K32">
    <cfRule type="expression" priority="253" dxfId="1187" stopIfTrue="1">
      <formula>$B2="dom"</formula>
    </cfRule>
    <cfRule type="expression" priority="254" dxfId="1187" stopIfTrue="1">
      <formula>$B2="sáb"</formula>
    </cfRule>
  </conditionalFormatting>
  <conditionalFormatting sqref="I28:K28 I21:K22 I7:K15 A2:C2 A30:A32 I30:K32 A3:A28 B3:C32 J2:K32">
    <cfRule type="expression" priority="231" dxfId="1186" stopIfTrue="1">
      <formula>$B2="dom"</formula>
    </cfRule>
    <cfRule type="expression" priority="232" dxfId="1186" stopIfTrue="1">
      <formula>$B2="sáb"</formula>
    </cfRule>
  </conditionalFormatting>
  <conditionalFormatting sqref="I2:I6">
    <cfRule type="expression" priority="228" dxfId="1186" stopIfTrue="1">
      <formula>$B2="dom"</formula>
    </cfRule>
    <cfRule type="expression" priority="229" dxfId="1186" stopIfTrue="1">
      <formula>$B2="sáb"</formula>
    </cfRule>
  </conditionalFormatting>
  <conditionalFormatting sqref="I16:I20">
    <cfRule type="expression" priority="225" dxfId="1186" stopIfTrue="1">
      <formula>$B16="dom"</formula>
    </cfRule>
    <cfRule type="expression" priority="226" dxfId="1186" stopIfTrue="1">
      <formula>$B16="sáb"</formula>
    </cfRule>
  </conditionalFormatting>
  <conditionalFormatting sqref="I23:I27">
    <cfRule type="expression" priority="222" dxfId="1186" stopIfTrue="1">
      <formula>$B23="dom"</formula>
    </cfRule>
    <cfRule type="expression" priority="223" dxfId="1186" stopIfTrue="1">
      <formula>$B23="sáb"</formula>
    </cfRule>
  </conditionalFormatting>
  <conditionalFormatting sqref="M2:M32">
    <cfRule type="cellIs" priority="217" dxfId="1182" operator="equal" stopIfTrue="1">
      <formula>$D$34</formula>
    </cfRule>
  </conditionalFormatting>
  <conditionalFormatting sqref="M2:M32">
    <cfRule type="expression" priority="215" dxfId="1186" stopIfTrue="1">
      <formula>$B2="dom"</formula>
    </cfRule>
    <cfRule type="expression" priority="216" dxfId="1186" stopIfTrue="1">
      <formula>$B2="sáb"</formula>
    </cfRule>
  </conditionalFormatting>
  <conditionalFormatting sqref="M2:M32">
    <cfRule type="expression" priority="213" dxfId="1186" stopIfTrue="1">
      <formula>$B2="dom"</formula>
    </cfRule>
    <cfRule type="expression" priority="214" dxfId="1186" stopIfTrue="1">
      <formula>$B2="sáb"</formula>
    </cfRule>
  </conditionalFormatting>
  <conditionalFormatting sqref="M2:M32">
    <cfRule type="expression" priority="212" dxfId="1186" stopIfTrue="1">
      <formula>$B2="dom"</formula>
    </cfRule>
  </conditionalFormatting>
  <conditionalFormatting sqref="M2:M32">
    <cfRule type="expression" priority="210" dxfId="1186" stopIfTrue="1">
      <formula>$B2="dom"</formula>
    </cfRule>
    <cfRule type="expression" priority="211" dxfId="1186" stopIfTrue="1">
      <formula>$B2="sáb"</formula>
    </cfRule>
  </conditionalFormatting>
  <conditionalFormatting sqref="H2:H28 H30:H32">
    <cfRule type="cellIs" priority="209" dxfId="1182" operator="equal" stopIfTrue="1">
      <formula>$D$34</formula>
    </cfRule>
  </conditionalFormatting>
  <conditionalFormatting sqref="H2:H28 H30:H32">
    <cfRule type="expression" priority="207" dxfId="1186" stopIfTrue="1">
      <formula>$B2="dom"</formula>
    </cfRule>
    <cfRule type="expression" priority="208" dxfId="1186" stopIfTrue="1">
      <formula>$B2="sab"</formula>
    </cfRule>
  </conditionalFormatting>
  <conditionalFormatting sqref="H2:H28 H30:H32">
    <cfRule type="expression" priority="205" dxfId="1187" stopIfTrue="1">
      <formula>$B2="dom"</formula>
    </cfRule>
    <cfRule type="expression" priority="206" dxfId="1187" stopIfTrue="1">
      <formula>$B2="sáb"</formula>
    </cfRule>
  </conditionalFormatting>
  <conditionalFormatting sqref="H2:H28 H30:H32">
    <cfRule type="expression" priority="201" dxfId="1186" stopIfTrue="1">
      <formula>$B2="dom"</formula>
    </cfRule>
    <cfRule type="expression" priority="202" dxfId="1186" stopIfTrue="1">
      <formula>$B2="sáb"</formula>
    </cfRule>
    <cfRule type="expression" priority="203" dxfId="1187" stopIfTrue="1">
      <formula>$B2="dom"</formula>
    </cfRule>
    <cfRule type="expression" priority="204" dxfId="1187" stopIfTrue="1">
      <formula>$B2="sáb"</formula>
    </cfRule>
  </conditionalFormatting>
  <conditionalFormatting sqref="L2:L32">
    <cfRule type="expression" priority="199" dxfId="1186" stopIfTrue="1">
      <formula>$B2="dom"</formula>
    </cfRule>
    <cfRule type="expression" priority="200" dxfId="1186" stopIfTrue="1">
      <formula>$B2="sab"</formula>
    </cfRule>
  </conditionalFormatting>
  <conditionalFormatting sqref="L7">
    <cfRule type="expression" priority="187" dxfId="1186" stopIfTrue="1">
      <formula>$B7="dom"</formula>
    </cfRule>
    <cfRule type="expression" priority="188" dxfId="1186" stopIfTrue="1">
      <formula>$B7="sab"</formula>
    </cfRule>
  </conditionalFormatting>
  <conditionalFormatting sqref="L13:L14">
    <cfRule type="expression" priority="185" dxfId="1186" stopIfTrue="1">
      <formula>$B13="dom"</formula>
    </cfRule>
    <cfRule type="expression" priority="186" dxfId="1186" stopIfTrue="1">
      <formula>$B13="sab"</formula>
    </cfRule>
  </conditionalFormatting>
  <conditionalFormatting sqref="L21">
    <cfRule type="expression" priority="183" dxfId="1186" stopIfTrue="1">
      <formula>$B21="dom"</formula>
    </cfRule>
    <cfRule type="expression" priority="184" dxfId="1186" stopIfTrue="1">
      <formula>$B21="sab"</formula>
    </cfRule>
  </conditionalFormatting>
  <conditionalFormatting sqref="L28">
    <cfRule type="expression" priority="181" dxfId="1186" stopIfTrue="1">
      <formula>$B28="dom"</formula>
    </cfRule>
    <cfRule type="expression" priority="182" dxfId="1186" stopIfTrue="1">
      <formula>$B28="sab"</formula>
    </cfRule>
  </conditionalFormatting>
  <conditionalFormatting sqref="D7:G7">
    <cfRule type="expression" priority="179" dxfId="1186" stopIfTrue="1">
      <formula>$B7="dom"</formula>
    </cfRule>
    <cfRule type="expression" priority="180" dxfId="1186" stopIfTrue="1">
      <formula>$B7="sáb"</formula>
    </cfRule>
  </conditionalFormatting>
  <conditionalFormatting sqref="D14:G14">
    <cfRule type="expression" priority="177" dxfId="1186" stopIfTrue="1">
      <formula>$B14="dom"</formula>
    </cfRule>
    <cfRule type="expression" priority="178" dxfId="1186" stopIfTrue="1">
      <formula>$B14="sáb"</formula>
    </cfRule>
  </conditionalFormatting>
  <conditionalFormatting sqref="D21:G21">
    <cfRule type="expression" priority="175" dxfId="1186" stopIfTrue="1">
      <formula>$B21="dom"</formula>
    </cfRule>
    <cfRule type="expression" priority="176" dxfId="1186" stopIfTrue="1">
      <formula>$B21="sáb"</formula>
    </cfRule>
  </conditionalFormatting>
  <conditionalFormatting sqref="D28:G28">
    <cfRule type="expression" priority="173" dxfId="1186" stopIfTrue="1">
      <formula>$B28="dom"</formula>
    </cfRule>
    <cfRule type="expression" priority="174" dxfId="1186" stopIfTrue="1">
      <formula>$B28="sáb"</formula>
    </cfRule>
  </conditionalFormatting>
  <conditionalFormatting sqref="D13:G13">
    <cfRule type="expression" priority="171" dxfId="1186" stopIfTrue="1">
      <formula>$B13="dom"</formula>
    </cfRule>
    <cfRule type="expression" priority="172" dxfId="1186" stopIfTrue="1">
      <formula>$B13="sáb"</formula>
    </cfRule>
  </conditionalFormatting>
  <conditionalFormatting sqref="G27">
    <cfRule type="expression" priority="151" dxfId="1186" stopIfTrue="1">
      <formula>$B27="dom"</formula>
    </cfRule>
    <cfRule type="expression" priority="152" dxfId="1186" stopIfTrue="1">
      <formula>$B27="sáb"</formula>
    </cfRule>
  </conditionalFormatting>
  <conditionalFormatting sqref="G6">
    <cfRule type="expression" priority="133" dxfId="1186" stopIfTrue="1">
      <formula>$B6="dom"</formula>
    </cfRule>
    <cfRule type="expression" priority="134" dxfId="1186" stopIfTrue="1">
      <formula>$B6="sáb"</formula>
    </cfRule>
  </conditionalFormatting>
  <conditionalFormatting sqref="E6:F6">
    <cfRule type="expression" priority="123" dxfId="1186" stopIfTrue="1">
      <formula>$B6="dom"</formula>
    </cfRule>
    <cfRule type="expression" priority="124" dxfId="1186" stopIfTrue="1">
      <formula>$B6="sáb"</formula>
    </cfRule>
  </conditionalFormatting>
  <conditionalFormatting sqref="E27:F27">
    <cfRule type="expression" priority="119" dxfId="1186" stopIfTrue="1">
      <formula>$B27="dom"</formula>
    </cfRule>
    <cfRule type="expression" priority="120" dxfId="1186" stopIfTrue="1">
      <formula>$B27="sáb"</formula>
    </cfRule>
  </conditionalFormatting>
  <conditionalFormatting sqref="D6">
    <cfRule type="expression" priority="115" dxfId="1186" stopIfTrue="1">
      <formula>$B6="dom"</formula>
    </cfRule>
    <cfRule type="expression" priority="116" dxfId="1186" stopIfTrue="1">
      <formula>$B6="sáb"</formula>
    </cfRule>
  </conditionalFormatting>
  <conditionalFormatting sqref="D27">
    <cfRule type="expression" priority="111" dxfId="1186" stopIfTrue="1">
      <formula>$B27="dom"</formula>
    </cfRule>
    <cfRule type="expression" priority="112" dxfId="1186" stopIfTrue="1">
      <formula>$B27="sáb"</formula>
    </cfRule>
  </conditionalFormatting>
  <conditionalFormatting sqref="G20">
    <cfRule type="expression" priority="95" dxfId="1186" stopIfTrue="1">
      <formula>$B20="dom"</formula>
    </cfRule>
    <cfRule type="expression" priority="96" dxfId="1186" stopIfTrue="1">
      <formula>$B20="sáb"</formula>
    </cfRule>
  </conditionalFormatting>
  <conditionalFormatting sqref="E20:F20">
    <cfRule type="expression" priority="93" dxfId="1186" stopIfTrue="1">
      <formula>$B20="dom"</formula>
    </cfRule>
    <cfRule type="expression" priority="94" dxfId="1186" stopIfTrue="1">
      <formula>$B20="sáb"</formula>
    </cfRule>
  </conditionalFormatting>
  <conditionalFormatting sqref="D20">
    <cfRule type="expression" priority="91" dxfId="1186" stopIfTrue="1">
      <formula>$B20="dom"</formula>
    </cfRule>
    <cfRule type="expression" priority="92" dxfId="1186" stopIfTrue="1">
      <formula>$B20="sáb"</formula>
    </cfRule>
  </conditionalFormatting>
  <conditionalFormatting sqref="N2:N32">
    <cfRule type="expression" priority="89" dxfId="1186" stopIfTrue="1">
      <formula>$B2="dom"</formula>
    </cfRule>
    <cfRule type="expression" priority="90" dxfId="1186" stopIfTrue="1">
      <formula>$B2="sáb"</formula>
    </cfRule>
  </conditionalFormatting>
  <conditionalFormatting sqref="C8">
    <cfRule type="expression" priority="73" dxfId="1186" stopIfTrue="1">
      <formula>$B8="dom"</formula>
    </cfRule>
    <cfRule type="expression" priority="74" dxfId="1186" stopIfTrue="1">
      <formula>$B8="sab"</formula>
    </cfRule>
  </conditionalFormatting>
  <conditionalFormatting sqref="C8">
    <cfRule type="expression" priority="71" dxfId="1187" stopIfTrue="1">
      <formula>$B8="dom"</formula>
    </cfRule>
    <cfRule type="expression" priority="72" dxfId="1187" stopIfTrue="1">
      <formula>$B8="sáb"</formula>
    </cfRule>
  </conditionalFormatting>
  <conditionalFormatting sqref="C8">
    <cfRule type="expression" priority="69" dxfId="1188" stopIfTrue="1">
      <formula>$B8="dom"</formula>
    </cfRule>
    <cfRule type="expression" priority="70" dxfId="1186" stopIfTrue="1">
      <formula>$B8="sáb"</formula>
    </cfRule>
  </conditionalFormatting>
  <conditionalFormatting sqref="C15">
    <cfRule type="expression" priority="67" dxfId="1186" stopIfTrue="1">
      <formula>$B15="dom"</formula>
    </cfRule>
    <cfRule type="expression" priority="68" dxfId="1186" stopIfTrue="1">
      <formula>$B15="sab"</formula>
    </cfRule>
  </conditionalFormatting>
  <conditionalFormatting sqref="C15">
    <cfRule type="expression" priority="65" dxfId="1187" stopIfTrue="1">
      <formula>$B15="dom"</formula>
    </cfRule>
    <cfRule type="expression" priority="66" dxfId="1187" stopIfTrue="1">
      <formula>$B15="sáb"</formula>
    </cfRule>
  </conditionalFormatting>
  <conditionalFormatting sqref="C15">
    <cfRule type="expression" priority="63" dxfId="1188" stopIfTrue="1">
      <formula>$B15="dom"</formula>
    </cfRule>
    <cfRule type="expression" priority="64" dxfId="1186" stopIfTrue="1">
      <formula>$B15="sáb"</formula>
    </cfRule>
  </conditionalFormatting>
  <conditionalFormatting sqref="C22">
    <cfRule type="expression" priority="61" dxfId="1186" stopIfTrue="1">
      <formula>$B22="dom"</formula>
    </cfRule>
    <cfRule type="expression" priority="62" dxfId="1186" stopIfTrue="1">
      <formula>$B22="sab"</formula>
    </cfRule>
  </conditionalFormatting>
  <conditionalFormatting sqref="C22">
    <cfRule type="expression" priority="59" dxfId="1187" stopIfTrue="1">
      <formula>$B22="dom"</formula>
    </cfRule>
    <cfRule type="expression" priority="60" dxfId="1187" stopIfTrue="1">
      <formula>$B22="sáb"</formula>
    </cfRule>
  </conditionalFormatting>
  <conditionalFormatting sqref="C22">
    <cfRule type="expression" priority="57" dxfId="1188" stopIfTrue="1">
      <formula>$B22="dom"</formula>
    </cfRule>
    <cfRule type="expression" priority="58" dxfId="1186" stopIfTrue="1">
      <formula>$B22="sáb"</formula>
    </cfRule>
  </conditionalFormatting>
  <conditionalFormatting sqref="P6:P7">
    <cfRule type="cellIs" priority="50" dxfId="1185" operator="equal" stopIfTrue="1">
      <formula>$D$34</formula>
    </cfRule>
  </conditionalFormatting>
  <conditionalFormatting sqref="D3:G5">
    <cfRule type="expression" priority="46" dxfId="1186" stopIfTrue="1">
      <formula>$B3="dom"</formula>
    </cfRule>
    <cfRule type="expression" priority="47" dxfId="1186" stopIfTrue="1">
      <formula>$B3="sáb"</formula>
    </cfRule>
  </conditionalFormatting>
  <conditionalFormatting sqref="D8:G12">
    <cfRule type="expression" priority="44" dxfId="1186" stopIfTrue="1">
      <formula>$B8="dom"</formula>
    </cfRule>
    <cfRule type="expression" priority="45" dxfId="1186" stopIfTrue="1">
      <formula>$B8="sáb"</formula>
    </cfRule>
  </conditionalFormatting>
  <conditionalFormatting sqref="D15:G19">
    <cfRule type="expression" priority="42" dxfId="1186" stopIfTrue="1">
      <formula>$B15="dom"</formula>
    </cfRule>
    <cfRule type="expression" priority="43" dxfId="1186" stopIfTrue="1">
      <formula>$B15="sáb"</formula>
    </cfRule>
  </conditionalFormatting>
  <conditionalFormatting sqref="D22:G26">
    <cfRule type="expression" priority="40" dxfId="1186" stopIfTrue="1">
      <formula>$B22="dom"</formula>
    </cfRule>
    <cfRule type="expression" priority="41" dxfId="1186" stopIfTrue="1">
      <formula>$B22="sáb"</formula>
    </cfRule>
  </conditionalFormatting>
  <conditionalFormatting sqref="D30:G32">
    <cfRule type="expression" priority="38" dxfId="1186" stopIfTrue="1">
      <formula>$B30="dom"</formula>
    </cfRule>
    <cfRule type="expression" priority="39" dxfId="1186" stopIfTrue="1">
      <formula>$B30="sáb"</formula>
    </cfRule>
  </conditionalFormatting>
  <conditionalFormatting sqref="N3:N28 N30:N32">
    <cfRule type="expression" priority="34" dxfId="1186" stopIfTrue="1">
      <formula>$B3="dom"</formula>
    </cfRule>
    <cfRule type="expression" priority="35" dxfId="1186" stopIfTrue="1">
      <formula>$B3="sáb"</formula>
    </cfRule>
  </conditionalFormatting>
  <conditionalFormatting sqref="L29">
    <cfRule type="expression" priority="30" dxfId="1186" stopIfTrue="1">
      <formula>$B29="dom"</formula>
    </cfRule>
    <cfRule type="expression" priority="31" dxfId="1186" stopIfTrue="1">
      <formula>$B29="sab"</formula>
    </cfRule>
  </conditionalFormatting>
  <conditionalFormatting sqref="L29">
    <cfRule type="expression" priority="32" dxfId="1186" stopIfTrue="1">
      <formula>$B29="dom"</formula>
    </cfRule>
    <cfRule type="expression" priority="33" dxfId="1186" stopIfTrue="1">
      <formula>$B29="sáb"</formula>
    </cfRule>
  </conditionalFormatting>
  <conditionalFormatting sqref="A29">
    <cfRule type="expression" priority="28" dxfId="1186" stopIfTrue="1">
      <formula>$B29="dom"</formula>
    </cfRule>
    <cfRule type="expression" priority="29" dxfId="1186" stopIfTrue="1">
      <formula>$B29="sáb"</formula>
    </cfRule>
  </conditionalFormatting>
  <conditionalFormatting sqref="C29">
    <cfRule type="expression" priority="24" dxfId="1186" stopIfTrue="1">
      <formula>$B29="dom"</formula>
    </cfRule>
    <cfRule type="expression" priority="25" dxfId="1186" stopIfTrue="1">
      <formula>$B29="sab"</formula>
    </cfRule>
  </conditionalFormatting>
  <conditionalFormatting sqref="I29">
    <cfRule type="expression" priority="22" dxfId="1186" stopIfTrue="1">
      <formula>$B29="dom"</formula>
    </cfRule>
    <cfRule type="expression" priority="23" dxfId="1186" stopIfTrue="1">
      <formula>$B29="sab"</formula>
    </cfRule>
  </conditionalFormatting>
  <conditionalFormatting sqref="H29">
    <cfRule type="cellIs" priority="21" dxfId="1182" operator="equal" stopIfTrue="1">
      <formula>$D$35</formula>
    </cfRule>
  </conditionalFormatting>
  <conditionalFormatting sqref="H29">
    <cfRule type="expression" priority="19" dxfId="1186" stopIfTrue="1">
      <formula>$B29="dom"</formula>
    </cfRule>
    <cfRule type="expression" priority="20" dxfId="1186" stopIfTrue="1">
      <formula>$B29="sab"</formula>
    </cfRule>
  </conditionalFormatting>
  <conditionalFormatting sqref="N29">
    <cfRule type="expression" priority="17" dxfId="1186" stopIfTrue="1">
      <formula>$B29="dom"</formula>
    </cfRule>
    <cfRule type="expression" priority="18" dxfId="1186" stopIfTrue="1">
      <formula>$B29="sáb"</formula>
    </cfRule>
  </conditionalFormatting>
  <conditionalFormatting sqref="N29 A29 H29:I29 C29">
    <cfRule type="expression" priority="15" dxfId="1187" stopIfTrue="1">
      <formula>$B29="dom"</formula>
    </cfRule>
    <cfRule type="expression" priority="16" dxfId="1187" stopIfTrue="1">
      <formula>$B29="sáb"</formula>
    </cfRule>
  </conditionalFormatting>
  <conditionalFormatting sqref="N29 A29 H29:I29 C29">
    <cfRule type="expression" priority="13" dxfId="1188" stopIfTrue="1">
      <formula>$B29="dom"</formula>
    </cfRule>
    <cfRule type="expression" priority="14" dxfId="1186" stopIfTrue="1">
      <formula>$B29="sáb"</formula>
    </cfRule>
  </conditionalFormatting>
  <conditionalFormatting sqref="M29">
    <cfRule type="cellIs" priority="12" dxfId="1182" operator="equal" stopIfTrue="1">
      <formula>$D$35</formula>
    </cfRule>
  </conditionalFormatting>
  <conditionalFormatting sqref="M29">
    <cfRule type="expression" priority="10" dxfId="1186" stopIfTrue="1">
      <formula>$B29="dom"</formula>
    </cfRule>
    <cfRule type="expression" priority="11" dxfId="1186" stopIfTrue="1">
      <formula>$B29="sáb"</formula>
    </cfRule>
  </conditionalFormatting>
  <conditionalFormatting sqref="M29">
    <cfRule type="expression" priority="8" dxfId="1186" stopIfTrue="1">
      <formula>$B29="dom"</formula>
    </cfRule>
    <cfRule type="expression" priority="9" dxfId="1186" stopIfTrue="1">
      <formula>$B29="sáb"</formula>
    </cfRule>
  </conditionalFormatting>
  <conditionalFormatting sqref="M29">
    <cfRule type="expression" priority="7" dxfId="1186" stopIfTrue="1">
      <formula>$B29="dom"</formula>
    </cfRule>
  </conditionalFormatting>
  <conditionalFormatting sqref="M29">
    <cfRule type="expression" priority="5" dxfId="1186" stopIfTrue="1">
      <formula>$B29="dom"</formula>
    </cfRule>
    <cfRule type="expression" priority="6" dxfId="1186" stopIfTrue="1">
      <formula>$B29="sáb"</formula>
    </cfRule>
  </conditionalFormatting>
  <conditionalFormatting sqref="D29:G29">
    <cfRule type="expression" priority="3" dxfId="1186" stopIfTrue="1">
      <formula>$B29="dom"</formula>
    </cfRule>
    <cfRule type="expression" priority="4" dxfId="1186" stopIfTrue="1">
      <formula>$B29="sáb"</formula>
    </cfRule>
  </conditionalFormatting>
  <conditionalFormatting sqref="J29:K29">
    <cfRule type="expression" priority="1" dxfId="1186" stopIfTrue="1">
      <formula>$B29="dom"</formula>
    </cfRule>
    <cfRule type="expression" priority="2" dxfId="1186" stopIfTrue="1">
      <formula>$B29="sáb"</formula>
    </cfRule>
  </conditionalFormatting>
  <conditionalFormatting sqref="A2:N32">
    <cfRule type="expression" priority="48" dxfId="1186" stopIfTrue="1">
      <formula>$B2="dom"</formula>
    </cfRule>
    <cfRule type="expression" priority="49" dxfId="1186" stopIfTrue="1">
      <formula>$B2="sáb"</formula>
    </cfRule>
  </conditionalFormatting>
  <dataValidations count="1">
    <dataValidation type="list" allowBlank="1" showInputMessage="1" showErrorMessage="1" sqref="N2:N32">
      <formula1>$U$2:$U$25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88" r:id="rId1"/>
  <headerFooter>
    <oddHeader>&amp;L&amp;"-,Negrito"&amp;14CÁLCULO DE HORAS - &amp;A</oddHeader>
    <oddFooter>&amp;R&amp;8&amp;D - &amp;T
&amp;F</oddFooter>
  </headerFooter>
  <colBreaks count="1" manualBreakCount="1">
    <brk id="1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37"/>
  <sheetViews>
    <sheetView showGridLines="0" showRowColHeaders="0" zoomScale="90" zoomScaleNormal="90" zoomScalePageLayoutView="0" workbookViewId="0" topLeftCell="A2">
      <selection activeCell="B2" sqref="B2"/>
    </sheetView>
  </sheetViews>
  <sheetFormatPr defaultColWidth="0" defaultRowHeight="0" customHeight="1" zeroHeight="1"/>
  <cols>
    <col min="1" max="1" width="6.7109375" style="17" customWidth="1"/>
    <col min="2" max="2" width="4.140625" style="20" customWidth="1"/>
    <col min="3" max="7" width="9.28125" style="20" customWidth="1"/>
    <col min="8" max="8" width="10.57421875" style="20" hidden="1" customWidth="1"/>
    <col min="9" max="9" width="10.57421875" style="20" bestFit="1" customWidth="1"/>
    <col min="10" max="11" width="9.28125" style="20" customWidth="1"/>
    <col min="12" max="13" width="9.28125" style="21" customWidth="1"/>
    <col min="14" max="14" width="21.7109375" style="21" customWidth="1"/>
    <col min="15" max="15" width="3.7109375" style="4" customWidth="1"/>
    <col min="16" max="16" width="9.7109375" style="4" customWidth="1"/>
    <col min="17" max="17" width="40.7109375" style="7" customWidth="1"/>
    <col min="18" max="18" width="3.7109375" style="7" customWidth="1"/>
    <col min="19" max="19" width="8.7109375" style="7" customWidth="1"/>
    <col min="20" max="20" width="71.57421875" style="7" bestFit="1" customWidth="1"/>
    <col min="21" max="21" width="18.140625" style="4" bestFit="1" customWidth="1"/>
    <col min="22" max="22" width="3.7109375" style="4" hidden="1" customWidth="1"/>
    <col min="23" max="23" width="6.7109375" style="17" hidden="1" customWidth="1"/>
    <col min="24" max="24" width="34.28125" style="10" hidden="1" customWidth="1"/>
    <col min="25" max="25" width="13.8515625" style="10" hidden="1" customWidth="1"/>
    <col min="26" max="26" width="40.00390625" style="10" hidden="1" customWidth="1"/>
    <col min="27" max="29" width="0" style="0" hidden="1" customWidth="1"/>
    <col min="30" max="16384" width="0" style="4" hidden="1" customWidth="1"/>
  </cols>
  <sheetData>
    <row r="1" spans="1:26" ht="15" customHeight="1">
      <c r="A1" s="46" t="s">
        <v>0</v>
      </c>
      <c r="B1" s="47"/>
      <c r="C1" s="47" t="s">
        <v>1</v>
      </c>
      <c r="D1" s="47" t="s">
        <v>2</v>
      </c>
      <c r="E1" s="47" t="s">
        <v>36</v>
      </c>
      <c r="F1" s="47" t="s">
        <v>37</v>
      </c>
      <c r="G1" s="47" t="s">
        <v>3</v>
      </c>
      <c r="H1" s="47" t="s">
        <v>5</v>
      </c>
      <c r="I1" s="47" t="s">
        <v>28</v>
      </c>
      <c r="J1" s="47" t="s">
        <v>4</v>
      </c>
      <c r="K1" s="47" t="s">
        <v>8</v>
      </c>
      <c r="L1" s="47" t="s">
        <v>6</v>
      </c>
      <c r="M1" s="47" t="s">
        <v>7</v>
      </c>
      <c r="N1" s="47" t="s">
        <v>9</v>
      </c>
      <c r="P1" s="106" t="s">
        <v>35</v>
      </c>
      <c r="Q1" s="106"/>
      <c r="R1" s="5"/>
      <c r="S1" s="45"/>
      <c r="T1" s="45" t="s">
        <v>29</v>
      </c>
      <c r="U1" s="45" t="s">
        <v>30</v>
      </c>
      <c r="W1" s="3" t="s">
        <v>0</v>
      </c>
      <c r="X1" s="24" t="s">
        <v>50</v>
      </c>
      <c r="Y1" s="38"/>
      <c r="Z1" s="24"/>
    </row>
    <row r="2" spans="1:26" ht="15" customHeight="1">
      <c r="A2" s="70">
        <v>44136</v>
      </c>
      <c r="B2" s="71" t="s">
        <v>44</v>
      </c>
      <c r="C2" s="72"/>
      <c r="D2" s="93"/>
      <c r="E2" s="93"/>
      <c r="F2" s="93"/>
      <c r="G2" s="93"/>
      <c r="H2" s="94">
        <f>IF((F2-E2)=$D$34,$D$34,IF((F2-E2)&lt;$C$33,$C$33,(F2-E2)))</f>
        <v>0</v>
      </c>
      <c r="I2" s="93"/>
      <c r="J2" s="94">
        <f>IF(Y2="NÃO CUMPRIU",((IF(D2&gt;$C$34,(G2-D2)-H2,$D$34))-I2)-$C$33,(IF(D2&gt;$C$34,(G2-D2)-H2,$D$34))-I2)</f>
        <v>0</v>
      </c>
      <c r="K2" s="94">
        <f>IF(G2&gt;$D$33,G2-$D$33,$D$34)</f>
        <v>0</v>
      </c>
      <c r="L2" s="94">
        <f>IF(OR((J2-C2)=$D$34,(J2-C2)&lt;$D$34),"",IF((J2-C2)&gt;$E$34,$E$34,(J2-C2)))</f>
      </c>
      <c r="M2" s="94">
        <f>IF(J2=C2,"",IF(J2&lt;C2,C2-J2,""))</f>
      </c>
      <c r="N2" s="95"/>
      <c r="P2" s="1">
        <f>J33</f>
        <v>0</v>
      </c>
      <c r="Q2" s="2" t="s">
        <v>42</v>
      </c>
      <c r="S2" s="1">
        <f aca="true" t="shared" si="0" ref="S2:S7">SUMIF($N$2:$N$32,U2,$M$2:$M$32)</f>
        <v>0</v>
      </c>
      <c r="T2" s="8" t="s">
        <v>10</v>
      </c>
      <c r="U2" s="8" t="s">
        <v>18</v>
      </c>
      <c r="W2" s="6">
        <v>1</v>
      </c>
      <c r="X2" s="2"/>
      <c r="Y2" s="2"/>
      <c r="Z2" s="2"/>
    </row>
    <row r="3" spans="1:26" ht="15" customHeight="1">
      <c r="A3" s="96">
        <v>44137</v>
      </c>
      <c r="B3" s="97" t="s">
        <v>88</v>
      </c>
      <c r="C3" s="98"/>
      <c r="D3" s="98"/>
      <c r="E3" s="98"/>
      <c r="F3" s="98"/>
      <c r="G3" s="98"/>
      <c r="H3" s="99">
        <f aca="true" t="shared" si="1" ref="H3:H31">IF((F3-E3)=$D$34,$D$34,IF((F3-E3)&lt;$C$33,$C$33,(F3-E3)))</f>
        <v>0</v>
      </c>
      <c r="I3" s="98"/>
      <c r="J3" s="103">
        <f aca="true" t="shared" si="2" ref="J3:J32">IF(Y3="NÃO CUMPRIU",((IF(D3&gt;$C$34,(G3-D3)-H3,$D$34))-I3)-$C$33,(IF(D3&gt;$C$34,(G3-D3)-H3,$D$34))-I3)</f>
        <v>0</v>
      </c>
      <c r="K3" s="103">
        <f aca="true" t="shared" si="3" ref="K3:K32">IF(G3&gt;$D$33,G3-$D$33,$D$34)</f>
        <v>0</v>
      </c>
      <c r="L3" s="103">
        <f aca="true" t="shared" si="4" ref="L3:L32">IF(OR((J3-C3)=$D$34,(J3-C3)&lt;$D$34),"",IF((J3-C3)&gt;$E$34,$E$34,(J3-C3)))</f>
      </c>
      <c r="M3" s="103">
        <f aca="true" t="shared" si="5" ref="M3:M32">IF(J3=C3,"",IF(J3&lt;C3,C3-J3,""))</f>
      </c>
      <c r="N3" s="105"/>
      <c r="P3" s="1">
        <f>K33</f>
        <v>0</v>
      </c>
      <c r="Q3" s="2" t="s">
        <v>43</v>
      </c>
      <c r="S3" s="1">
        <f t="shared" si="0"/>
        <v>0</v>
      </c>
      <c r="T3" s="8" t="s">
        <v>55</v>
      </c>
      <c r="U3" s="8" t="s">
        <v>56</v>
      </c>
      <c r="W3" s="6">
        <v>2</v>
      </c>
      <c r="X3" s="2"/>
      <c r="Y3" s="2"/>
      <c r="Z3" s="2"/>
    </row>
    <row r="4" spans="1:26" ht="15" customHeight="1">
      <c r="A4" s="70">
        <v>44138</v>
      </c>
      <c r="B4" s="71" t="s">
        <v>84</v>
      </c>
      <c r="C4" s="72">
        <v>0.3333333333333333</v>
      </c>
      <c r="D4" s="72"/>
      <c r="E4" s="72"/>
      <c r="F4" s="72"/>
      <c r="G4" s="72"/>
      <c r="H4" s="73">
        <f t="shared" si="1"/>
        <v>0</v>
      </c>
      <c r="I4" s="72"/>
      <c r="J4" s="94">
        <f t="shared" si="2"/>
        <v>0</v>
      </c>
      <c r="K4" s="94">
        <f t="shared" si="3"/>
        <v>0</v>
      </c>
      <c r="L4" s="94">
        <f t="shared" si="4"/>
      </c>
      <c r="M4" s="94">
        <f t="shared" si="5"/>
        <v>0.3333333333333333</v>
      </c>
      <c r="N4" s="95"/>
      <c r="P4" s="1"/>
      <c r="Q4" s="8"/>
      <c r="S4" s="1">
        <f t="shared" si="0"/>
        <v>0</v>
      </c>
      <c r="T4" s="8" t="s">
        <v>64</v>
      </c>
      <c r="U4" s="8" t="s">
        <v>65</v>
      </c>
      <c r="W4" s="6">
        <v>3</v>
      </c>
      <c r="X4" s="2"/>
      <c r="Y4" s="2"/>
      <c r="Z4" s="2"/>
    </row>
    <row r="5" spans="1:26" ht="15" customHeight="1">
      <c r="A5" s="70">
        <v>44139</v>
      </c>
      <c r="B5" s="71" t="s">
        <v>85</v>
      </c>
      <c r="C5" s="72">
        <v>0.3333333333333333</v>
      </c>
      <c r="D5" s="93"/>
      <c r="E5" s="93"/>
      <c r="F5" s="93"/>
      <c r="G5" s="93"/>
      <c r="H5" s="94">
        <f t="shared" si="1"/>
        <v>0</v>
      </c>
      <c r="I5" s="93"/>
      <c r="J5" s="94">
        <f t="shared" si="2"/>
        <v>0</v>
      </c>
      <c r="K5" s="94">
        <f t="shared" si="3"/>
        <v>0</v>
      </c>
      <c r="L5" s="94">
        <f t="shared" si="4"/>
      </c>
      <c r="M5" s="94">
        <f t="shared" si="5"/>
        <v>0.3333333333333333</v>
      </c>
      <c r="N5" s="95"/>
      <c r="P5" s="106" t="s">
        <v>39</v>
      </c>
      <c r="Q5" s="106"/>
      <c r="R5" s="18"/>
      <c r="S5" s="1">
        <f t="shared" si="0"/>
        <v>0</v>
      </c>
      <c r="T5" s="8" t="s">
        <v>66</v>
      </c>
      <c r="U5" s="8" t="s">
        <v>67</v>
      </c>
      <c r="W5" s="6">
        <v>4</v>
      </c>
      <c r="X5" s="2"/>
      <c r="Y5" s="2"/>
      <c r="Z5" s="2"/>
    </row>
    <row r="6" spans="1:26" ht="15" customHeight="1">
      <c r="A6" s="70">
        <v>44140</v>
      </c>
      <c r="B6" s="71" t="s">
        <v>86</v>
      </c>
      <c r="C6" s="72">
        <v>0.3333333333333333</v>
      </c>
      <c r="D6" s="93"/>
      <c r="E6" s="93"/>
      <c r="F6" s="93"/>
      <c r="G6" s="93"/>
      <c r="H6" s="94">
        <f t="shared" si="1"/>
        <v>0</v>
      </c>
      <c r="I6" s="93"/>
      <c r="J6" s="94">
        <f t="shared" si="2"/>
        <v>0</v>
      </c>
      <c r="K6" s="94">
        <f t="shared" si="3"/>
        <v>0</v>
      </c>
      <c r="L6" s="94">
        <f t="shared" si="4"/>
      </c>
      <c r="M6" s="94">
        <f t="shared" si="5"/>
        <v>0.3333333333333333</v>
      </c>
      <c r="N6" s="95"/>
      <c r="P6" s="89">
        <f>IF('OUT-2020'!$P$20="POSITIVO",'OUT-2020'!$P$19,D34)</f>
        <v>0</v>
      </c>
      <c r="Q6" s="2" t="s">
        <v>46</v>
      </c>
      <c r="R6" s="18"/>
      <c r="S6" s="1">
        <f t="shared" si="0"/>
        <v>0</v>
      </c>
      <c r="T6" s="8" t="s">
        <v>31</v>
      </c>
      <c r="U6" s="8" t="s">
        <v>32</v>
      </c>
      <c r="W6" s="6">
        <v>5</v>
      </c>
      <c r="X6" s="2"/>
      <c r="Y6" s="2"/>
      <c r="Z6" s="2"/>
    </row>
    <row r="7" spans="1:26" ht="15" customHeight="1">
      <c r="A7" s="70">
        <v>44141</v>
      </c>
      <c r="B7" s="71" t="s">
        <v>87</v>
      </c>
      <c r="C7" s="72">
        <v>0.3333333333333333</v>
      </c>
      <c r="D7" s="93"/>
      <c r="E7" s="93"/>
      <c r="F7" s="93"/>
      <c r="G7" s="93"/>
      <c r="H7" s="94">
        <f t="shared" si="1"/>
        <v>0</v>
      </c>
      <c r="I7" s="93"/>
      <c r="J7" s="94">
        <f t="shared" si="2"/>
        <v>0</v>
      </c>
      <c r="K7" s="94">
        <f t="shared" si="3"/>
        <v>0</v>
      </c>
      <c r="L7" s="94">
        <f t="shared" si="4"/>
      </c>
      <c r="M7" s="94">
        <f t="shared" si="5"/>
        <v>0.3333333333333333</v>
      </c>
      <c r="N7" s="95"/>
      <c r="P7" s="89">
        <f>IF('OUT-2020'!P20="NEGATIVO",'OUT-2020'!$P$19,D34)</f>
        <v>0</v>
      </c>
      <c r="Q7" s="8" t="s">
        <v>47</v>
      </c>
      <c r="S7" s="1">
        <f t="shared" si="0"/>
        <v>0</v>
      </c>
      <c r="T7" s="8" t="s">
        <v>54</v>
      </c>
      <c r="U7" s="8" t="s">
        <v>57</v>
      </c>
      <c r="W7" s="6">
        <v>6</v>
      </c>
      <c r="X7" s="2"/>
      <c r="Y7" s="2"/>
      <c r="Z7" s="2"/>
    </row>
    <row r="8" spans="1:26" ht="15" customHeight="1">
      <c r="A8" s="70">
        <v>44142</v>
      </c>
      <c r="B8" s="71" t="s">
        <v>80</v>
      </c>
      <c r="C8" s="72"/>
      <c r="D8" s="93"/>
      <c r="E8" s="93"/>
      <c r="F8" s="93"/>
      <c r="G8" s="93"/>
      <c r="H8" s="94">
        <f t="shared" si="1"/>
        <v>0</v>
      </c>
      <c r="I8" s="93"/>
      <c r="J8" s="94">
        <f t="shared" si="2"/>
        <v>0</v>
      </c>
      <c r="K8" s="94">
        <f t="shared" si="3"/>
        <v>0</v>
      </c>
      <c r="L8" s="94">
        <f t="shared" si="4"/>
      </c>
      <c r="M8" s="94">
        <f t="shared" si="5"/>
      </c>
      <c r="N8" s="95"/>
      <c r="P8" s="9"/>
      <c r="Q8" s="7" t="s">
        <v>48</v>
      </c>
      <c r="S8" s="1">
        <f>SUMIF($N$2:$N$32,U8,$L$2:$L$32)</f>
        <v>0</v>
      </c>
      <c r="T8" s="8" t="s">
        <v>11</v>
      </c>
      <c r="U8" s="8" t="s">
        <v>19</v>
      </c>
      <c r="W8" s="6">
        <v>7</v>
      </c>
      <c r="X8" s="2"/>
      <c r="Y8" s="2"/>
      <c r="Z8" s="2"/>
    </row>
    <row r="9" spans="1:26" ht="15" customHeight="1">
      <c r="A9" s="70">
        <v>44143</v>
      </c>
      <c r="B9" s="71" t="s">
        <v>44</v>
      </c>
      <c r="C9" s="72"/>
      <c r="D9" s="93"/>
      <c r="E9" s="93"/>
      <c r="F9" s="93"/>
      <c r="G9" s="93"/>
      <c r="H9" s="94">
        <f t="shared" si="1"/>
        <v>0</v>
      </c>
      <c r="I9" s="93"/>
      <c r="J9" s="94">
        <f t="shared" si="2"/>
        <v>0</v>
      </c>
      <c r="K9" s="94">
        <f t="shared" si="3"/>
        <v>0</v>
      </c>
      <c r="L9" s="94">
        <f t="shared" si="4"/>
      </c>
      <c r="M9" s="94">
        <f t="shared" si="5"/>
      </c>
      <c r="N9" s="95"/>
      <c r="Q9" s="10"/>
      <c r="S9" s="1">
        <f aca="true" t="shared" si="6" ref="S9:S25">SUMIF($N$2:$N$32,U9,$M$2:$M$32)</f>
        <v>0</v>
      </c>
      <c r="T9" s="8" t="s">
        <v>12</v>
      </c>
      <c r="U9" s="8" t="s">
        <v>20</v>
      </c>
      <c r="W9" s="6">
        <v>8</v>
      </c>
      <c r="X9" s="2"/>
      <c r="Y9" s="2"/>
      <c r="Z9" s="2"/>
    </row>
    <row r="10" spans="1:26" ht="15" customHeight="1">
      <c r="A10" s="70">
        <v>44144</v>
      </c>
      <c r="B10" s="71" t="s">
        <v>88</v>
      </c>
      <c r="C10" s="72">
        <v>0.3333333333333333</v>
      </c>
      <c r="D10" s="72"/>
      <c r="E10" s="72"/>
      <c r="F10" s="72"/>
      <c r="G10" s="72"/>
      <c r="H10" s="73">
        <f t="shared" si="1"/>
        <v>0</v>
      </c>
      <c r="I10" s="72"/>
      <c r="J10" s="94">
        <f t="shared" si="2"/>
        <v>0</v>
      </c>
      <c r="K10" s="94">
        <f t="shared" si="3"/>
        <v>0</v>
      </c>
      <c r="L10" s="94">
        <f t="shared" si="4"/>
      </c>
      <c r="M10" s="94">
        <f t="shared" si="5"/>
        <v>0.3333333333333333</v>
      </c>
      <c r="N10" s="95"/>
      <c r="P10" s="1">
        <f>S8</f>
        <v>0</v>
      </c>
      <c r="Q10" s="8" t="s">
        <v>40</v>
      </c>
      <c r="S10" s="1">
        <f t="shared" si="6"/>
        <v>0</v>
      </c>
      <c r="T10" s="8" t="s">
        <v>78</v>
      </c>
      <c r="U10" s="8" t="s">
        <v>79</v>
      </c>
      <c r="W10" s="6">
        <v>9</v>
      </c>
      <c r="X10" s="2"/>
      <c r="Y10" s="2"/>
      <c r="Z10" s="2"/>
    </row>
    <row r="11" spans="1:26" ht="15" customHeight="1">
      <c r="A11" s="70">
        <v>44145</v>
      </c>
      <c r="B11" s="71" t="s">
        <v>84</v>
      </c>
      <c r="C11" s="72">
        <v>0.3333333333333333</v>
      </c>
      <c r="D11" s="72"/>
      <c r="E11" s="72"/>
      <c r="F11" s="72"/>
      <c r="G11" s="72"/>
      <c r="H11" s="73">
        <f t="shared" si="1"/>
        <v>0</v>
      </c>
      <c r="I11" s="72"/>
      <c r="J11" s="94">
        <f t="shared" si="2"/>
        <v>0</v>
      </c>
      <c r="K11" s="94">
        <f t="shared" si="3"/>
        <v>0</v>
      </c>
      <c r="L11" s="94">
        <f t="shared" si="4"/>
      </c>
      <c r="M11" s="94">
        <f t="shared" si="5"/>
        <v>0.3333333333333333</v>
      </c>
      <c r="N11" s="95"/>
      <c r="P11" s="1">
        <f>S9</f>
        <v>0</v>
      </c>
      <c r="Q11" s="8" t="s">
        <v>41</v>
      </c>
      <c r="S11" s="1">
        <f t="shared" si="6"/>
        <v>0</v>
      </c>
      <c r="T11" s="8" t="s">
        <v>13</v>
      </c>
      <c r="U11" s="8" t="s">
        <v>21</v>
      </c>
      <c r="W11" s="6">
        <v>10</v>
      </c>
      <c r="X11" s="2"/>
      <c r="Y11" s="2"/>
      <c r="Z11" s="2"/>
    </row>
    <row r="12" spans="1:26" ht="15" customHeight="1">
      <c r="A12" s="70">
        <v>44146</v>
      </c>
      <c r="B12" s="71" t="s">
        <v>85</v>
      </c>
      <c r="C12" s="72">
        <v>0.3333333333333333</v>
      </c>
      <c r="D12" s="93"/>
      <c r="E12" s="93"/>
      <c r="F12" s="93"/>
      <c r="G12" s="93"/>
      <c r="H12" s="94">
        <f t="shared" si="1"/>
        <v>0</v>
      </c>
      <c r="I12" s="93"/>
      <c r="J12" s="94">
        <f t="shared" si="2"/>
        <v>0</v>
      </c>
      <c r="K12" s="94">
        <f t="shared" si="3"/>
        <v>0</v>
      </c>
      <c r="L12" s="94">
        <f t="shared" si="4"/>
      </c>
      <c r="M12" s="94">
        <f t="shared" si="5"/>
        <v>0.3333333333333333</v>
      </c>
      <c r="N12" s="95"/>
      <c r="S12" s="1">
        <f t="shared" si="6"/>
        <v>0</v>
      </c>
      <c r="T12" s="8" t="s">
        <v>33</v>
      </c>
      <c r="U12" s="8" t="s">
        <v>34</v>
      </c>
      <c r="W12" s="6">
        <v>11</v>
      </c>
      <c r="X12" s="2"/>
      <c r="Y12" s="2"/>
      <c r="Z12" s="2"/>
    </row>
    <row r="13" spans="1:26" ht="15" customHeight="1">
      <c r="A13" s="70">
        <v>44147</v>
      </c>
      <c r="B13" s="71" t="s">
        <v>86</v>
      </c>
      <c r="C13" s="72">
        <v>0.3333333333333333</v>
      </c>
      <c r="D13" s="93"/>
      <c r="E13" s="93"/>
      <c r="F13" s="93"/>
      <c r="G13" s="93"/>
      <c r="H13" s="94">
        <f t="shared" si="1"/>
        <v>0</v>
      </c>
      <c r="I13" s="93"/>
      <c r="J13" s="94">
        <f t="shared" si="2"/>
        <v>0</v>
      </c>
      <c r="K13" s="94">
        <f t="shared" si="3"/>
        <v>0</v>
      </c>
      <c r="L13" s="94">
        <f t="shared" si="4"/>
      </c>
      <c r="M13" s="94">
        <f t="shared" si="5"/>
        <v>0.3333333333333333</v>
      </c>
      <c r="N13" s="95"/>
      <c r="P13" s="32"/>
      <c r="Q13" s="33"/>
      <c r="S13" s="1">
        <f t="shared" si="6"/>
        <v>0</v>
      </c>
      <c r="T13" s="8" t="s">
        <v>61</v>
      </c>
      <c r="U13" s="8" t="s">
        <v>22</v>
      </c>
      <c r="W13" s="6">
        <v>12</v>
      </c>
      <c r="X13" s="2"/>
      <c r="Y13" s="2"/>
      <c r="Z13" s="2"/>
    </row>
    <row r="14" spans="1:26" ht="15" customHeight="1">
      <c r="A14" s="70">
        <v>44148</v>
      </c>
      <c r="B14" s="71" t="s">
        <v>87</v>
      </c>
      <c r="C14" s="72">
        <v>0.3333333333333333</v>
      </c>
      <c r="D14" s="93"/>
      <c r="E14" s="93"/>
      <c r="F14" s="93"/>
      <c r="G14" s="93"/>
      <c r="H14" s="94">
        <f t="shared" si="1"/>
        <v>0</v>
      </c>
      <c r="I14" s="93"/>
      <c r="J14" s="94">
        <f t="shared" si="2"/>
        <v>0</v>
      </c>
      <c r="K14" s="94">
        <f t="shared" si="3"/>
        <v>0</v>
      </c>
      <c r="L14" s="94">
        <f t="shared" si="4"/>
      </c>
      <c r="M14" s="94">
        <f t="shared" si="5"/>
        <v>0.3333333333333333</v>
      </c>
      <c r="N14" s="95"/>
      <c r="P14" s="34"/>
      <c r="Q14" s="35"/>
      <c r="S14" s="1">
        <f t="shared" si="6"/>
        <v>0</v>
      </c>
      <c r="T14" s="8" t="s">
        <v>14</v>
      </c>
      <c r="U14" s="8" t="s">
        <v>23</v>
      </c>
      <c r="W14" s="6">
        <v>13</v>
      </c>
      <c r="X14" s="2"/>
      <c r="Y14" s="2"/>
      <c r="Z14" s="2"/>
    </row>
    <row r="15" spans="1:26" ht="15" customHeight="1">
      <c r="A15" s="70">
        <v>44149</v>
      </c>
      <c r="B15" s="71" t="s">
        <v>80</v>
      </c>
      <c r="C15" s="72"/>
      <c r="D15" s="93"/>
      <c r="E15" s="93"/>
      <c r="F15" s="93"/>
      <c r="G15" s="93"/>
      <c r="H15" s="94">
        <f t="shared" si="1"/>
        <v>0</v>
      </c>
      <c r="I15" s="93"/>
      <c r="J15" s="94">
        <f t="shared" si="2"/>
        <v>0</v>
      </c>
      <c r="K15" s="94">
        <f t="shared" si="3"/>
        <v>0</v>
      </c>
      <c r="L15" s="94">
        <f t="shared" si="4"/>
      </c>
      <c r="M15" s="94">
        <f t="shared" si="5"/>
      </c>
      <c r="N15" s="95"/>
      <c r="P15" s="36"/>
      <c r="Q15" s="10"/>
      <c r="S15" s="1">
        <f t="shared" si="6"/>
        <v>0</v>
      </c>
      <c r="T15" s="8" t="s">
        <v>62</v>
      </c>
      <c r="U15" s="8" t="s">
        <v>24</v>
      </c>
      <c r="W15" s="6">
        <v>14</v>
      </c>
      <c r="X15" s="2"/>
      <c r="Y15" s="2"/>
      <c r="Z15" s="2"/>
    </row>
    <row r="16" spans="1:26" ht="15" customHeight="1">
      <c r="A16" s="70">
        <v>44150</v>
      </c>
      <c r="B16" s="71" t="s">
        <v>44</v>
      </c>
      <c r="C16" s="72"/>
      <c r="D16" s="72"/>
      <c r="E16" s="72"/>
      <c r="F16" s="72"/>
      <c r="G16" s="72"/>
      <c r="H16" s="73">
        <f t="shared" si="1"/>
        <v>0</v>
      </c>
      <c r="I16" s="72"/>
      <c r="J16" s="94">
        <f t="shared" si="2"/>
        <v>0</v>
      </c>
      <c r="K16" s="94">
        <f t="shared" si="3"/>
        <v>0</v>
      </c>
      <c r="L16" s="94">
        <f t="shared" si="4"/>
      </c>
      <c r="M16" s="94">
        <f t="shared" si="5"/>
      </c>
      <c r="N16" s="95"/>
      <c r="P16" s="27"/>
      <c r="Q16" s="28"/>
      <c r="S16" s="1">
        <f t="shared" si="6"/>
        <v>0</v>
      </c>
      <c r="T16" s="8" t="s">
        <v>74</v>
      </c>
      <c r="U16" s="8" t="s">
        <v>58</v>
      </c>
      <c r="W16" s="6">
        <v>15</v>
      </c>
      <c r="X16" s="2"/>
      <c r="Y16" s="2"/>
      <c r="Z16" s="2"/>
    </row>
    <row r="17" spans="1:26" ht="15" customHeight="1">
      <c r="A17" s="70">
        <v>44151</v>
      </c>
      <c r="B17" s="71" t="s">
        <v>88</v>
      </c>
      <c r="C17" s="72">
        <v>0.3333333333333333</v>
      </c>
      <c r="D17" s="72"/>
      <c r="E17" s="72"/>
      <c r="F17" s="72"/>
      <c r="G17" s="72"/>
      <c r="H17" s="73">
        <f t="shared" si="1"/>
        <v>0</v>
      </c>
      <c r="I17" s="72"/>
      <c r="J17" s="94">
        <f t="shared" si="2"/>
        <v>0</v>
      </c>
      <c r="K17" s="94">
        <f t="shared" si="3"/>
        <v>0</v>
      </c>
      <c r="L17" s="94">
        <f t="shared" si="4"/>
      </c>
      <c r="M17" s="94">
        <f t="shared" si="5"/>
        <v>0.3333333333333333</v>
      </c>
      <c r="N17" s="95"/>
      <c r="P17" s="29"/>
      <c r="Q17" s="30"/>
      <c r="S17" s="1">
        <f t="shared" si="6"/>
        <v>0</v>
      </c>
      <c r="T17" s="8" t="s">
        <v>75</v>
      </c>
      <c r="U17" s="8" t="s">
        <v>71</v>
      </c>
      <c r="W17" s="6">
        <v>16</v>
      </c>
      <c r="X17" s="2"/>
      <c r="Y17" s="2"/>
      <c r="Z17" s="2"/>
    </row>
    <row r="18" spans="1:26" ht="15" customHeight="1">
      <c r="A18" s="70">
        <v>44152</v>
      </c>
      <c r="B18" s="71" t="s">
        <v>84</v>
      </c>
      <c r="C18" s="72">
        <v>0.3333333333333333</v>
      </c>
      <c r="D18" s="72"/>
      <c r="E18" s="72"/>
      <c r="F18" s="72"/>
      <c r="G18" s="72"/>
      <c r="H18" s="73">
        <f t="shared" si="1"/>
        <v>0</v>
      </c>
      <c r="I18" s="72"/>
      <c r="J18" s="94">
        <f t="shared" si="2"/>
        <v>0</v>
      </c>
      <c r="K18" s="94">
        <f t="shared" si="3"/>
        <v>0</v>
      </c>
      <c r="L18" s="94">
        <f t="shared" si="4"/>
      </c>
      <c r="M18" s="94">
        <f t="shared" si="5"/>
        <v>0.3333333333333333</v>
      </c>
      <c r="N18" s="95"/>
      <c r="S18" s="1">
        <f t="shared" si="6"/>
        <v>0</v>
      </c>
      <c r="T18" s="8" t="s">
        <v>76</v>
      </c>
      <c r="U18" s="8" t="s">
        <v>70</v>
      </c>
      <c r="W18" s="6">
        <v>17</v>
      </c>
      <c r="X18" s="2"/>
      <c r="Y18" s="2"/>
      <c r="Z18" s="2"/>
    </row>
    <row r="19" spans="1:26" ht="15" customHeight="1">
      <c r="A19" s="70">
        <v>44153</v>
      </c>
      <c r="B19" s="71" t="s">
        <v>85</v>
      </c>
      <c r="C19" s="72">
        <v>0.3333333333333333</v>
      </c>
      <c r="D19" s="93"/>
      <c r="E19" s="93"/>
      <c r="F19" s="93"/>
      <c r="G19" s="93"/>
      <c r="H19" s="94">
        <f t="shared" si="1"/>
        <v>0</v>
      </c>
      <c r="I19" s="93"/>
      <c r="J19" s="94">
        <f t="shared" si="2"/>
        <v>0</v>
      </c>
      <c r="K19" s="94">
        <f t="shared" si="3"/>
        <v>0</v>
      </c>
      <c r="L19" s="94">
        <f t="shared" si="4"/>
      </c>
      <c r="M19" s="94">
        <f t="shared" si="5"/>
        <v>0.3333333333333333</v>
      </c>
      <c r="N19" s="95"/>
      <c r="P19" s="23">
        <f>IF(Q16="NÃO COMPENSOU TODO CRÉDITO DO MÊS ANTERIOR",(IF((P10+P6)=(P11+P7),D34,IF((P10+P6)&gt;(P11+P7),(P10+P6)-(P11+P7),(P11+P7)-(P10+P6))))-Q17,IF(Q13="NÃO COMPENSOU TODO DÉBITO DO MÊS ANTERIOR",(IF((P10+P6)=(P11+P7),D34,IF((P10+P6)&gt;(P11+P7),(P10+P6)-(P11+P7),(P11+P7)-(P10+P6))))-Q14,IF((P10+P6)=(P11+P7),D34,IF((P10+P6)&gt;(P11+P7),(P10+P6)-(P11+P7),(P11+P7)-(P10+P6)))))</f>
        <v>0</v>
      </c>
      <c r="Q19" s="2" t="s">
        <v>45</v>
      </c>
      <c r="S19" s="1">
        <f t="shared" si="6"/>
        <v>0</v>
      </c>
      <c r="T19" s="8" t="s">
        <v>52</v>
      </c>
      <c r="U19" s="8" t="s">
        <v>53</v>
      </c>
      <c r="W19" s="6">
        <v>18</v>
      </c>
      <c r="X19" s="2"/>
      <c r="Y19" s="2"/>
      <c r="Z19" s="2"/>
    </row>
    <row r="20" spans="1:26" ht="15" customHeight="1">
      <c r="A20" s="70">
        <v>44154</v>
      </c>
      <c r="B20" s="71" t="s">
        <v>86</v>
      </c>
      <c r="C20" s="72">
        <v>0.3333333333333333</v>
      </c>
      <c r="D20" s="93"/>
      <c r="E20" s="93"/>
      <c r="F20" s="93"/>
      <c r="G20" s="93"/>
      <c r="H20" s="94">
        <f t="shared" si="1"/>
        <v>0</v>
      </c>
      <c r="I20" s="93"/>
      <c r="J20" s="94">
        <f t="shared" si="2"/>
        <v>0</v>
      </c>
      <c r="K20" s="94">
        <f t="shared" si="3"/>
        <v>0</v>
      </c>
      <c r="L20" s="94">
        <f t="shared" si="4"/>
      </c>
      <c r="M20" s="94">
        <f t="shared" si="5"/>
        <v>0.3333333333333333</v>
      </c>
      <c r="N20" s="95"/>
      <c r="P20" s="26">
        <f>IF(P19=D34,"",IF((P10+P6)=(P11+P7),"",IF((P10+P6)&gt;(P11+P7),"POSITIVO","NEGATIVO")))</f>
      </c>
      <c r="S20" s="1">
        <f t="shared" si="6"/>
        <v>0</v>
      </c>
      <c r="T20" s="8" t="s">
        <v>16</v>
      </c>
      <c r="U20" s="8" t="s">
        <v>26</v>
      </c>
      <c r="W20" s="6">
        <v>19</v>
      </c>
      <c r="X20" s="2"/>
      <c r="Y20" s="2"/>
      <c r="Z20" s="2"/>
    </row>
    <row r="21" spans="1:26" ht="15" customHeight="1">
      <c r="A21" s="96">
        <v>44155</v>
      </c>
      <c r="B21" s="97" t="s">
        <v>87</v>
      </c>
      <c r="C21" s="98"/>
      <c r="D21" s="98"/>
      <c r="E21" s="98"/>
      <c r="F21" s="98"/>
      <c r="G21" s="98"/>
      <c r="H21" s="99">
        <f t="shared" si="1"/>
        <v>0</v>
      </c>
      <c r="I21" s="98"/>
      <c r="J21" s="103">
        <f t="shared" si="2"/>
        <v>0</v>
      </c>
      <c r="K21" s="103">
        <f t="shared" si="3"/>
        <v>0</v>
      </c>
      <c r="L21" s="103">
        <f t="shared" si="4"/>
      </c>
      <c r="M21" s="103">
        <f t="shared" si="5"/>
      </c>
      <c r="N21" s="105"/>
      <c r="S21" s="1">
        <f t="shared" si="6"/>
        <v>0</v>
      </c>
      <c r="T21" s="8" t="s">
        <v>17</v>
      </c>
      <c r="U21" s="8" t="s">
        <v>27</v>
      </c>
      <c r="W21" s="6">
        <v>20</v>
      </c>
      <c r="X21" s="2"/>
      <c r="Y21" s="2"/>
      <c r="Z21" s="2"/>
    </row>
    <row r="22" spans="1:26" ht="15" customHeight="1">
      <c r="A22" s="70">
        <v>44156</v>
      </c>
      <c r="B22" s="71" t="s">
        <v>80</v>
      </c>
      <c r="C22" s="72"/>
      <c r="D22" s="93"/>
      <c r="E22" s="93"/>
      <c r="F22" s="93"/>
      <c r="G22" s="93"/>
      <c r="H22" s="94">
        <f t="shared" si="1"/>
        <v>0</v>
      </c>
      <c r="I22" s="93"/>
      <c r="J22" s="94">
        <f t="shared" si="2"/>
        <v>0</v>
      </c>
      <c r="K22" s="94">
        <f t="shared" si="3"/>
        <v>0</v>
      </c>
      <c r="L22" s="94">
        <f t="shared" si="4"/>
      </c>
      <c r="M22" s="94">
        <f t="shared" si="5"/>
      </c>
      <c r="N22" s="95"/>
      <c r="S22" s="1">
        <f t="shared" si="6"/>
        <v>0</v>
      </c>
      <c r="T22" s="8" t="s">
        <v>15</v>
      </c>
      <c r="U22" s="8" t="s">
        <v>25</v>
      </c>
      <c r="W22" s="6">
        <v>21</v>
      </c>
      <c r="X22" s="2"/>
      <c r="Y22" s="2"/>
      <c r="Z22" s="2"/>
    </row>
    <row r="23" spans="1:26" ht="15" customHeight="1">
      <c r="A23" s="70">
        <v>44157</v>
      </c>
      <c r="B23" s="71" t="s">
        <v>44</v>
      </c>
      <c r="C23" s="72"/>
      <c r="D23" s="93"/>
      <c r="E23" s="93"/>
      <c r="F23" s="93"/>
      <c r="G23" s="93"/>
      <c r="H23" s="94">
        <f t="shared" si="1"/>
        <v>0</v>
      </c>
      <c r="I23" s="93"/>
      <c r="J23" s="94">
        <f t="shared" si="2"/>
        <v>0</v>
      </c>
      <c r="K23" s="94">
        <f t="shared" si="3"/>
        <v>0</v>
      </c>
      <c r="L23" s="94">
        <f t="shared" si="4"/>
      </c>
      <c r="M23" s="94">
        <f t="shared" si="5"/>
      </c>
      <c r="N23" s="95"/>
      <c r="S23" s="1">
        <f t="shared" si="6"/>
        <v>0</v>
      </c>
      <c r="T23" s="8" t="s">
        <v>77</v>
      </c>
      <c r="U23" s="8" t="s">
        <v>68</v>
      </c>
      <c r="W23" s="6">
        <v>22</v>
      </c>
      <c r="X23" s="2"/>
      <c r="Y23" s="2"/>
      <c r="Z23" s="2"/>
    </row>
    <row r="24" spans="1:26" ht="15" customHeight="1">
      <c r="A24" s="70">
        <v>44158</v>
      </c>
      <c r="B24" s="71" t="s">
        <v>88</v>
      </c>
      <c r="C24" s="72">
        <v>0.3333333333333333</v>
      </c>
      <c r="D24" s="72"/>
      <c r="E24" s="72"/>
      <c r="F24" s="72"/>
      <c r="G24" s="72"/>
      <c r="H24" s="73">
        <f t="shared" si="1"/>
        <v>0</v>
      </c>
      <c r="I24" s="72"/>
      <c r="J24" s="94">
        <f t="shared" si="2"/>
        <v>0</v>
      </c>
      <c r="K24" s="94">
        <f t="shared" si="3"/>
        <v>0</v>
      </c>
      <c r="L24" s="94">
        <f t="shared" si="4"/>
      </c>
      <c r="M24" s="94">
        <f t="shared" si="5"/>
        <v>0.3333333333333333</v>
      </c>
      <c r="N24" s="95"/>
      <c r="P24" s="22"/>
      <c r="Q24" s="19"/>
      <c r="R24" s="5"/>
      <c r="S24" s="1">
        <f t="shared" si="6"/>
        <v>0</v>
      </c>
      <c r="T24" s="8" t="s">
        <v>63</v>
      </c>
      <c r="U24" s="8" t="s">
        <v>59</v>
      </c>
      <c r="W24" s="6">
        <v>23</v>
      </c>
      <c r="X24" s="2"/>
      <c r="Y24" s="2"/>
      <c r="Z24" s="2"/>
    </row>
    <row r="25" spans="1:26" ht="15" customHeight="1">
      <c r="A25" s="70">
        <v>44159</v>
      </c>
      <c r="B25" s="71" t="s">
        <v>84</v>
      </c>
      <c r="C25" s="72">
        <v>0.3333333333333333</v>
      </c>
      <c r="D25" s="72"/>
      <c r="E25" s="72"/>
      <c r="F25" s="72"/>
      <c r="G25" s="72"/>
      <c r="H25" s="73">
        <f t="shared" si="1"/>
        <v>0</v>
      </c>
      <c r="I25" s="72"/>
      <c r="J25" s="94">
        <f t="shared" si="2"/>
        <v>0</v>
      </c>
      <c r="K25" s="94">
        <f t="shared" si="3"/>
        <v>0</v>
      </c>
      <c r="L25" s="94">
        <f t="shared" si="4"/>
      </c>
      <c r="M25" s="94">
        <f t="shared" si="5"/>
        <v>0.3333333333333333</v>
      </c>
      <c r="N25" s="95"/>
      <c r="P25" s="10"/>
      <c r="Q25" s="10"/>
      <c r="R25" s="10"/>
      <c r="S25" s="1">
        <f t="shared" si="6"/>
        <v>0</v>
      </c>
      <c r="T25" s="8" t="s">
        <v>51</v>
      </c>
      <c r="U25" s="8" t="s">
        <v>60</v>
      </c>
      <c r="W25" s="6">
        <v>24</v>
      </c>
      <c r="X25" s="2"/>
      <c r="Y25" s="2"/>
      <c r="Z25" s="2"/>
    </row>
    <row r="26" spans="1:26" ht="15" customHeight="1">
      <c r="A26" s="70">
        <v>44160</v>
      </c>
      <c r="B26" s="71" t="s">
        <v>85</v>
      </c>
      <c r="C26" s="72">
        <v>0.3333333333333333</v>
      </c>
      <c r="D26" s="93"/>
      <c r="E26" s="93"/>
      <c r="F26" s="93"/>
      <c r="G26" s="93"/>
      <c r="H26" s="94">
        <f t="shared" si="1"/>
        <v>0</v>
      </c>
      <c r="I26" s="93"/>
      <c r="J26" s="94">
        <f t="shared" si="2"/>
        <v>0</v>
      </c>
      <c r="K26" s="94">
        <f t="shared" si="3"/>
        <v>0</v>
      </c>
      <c r="L26" s="94">
        <f t="shared" si="4"/>
      </c>
      <c r="M26" s="94">
        <f t="shared" si="5"/>
        <v>0.3333333333333333</v>
      </c>
      <c r="N26" s="95"/>
      <c r="R26" s="10"/>
      <c r="W26" s="6">
        <v>25</v>
      </c>
      <c r="X26" s="2"/>
      <c r="Y26" s="2"/>
      <c r="Z26" s="2"/>
    </row>
    <row r="27" spans="1:26" ht="15" customHeight="1">
      <c r="A27" s="70">
        <v>44161</v>
      </c>
      <c r="B27" s="71" t="s">
        <v>86</v>
      </c>
      <c r="C27" s="72">
        <v>0.3333333333333333</v>
      </c>
      <c r="D27" s="93"/>
      <c r="E27" s="93"/>
      <c r="F27" s="93"/>
      <c r="G27" s="93"/>
      <c r="H27" s="94">
        <f t="shared" si="1"/>
        <v>0</v>
      </c>
      <c r="I27" s="93"/>
      <c r="J27" s="94">
        <f t="shared" si="2"/>
        <v>0</v>
      </c>
      <c r="K27" s="94">
        <f t="shared" si="3"/>
        <v>0</v>
      </c>
      <c r="L27" s="94">
        <f t="shared" si="4"/>
      </c>
      <c r="M27" s="94">
        <f t="shared" si="5"/>
        <v>0.3333333333333333</v>
      </c>
      <c r="N27" s="95"/>
      <c r="Q27" s="4"/>
      <c r="R27" s="10"/>
      <c r="W27" s="6">
        <v>26</v>
      </c>
      <c r="X27" s="2"/>
      <c r="Y27" s="2"/>
      <c r="Z27" s="2"/>
    </row>
    <row r="28" spans="1:26" ht="15" customHeight="1">
      <c r="A28" s="70">
        <v>44162</v>
      </c>
      <c r="B28" s="71" t="s">
        <v>87</v>
      </c>
      <c r="C28" s="72">
        <v>0.3333333333333333</v>
      </c>
      <c r="D28" s="93"/>
      <c r="E28" s="93"/>
      <c r="F28" s="93"/>
      <c r="G28" s="93"/>
      <c r="H28" s="94">
        <f t="shared" si="1"/>
        <v>0</v>
      </c>
      <c r="I28" s="93"/>
      <c r="J28" s="94">
        <f t="shared" si="2"/>
        <v>0</v>
      </c>
      <c r="K28" s="94">
        <f t="shared" si="3"/>
        <v>0</v>
      </c>
      <c r="L28" s="94">
        <f t="shared" si="4"/>
      </c>
      <c r="M28" s="94">
        <f t="shared" si="5"/>
        <v>0.3333333333333333</v>
      </c>
      <c r="N28" s="95"/>
      <c r="Q28" s="4"/>
      <c r="R28" s="5"/>
      <c r="W28" s="6">
        <v>27</v>
      </c>
      <c r="X28" s="2"/>
      <c r="Y28" s="2"/>
      <c r="Z28" s="2"/>
    </row>
    <row r="29" spans="1:26" ht="15" customHeight="1">
      <c r="A29" s="70">
        <v>44163</v>
      </c>
      <c r="B29" s="71" t="s">
        <v>80</v>
      </c>
      <c r="C29" s="72"/>
      <c r="D29" s="93"/>
      <c r="E29" s="93"/>
      <c r="F29" s="93"/>
      <c r="G29" s="93"/>
      <c r="H29" s="94">
        <f t="shared" si="1"/>
        <v>0</v>
      </c>
      <c r="I29" s="93"/>
      <c r="J29" s="94">
        <f t="shared" si="2"/>
        <v>0</v>
      </c>
      <c r="K29" s="94">
        <f t="shared" si="3"/>
        <v>0</v>
      </c>
      <c r="L29" s="94">
        <f t="shared" si="4"/>
      </c>
      <c r="M29" s="94">
        <f t="shared" si="5"/>
      </c>
      <c r="N29" s="95"/>
      <c r="Q29" s="4"/>
      <c r="W29" s="6">
        <v>28</v>
      </c>
      <c r="X29" s="2"/>
      <c r="Y29" s="2"/>
      <c r="Z29" s="2"/>
    </row>
    <row r="30" spans="1:26" ht="15" customHeight="1">
      <c r="A30" s="70">
        <v>44164</v>
      </c>
      <c r="B30" s="71" t="s">
        <v>44</v>
      </c>
      <c r="C30" s="72"/>
      <c r="D30" s="93"/>
      <c r="E30" s="93"/>
      <c r="F30" s="93"/>
      <c r="G30" s="93"/>
      <c r="H30" s="94">
        <f t="shared" si="1"/>
        <v>0</v>
      </c>
      <c r="I30" s="93"/>
      <c r="J30" s="94">
        <f t="shared" si="2"/>
        <v>0</v>
      </c>
      <c r="K30" s="94">
        <f t="shared" si="3"/>
        <v>0</v>
      </c>
      <c r="L30" s="94">
        <f t="shared" si="4"/>
      </c>
      <c r="M30" s="94">
        <f t="shared" si="5"/>
      </c>
      <c r="N30" s="95"/>
      <c r="Q30" s="4"/>
      <c r="W30" s="6">
        <v>29</v>
      </c>
      <c r="X30" s="2"/>
      <c r="Y30" s="2"/>
      <c r="Z30" s="2"/>
    </row>
    <row r="31" spans="1:26" ht="15" customHeight="1">
      <c r="A31" s="70">
        <v>44165</v>
      </c>
      <c r="B31" s="71" t="s">
        <v>88</v>
      </c>
      <c r="C31" s="72">
        <v>0.3333333333333333</v>
      </c>
      <c r="D31" s="72"/>
      <c r="E31" s="72"/>
      <c r="F31" s="72"/>
      <c r="G31" s="72"/>
      <c r="H31" s="73">
        <f t="shared" si="1"/>
        <v>0</v>
      </c>
      <c r="I31" s="72"/>
      <c r="J31" s="94">
        <f t="shared" si="2"/>
        <v>0</v>
      </c>
      <c r="K31" s="94">
        <f t="shared" si="3"/>
        <v>0</v>
      </c>
      <c r="L31" s="94">
        <f t="shared" si="4"/>
      </c>
      <c r="M31" s="94">
        <f t="shared" si="5"/>
        <v>0.3333333333333333</v>
      </c>
      <c r="N31" s="95"/>
      <c r="Q31" s="4"/>
      <c r="W31" s="6">
        <v>30</v>
      </c>
      <c r="X31" s="2"/>
      <c r="Y31" s="2"/>
      <c r="Z31" s="2"/>
    </row>
    <row r="32" spans="1:26" ht="15" customHeight="1" thickBot="1">
      <c r="A32" s="79"/>
      <c r="B32" s="80"/>
      <c r="C32" s="72"/>
      <c r="D32" s="72"/>
      <c r="E32" s="72"/>
      <c r="F32" s="72"/>
      <c r="G32" s="72"/>
      <c r="H32" s="73">
        <f>IF((F32-E32)=$D$34,$D$34,IF((F32-E32)&lt;$C$33,$C$33,(F32-E32)))</f>
        <v>0</v>
      </c>
      <c r="I32" s="72"/>
      <c r="J32" s="94">
        <f t="shared" si="2"/>
        <v>0</v>
      </c>
      <c r="K32" s="94">
        <f t="shared" si="3"/>
        <v>0</v>
      </c>
      <c r="L32" s="94">
        <f t="shared" si="4"/>
      </c>
      <c r="M32" s="94">
        <f t="shared" si="5"/>
      </c>
      <c r="N32" s="95"/>
      <c r="W32" s="6">
        <v>31</v>
      </c>
      <c r="X32" s="2"/>
      <c r="Y32" s="2"/>
      <c r="Z32" s="2"/>
    </row>
    <row r="33" spans="1:23" ht="15" customHeight="1" thickTop="1">
      <c r="A33" s="54"/>
      <c r="B33" s="52"/>
      <c r="C33" s="88">
        <v>0.041666666666666664</v>
      </c>
      <c r="D33" s="88">
        <v>0.9166666666666666</v>
      </c>
      <c r="E33" s="25">
        <v>0.2604166666666667</v>
      </c>
      <c r="F33" s="25">
        <v>0.3333333333333333</v>
      </c>
      <c r="G33" s="12"/>
      <c r="H33" s="12"/>
      <c r="I33" s="12">
        <f>SUM(I2:I32)</f>
        <v>0</v>
      </c>
      <c r="J33" s="91">
        <f>SUM(J2:J32)</f>
        <v>0</v>
      </c>
      <c r="K33" s="91">
        <f>SUM(K2:K32)</f>
        <v>0</v>
      </c>
      <c r="L33" s="13"/>
      <c r="M33" s="13"/>
      <c r="N33" s="14" t="s">
        <v>38</v>
      </c>
      <c r="W33" s="11"/>
    </row>
    <row r="34" spans="1:23" ht="15" customHeight="1">
      <c r="A34" s="54"/>
      <c r="B34" s="52"/>
      <c r="C34" s="88">
        <v>0.0006944444444444445</v>
      </c>
      <c r="D34" s="88">
        <v>0</v>
      </c>
      <c r="E34" s="25">
        <v>0.08333333333333333</v>
      </c>
      <c r="F34" s="48" t="s">
        <v>91</v>
      </c>
      <c r="G34" s="49"/>
      <c r="H34" s="49"/>
      <c r="I34" s="48"/>
      <c r="J34" s="82"/>
      <c r="K34" s="83"/>
      <c r="L34" s="83"/>
      <c r="M34" s="83"/>
      <c r="N34" s="36"/>
      <c r="O34" s="36"/>
      <c r="P34" s="36"/>
      <c r="W34" s="11"/>
    </row>
    <row r="35" spans="1:23" ht="15" customHeight="1">
      <c r="A35" s="54"/>
      <c r="B35" s="52"/>
      <c r="C35" s="52"/>
      <c r="D35" s="52"/>
      <c r="E35" s="53"/>
      <c r="F35" s="48" t="s">
        <v>73</v>
      </c>
      <c r="G35" s="49"/>
      <c r="H35" s="49"/>
      <c r="I35" s="48"/>
      <c r="J35" s="82"/>
      <c r="K35" s="83"/>
      <c r="L35" s="83"/>
      <c r="M35" s="83"/>
      <c r="N35" s="83"/>
      <c r="P35" s="4" t="s">
        <v>49</v>
      </c>
      <c r="W35" s="11"/>
    </row>
    <row r="36" spans="1:23" ht="15" customHeight="1">
      <c r="A36" s="16"/>
      <c r="B36" s="40" t="s">
        <v>82</v>
      </c>
      <c r="C36" s="41"/>
      <c r="D36" s="42"/>
      <c r="E36" s="42"/>
      <c r="F36" s="43"/>
      <c r="G36" s="43"/>
      <c r="H36" s="43"/>
      <c r="I36" s="43"/>
      <c r="J36" s="41"/>
      <c r="K36" s="41"/>
      <c r="L36" s="41"/>
      <c r="M36" s="41"/>
      <c r="N36" s="41"/>
      <c r="P36" s="4" t="s">
        <v>69</v>
      </c>
      <c r="W36" s="16"/>
    </row>
    <row r="37" spans="1:23" ht="15" customHeight="1">
      <c r="A37" s="16"/>
      <c r="B37" s="41" t="s">
        <v>83</v>
      </c>
      <c r="C37" s="41"/>
      <c r="D37" s="42"/>
      <c r="E37" s="43"/>
      <c r="F37" s="43"/>
      <c r="G37" s="43"/>
      <c r="H37" s="43"/>
      <c r="I37" s="43"/>
      <c r="J37" s="43"/>
      <c r="K37" s="43"/>
      <c r="L37" s="41"/>
      <c r="M37" s="41"/>
      <c r="N37" s="41"/>
      <c r="P37" s="4" t="s">
        <v>89</v>
      </c>
      <c r="W37" s="16"/>
    </row>
    <row r="38" ht="0" customHeight="1" hidden="1"/>
    <row r="39" ht="0" customHeight="1" hidden="1"/>
    <row r="40" ht="0" customHeight="1" hidden="1"/>
    <row r="41" ht="0" customHeight="1" hidden="1"/>
    <row r="42" ht="0" customHeight="1" hidden="1"/>
  </sheetData>
  <sheetProtection password="FF7F" sheet="1" selectLockedCells="1"/>
  <mergeCells count="2">
    <mergeCell ref="P1:Q1"/>
    <mergeCell ref="P5:Q5"/>
  </mergeCells>
  <conditionalFormatting sqref="H33:I33">
    <cfRule type="cellIs" priority="287" dxfId="1182" operator="equal" stopIfTrue="1">
      <formula>$D$34</formula>
    </cfRule>
  </conditionalFormatting>
  <conditionalFormatting sqref="P20">
    <cfRule type="cellIs" priority="285" dxfId="1183" operator="equal" stopIfTrue="1">
      <formula>"POSITIVO"</formula>
    </cfRule>
    <cfRule type="cellIs" priority="286" dxfId="1184" operator="equal" stopIfTrue="1">
      <formula>"NEGATIVO"</formula>
    </cfRule>
  </conditionalFormatting>
  <conditionalFormatting sqref="Y2:Y32">
    <cfRule type="cellIs" priority="284" dxfId="1184" operator="equal" stopIfTrue="1">
      <formula>"NÃO CUMPRIU"</formula>
    </cfRule>
  </conditionalFormatting>
  <conditionalFormatting sqref="A1:N1">
    <cfRule type="expression" priority="281" dxfId="1186" stopIfTrue="1">
      <formula>$B1="dom"</formula>
    </cfRule>
    <cfRule type="expression" priority="282" dxfId="1186" stopIfTrue="1">
      <formula>$B1="sab"</formula>
    </cfRule>
  </conditionalFormatting>
  <conditionalFormatting sqref="D11:G11">
    <cfRule type="expression" priority="265" dxfId="1186" stopIfTrue="1">
      <formula>$B11="dom"</formula>
    </cfRule>
    <cfRule type="expression" priority="266" dxfId="1186" stopIfTrue="1">
      <formula>$B11="sab"</formula>
    </cfRule>
  </conditionalFormatting>
  <conditionalFormatting sqref="D17:G18">
    <cfRule type="expression" priority="261" dxfId="1186" stopIfTrue="1">
      <formula>$B17="dom"</formula>
    </cfRule>
    <cfRule type="expression" priority="262" dxfId="1186" stopIfTrue="1">
      <formula>$B17="sab"</formula>
    </cfRule>
  </conditionalFormatting>
  <conditionalFormatting sqref="D25:G25">
    <cfRule type="expression" priority="259" dxfId="1186" stopIfTrue="1">
      <formula>$B25="dom"</formula>
    </cfRule>
    <cfRule type="expression" priority="260" dxfId="1186" stopIfTrue="1">
      <formula>$B25="sab"</formula>
    </cfRule>
  </conditionalFormatting>
  <conditionalFormatting sqref="A2:A15 A17:A20 A22:A31">
    <cfRule type="expression" priority="249" dxfId="1186" stopIfTrue="1">
      <formula>$B2="dom"</formula>
    </cfRule>
    <cfRule type="expression" priority="250" dxfId="1186" stopIfTrue="1">
      <formula>$B2="sáb"</formula>
    </cfRule>
  </conditionalFormatting>
  <conditionalFormatting sqref="B2:B31">
    <cfRule type="expression" priority="245" dxfId="1186" stopIfTrue="1">
      <formula>$B2="dom"</formula>
    </cfRule>
    <cfRule type="expression" priority="246" dxfId="1186" stopIfTrue="1">
      <formula>$B2="sáb"</formula>
    </cfRule>
  </conditionalFormatting>
  <conditionalFormatting sqref="C2:C31">
    <cfRule type="expression" priority="243" dxfId="1186" stopIfTrue="1">
      <formula>$B2="dom"</formula>
    </cfRule>
    <cfRule type="expression" priority="244" dxfId="1186" stopIfTrue="1">
      <formula>$B2="sab"</formula>
    </cfRule>
  </conditionalFormatting>
  <conditionalFormatting sqref="J2:K32">
    <cfRule type="cellIs" priority="242" dxfId="1182" operator="equal" stopIfTrue="1">
      <formula>$D$34</formula>
    </cfRule>
  </conditionalFormatting>
  <conditionalFormatting sqref="I11:I15 I32 I2:K2 I17:I20 I22:I26 I3:I5 J3:K32">
    <cfRule type="expression" priority="240" dxfId="1186" stopIfTrue="1">
      <formula>$B2="dom"</formula>
    </cfRule>
    <cfRule type="expression" priority="241" dxfId="1186" stopIfTrue="1">
      <formula>$B2="sab"</formula>
    </cfRule>
  </conditionalFormatting>
  <conditionalFormatting sqref="D3:G3">
    <cfRule type="expression" priority="234" dxfId="1186" stopIfTrue="1">
      <formula>$B3="dom"</formula>
    </cfRule>
    <cfRule type="expression" priority="235" dxfId="1186" stopIfTrue="1">
      <formula>$B3="sáb"</formula>
    </cfRule>
  </conditionalFormatting>
  <conditionalFormatting sqref="H2:H15 H17:H20 H22:H32">
    <cfRule type="cellIs" priority="233" dxfId="1182" operator="equal" stopIfTrue="1">
      <formula>$D$34</formula>
    </cfRule>
  </conditionalFormatting>
  <conditionalFormatting sqref="H2:H15 H17:H20 H22:H32">
    <cfRule type="expression" priority="231" dxfId="1186" stopIfTrue="1">
      <formula>$B2="dom"</formula>
    </cfRule>
    <cfRule type="expression" priority="232" dxfId="1186" stopIfTrue="1">
      <formula>$B2="sab"</formula>
    </cfRule>
  </conditionalFormatting>
  <conditionalFormatting sqref="D4:G4">
    <cfRule type="expression" priority="229" dxfId="1186" stopIfTrue="1">
      <formula>$B4="dom"</formula>
    </cfRule>
    <cfRule type="expression" priority="230" dxfId="1186" stopIfTrue="1">
      <formula>$B4="sáb"</formula>
    </cfRule>
  </conditionalFormatting>
  <conditionalFormatting sqref="N2:N32">
    <cfRule type="expression" priority="222" dxfId="1186" stopIfTrue="1">
      <formula>$B2="dom"</formula>
    </cfRule>
    <cfRule type="expression" priority="223" dxfId="1186" stopIfTrue="1">
      <formula>$B2="sáb"</formula>
    </cfRule>
  </conditionalFormatting>
  <conditionalFormatting sqref="A2:C2 C11:G11 C17:G18 C25:G25 I3:I5 I11:I15 A32:I32 H3:H15 H2:K2 A3:A15 A17:A20 H17:I20 I22:I26 H22:H31 A22:A31 C3:G4 B3:C31 J3:K32 N2:N32">
    <cfRule type="expression" priority="206" dxfId="1187" stopIfTrue="1">
      <formula>$B2="dom"</formula>
    </cfRule>
    <cfRule type="expression" priority="207" dxfId="1187" stopIfTrue="1">
      <formula>$B2="sáb"</formula>
    </cfRule>
  </conditionalFormatting>
  <conditionalFormatting sqref="C11:G11 A32:I32 A2:C2 I3:I5 I11:I15 H3:H15 H2:K2 C17:G18 C25:G25 A3:A15 A17:A20 H17:I20 I22:I26 H22:H31 A22:A31 C3:G4 B3:C31 J3:K32 N2:N32">
    <cfRule type="expression" priority="184" dxfId="1186" stopIfTrue="1">
      <formula>$B2="dom"</formula>
    </cfRule>
    <cfRule type="expression" priority="185" dxfId="1186" stopIfTrue="1">
      <formula>$B2="sáb"</formula>
    </cfRule>
  </conditionalFormatting>
  <conditionalFormatting sqref="I6:I10">
    <cfRule type="expression" priority="181" dxfId="1186" stopIfTrue="1">
      <formula>$B6="dom"</formula>
    </cfRule>
    <cfRule type="expression" priority="182" dxfId="1186" stopIfTrue="1">
      <formula>$B6="sáb"</formula>
    </cfRule>
  </conditionalFormatting>
  <conditionalFormatting sqref="I27:I31">
    <cfRule type="expression" priority="178" dxfId="1186" stopIfTrue="1">
      <formula>$B27="dom"</formula>
    </cfRule>
    <cfRule type="expression" priority="179" dxfId="1186" stopIfTrue="1">
      <formula>$B27="sáb"</formula>
    </cfRule>
  </conditionalFormatting>
  <conditionalFormatting sqref="M2:M32">
    <cfRule type="cellIs" priority="173" dxfId="1182" operator="equal" stopIfTrue="1">
      <formula>$D$34</formula>
    </cfRule>
  </conditionalFormatting>
  <conditionalFormatting sqref="M2:M32">
    <cfRule type="expression" priority="171" dxfId="1186" stopIfTrue="1">
      <formula>$B2="dom"</formula>
    </cfRule>
    <cfRule type="expression" priority="172" dxfId="1186" stopIfTrue="1">
      <formula>$B2="sáb"</formula>
    </cfRule>
  </conditionalFormatting>
  <conditionalFormatting sqref="M2:M32">
    <cfRule type="expression" priority="169" dxfId="1186" stopIfTrue="1">
      <formula>$B2="dom"</formula>
    </cfRule>
    <cfRule type="expression" priority="170" dxfId="1186" stopIfTrue="1">
      <formula>$B2="sáb"</formula>
    </cfRule>
  </conditionalFormatting>
  <conditionalFormatting sqref="M2:M32">
    <cfRule type="expression" priority="168" dxfId="1186" stopIfTrue="1">
      <formula>$B2="dom"</formula>
    </cfRule>
  </conditionalFormatting>
  <conditionalFormatting sqref="M2:M32">
    <cfRule type="expression" priority="166" dxfId="1186" stopIfTrue="1">
      <formula>$B2="dom"</formula>
    </cfRule>
    <cfRule type="expression" priority="167" dxfId="1186" stopIfTrue="1">
      <formula>$B2="sáb"</formula>
    </cfRule>
  </conditionalFormatting>
  <conditionalFormatting sqref="L2:L32">
    <cfRule type="expression" priority="164" dxfId="1186" stopIfTrue="1">
      <formula>$B2="dom"</formula>
    </cfRule>
    <cfRule type="expression" priority="165" dxfId="1186" stopIfTrue="1">
      <formula>$B2="sab"</formula>
    </cfRule>
  </conditionalFormatting>
  <conditionalFormatting sqref="D24:G24">
    <cfRule type="expression" priority="156" dxfId="1186" stopIfTrue="1">
      <formula>$B24="dom"</formula>
    </cfRule>
    <cfRule type="expression" priority="157" dxfId="1186" stopIfTrue="1">
      <formula>$B24="sáb"</formula>
    </cfRule>
  </conditionalFormatting>
  <conditionalFormatting sqref="D31:G31">
    <cfRule type="expression" priority="154" dxfId="1186" stopIfTrue="1">
      <formula>$B31="dom"</formula>
    </cfRule>
    <cfRule type="expression" priority="155" dxfId="1186" stopIfTrue="1">
      <formula>$B31="sáb"</formula>
    </cfRule>
  </conditionalFormatting>
  <conditionalFormatting sqref="G10">
    <cfRule type="expression" priority="118" dxfId="1186" stopIfTrue="1">
      <formula>$B10="dom"</formula>
    </cfRule>
    <cfRule type="expression" priority="119" dxfId="1186" stopIfTrue="1">
      <formula>$B10="sáb"</formula>
    </cfRule>
  </conditionalFormatting>
  <conditionalFormatting sqref="E10:F10">
    <cfRule type="expression" priority="116" dxfId="1186" stopIfTrue="1">
      <formula>$B10="dom"</formula>
    </cfRule>
    <cfRule type="expression" priority="117" dxfId="1186" stopIfTrue="1">
      <formula>$B10="sáb"</formula>
    </cfRule>
  </conditionalFormatting>
  <conditionalFormatting sqref="D10">
    <cfRule type="expression" priority="114" dxfId="1186" stopIfTrue="1">
      <formula>$B10="dom"</formula>
    </cfRule>
    <cfRule type="expression" priority="115" dxfId="1186" stopIfTrue="1">
      <formula>$B10="sáb"</formula>
    </cfRule>
  </conditionalFormatting>
  <conditionalFormatting sqref="C5">
    <cfRule type="expression" priority="112" dxfId="1186" stopIfTrue="1">
      <formula>$B5="dom"</formula>
    </cfRule>
    <cfRule type="expression" priority="113" dxfId="1186" stopIfTrue="1">
      <formula>$B5="sab"</formula>
    </cfRule>
  </conditionalFormatting>
  <conditionalFormatting sqref="C5">
    <cfRule type="expression" priority="110" dxfId="1187" stopIfTrue="1">
      <formula>$B5="dom"</formula>
    </cfRule>
    <cfRule type="expression" priority="111" dxfId="1187" stopIfTrue="1">
      <formula>$B5="sáb"</formula>
    </cfRule>
  </conditionalFormatting>
  <conditionalFormatting sqref="C5">
    <cfRule type="expression" priority="108" dxfId="1188" stopIfTrue="1">
      <formula>$B5="dom"</formula>
    </cfRule>
    <cfRule type="expression" priority="109" dxfId="1186" stopIfTrue="1">
      <formula>$B5="sáb"</formula>
    </cfRule>
  </conditionalFormatting>
  <conditionalFormatting sqref="C12">
    <cfRule type="expression" priority="106" dxfId="1186" stopIfTrue="1">
      <formula>$B12="dom"</formula>
    </cfRule>
    <cfRule type="expression" priority="107" dxfId="1186" stopIfTrue="1">
      <formula>$B12="sab"</formula>
    </cfRule>
  </conditionalFormatting>
  <conditionalFormatting sqref="C12">
    <cfRule type="expression" priority="104" dxfId="1187" stopIfTrue="1">
      <formula>$B12="dom"</formula>
    </cfRule>
    <cfRule type="expression" priority="105" dxfId="1187" stopIfTrue="1">
      <formula>$B12="sáb"</formula>
    </cfRule>
  </conditionalFormatting>
  <conditionalFormatting sqref="C12">
    <cfRule type="expression" priority="102" dxfId="1188" stopIfTrue="1">
      <formula>$B12="dom"</formula>
    </cfRule>
    <cfRule type="expression" priority="103" dxfId="1186" stopIfTrue="1">
      <formula>$B12="sáb"</formula>
    </cfRule>
  </conditionalFormatting>
  <conditionalFormatting sqref="C19:C20">
    <cfRule type="expression" priority="94" dxfId="1186" stopIfTrue="1">
      <formula>$B19="dom"</formula>
    </cfRule>
    <cfRule type="expression" priority="95" dxfId="1186" stopIfTrue="1">
      <formula>$B19="sab"</formula>
    </cfRule>
  </conditionalFormatting>
  <conditionalFormatting sqref="C19:C20">
    <cfRule type="expression" priority="92" dxfId="1187" stopIfTrue="1">
      <formula>$B19="dom"</formula>
    </cfRule>
    <cfRule type="expression" priority="93" dxfId="1187" stopIfTrue="1">
      <formula>$B19="sáb"</formula>
    </cfRule>
  </conditionalFormatting>
  <conditionalFormatting sqref="C19:C20">
    <cfRule type="expression" priority="90" dxfId="1188" stopIfTrue="1">
      <formula>$B19="dom"</formula>
    </cfRule>
    <cfRule type="expression" priority="91" dxfId="1186" stopIfTrue="1">
      <formula>$B19="sáb"</formula>
    </cfRule>
  </conditionalFormatting>
  <conditionalFormatting sqref="C26">
    <cfRule type="expression" priority="88" dxfId="1186" stopIfTrue="1">
      <formula>$B26="dom"</formula>
    </cfRule>
    <cfRule type="expression" priority="89" dxfId="1186" stopIfTrue="1">
      <formula>$B26="sab"</formula>
    </cfRule>
  </conditionalFormatting>
  <conditionalFormatting sqref="C26">
    <cfRule type="expression" priority="86" dxfId="1187" stopIfTrue="1">
      <formula>$B26="dom"</formula>
    </cfRule>
    <cfRule type="expression" priority="87" dxfId="1187" stopIfTrue="1">
      <formula>$B26="sáb"</formula>
    </cfRule>
  </conditionalFormatting>
  <conditionalFormatting sqref="C26">
    <cfRule type="expression" priority="84" dxfId="1188" stopIfTrue="1">
      <formula>$B26="dom"</formula>
    </cfRule>
    <cfRule type="expression" priority="85" dxfId="1186" stopIfTrue="1">
      <formula>$B26="sáb"</formula>
    </cfRule>
  </conditionalFormatting>
  <conditionalFormatting sqref="P6:P7">
    <cfRule type="cellIs" priority="83" dxfId="1185" operator="equal" stopIfTrue="1">
      <formula>$D$34</formula>
    </cfRule>
  </conditionalFormatting>
  <conditionalFormatting sqref="D2:G2">
    <cfRule type="expression" priority="81" dxfId="1186" stopIfTrue="1">
      <formula>$B2="dom"</formula>
    </cfRule>
    <cfRule type="expression" priority="82" dxfId="1186" stopIfTrue="1">
      <formula>$B2="sáb"</formula>
    </cfRule>
  </conditionalFormatting>
  <conditionalFormatting sqref="D5:G9">
    <cfRule type="expression" priority="79" dxfId="1186" stopIfTrue="1">
      <formula>$B5="dom"</formula>
    </cfRule>
    <cfRule type="expression" priority="80" dxfId="1186" stopIfTrue="1">
      <formula>$B5="sáb"</formula>
    </cfRule>
  </conditionalFormatting>
  <conditionalFormatting sqref="D19:G20 D22:G23">
    <cfRule type="expression" priority="75" dxfId="1186" stopIfTrue="1">
      <formula>$B19="dom"</formula>
    </cfRule>
    <cfRule type="expression" priority="76" dxfId="1186" stopIfTrue="1">
      <formula>$B19="sáb"</formula>
    </cfRule>
  </conditionalFormatting>
  <conditionalFormatting sqref="D26:G30">
    <cfRule type="expression" priority="73" dxfId="1186" stopIfTrue="1">
      <formula>$B26="dom"</formula>
    </cfRule>
    <cfRule type="expression" priority="74" dxfId="1186" stopIfTrue="1">
      <formula>$B26="sáb"</formula>
    </cfRule>
  </conditionalFormatting>
  <conditionalFormatting sqref="A16">
    <cfRule type="expression" priority="61" dxfId="1186" stopIfTrue="1">
      <formula>$B16="dom"</formula>
    </cfRule>
    <cfRule type="expression" priority="62" dxfId="1186" stopIfTrue="1">
      <formula>$B16="sáb"</formula>
    </cfRule>
  </conditionalFormatting>
  <conditionalFormatting sqref="C16">
    <cfRule type="expression" priority="57" dxfId="1186" stopIfTrue="1">
      <formula>$B16="dom"</formula>
    </cfRule>
    <cfRule type="expression" priority="58" dxfId="1186" stopIfTrue="1">
      <formula>$B16="sab"</formula>
    </cfRule>
  </conditionalFormatting>
  <conditionalFormatting sqref="I16">
    <cfRule type="expression" priority="55" dxfId="1186" stopIfTrue="1">
      <formula>$B16="dom"</formula>
    </cfRule>
    <cfRule type="expression" priority="56" dxfId="1186" stopIfTrue="1">
      <formula>$B16="sab"</formula>
    </cfRule>
  </conditionalFormatting>
  <conditionalFormatting sqref="H16">
    <cfRule type="cellIs" priority="54" dxfId="1182" operator="equal" stopIfTrue="1">
      <formula>$D$35</formula>
    </cfRule>
  </conditionalFormatting>
  <conditionalFormatting sqref="H16">
    <cfRule type="expression" priority="52" dxfId="1186" stopIfTrue="1">
      <formula>$B16="dom"</formula>
    </cfRule>
    <cfRule type="expression" priority="53" dxfId="1186" stopIfTrue="1">
      <formula>$B16="sab"</formula>
    </cfRule>
  </conditionalFormatting>
  <conditionalFormatting sqref="A16 H16:I16 C16">
    <cfRule type="expression" priority="48" dxfId="1187" stopIfTrue="1">
      <formula>$B16="dom"</formula>
    </cfRule>
    <cfRule type="expression" priority="49" dxfId="1187" stopIfTrue="1">
      <formula>$B16="sáb"</formula>
    </cfRule>
  </conditionalFormatting>
  <conditionalFormatting sqref="A16 H16:I16 C16">
    <cfRule type="expression" priority="46" dxfId="1188" stopIfTrue="1">
      <formula>$B16="dom"</formula>
    </cfRule>
    <cfRule type="expression" priority="47" dxfId="1186" stopIfTrue="1">
      <formula>$B16="sáb"</formula>
    </cfRule>
  </conditionalFormatting>
  <conditionalFormatting sqref="D16:G16">
    <cfRule type="expression" priority="36" dxfId="1186" stopIfTrue="1">
      <formula>$B16="dom"</formula>
    </cfRule>
    <cfRule type="expression" priority="37" dxfId="1186" stopIfTrue="1">
      <formula>$B16="sáb"</formula>
    </cfRule>
  </conditionalFormatting>
  <conditionalFormatting sqref="A21">
    <cfRule type="expression" priority="28" dxfId="1186" stopIfTrue="1">
      <formula>$B21="dom"</formula>
    </cfRule>
    <cfRule type="expression" priority="29" dxfId="1186" stopIfTrue="1">
      <formula>$B21="sáb"</formula>
    </cfRule>
  </conditionalFormatting>
  <conditionalFormatting sqref="C21">
    <cfRule type="expression" priority="24" dxfId="1186" stopIfTrue="1">
      <formula>$B21="dom"</formula>
    </cfRule>
    <cfRule type="expression" priority="25" dxfId="1186" stopIfTrue="1">
      <formula>$B21="sab"</formula>
    </cfRule>
  </conditionalFormatting>
  <conditionalFormatting sqref="I21">
    <cfRule type="expression" priority="22" dxfId="1186" stopIfTrue="1">
      <formula>$B21="dom"</formula>
    </cfRule>
    <cfRule type="expression" priority="23" dxfId="1186" stopIfTrue="1">
      <formula>$B21="sab"</formula>
    </cfRule>
  </conditionalFormatting>
  <conditionalFormatting sqref="H21">
    <cfRule type="cellIs" priority="21" dxfId="1182" operator="equal" stopIfTrue="1">
      <formula>$D$35</formula>
    </cfRule>
  </conditionalFormatting>
  <conditionalFormatting sqref="H21">
    <cfRule type="expression" priority="19" dxfId="1186" stopIfTrue="1">
      <formula>$B21="dom"</formula>
    </cfRule>
    <cfRule type="expression" priority="20" dxfId="1186" stopIfTrue="1">
      <formula>$B21="sab"</formula>
    </cfRule>
  </conditionalFormatting>
  <conditionalFormatting sqref="A21 H21:I21 C21">
    <cfRule type="expression" priority="15" dxfId="1187" stopIfTrue="1">
      <formula>$B21="dom"</formula>
    </cfRule>
    <cfRule type="expression" priority="16" dxfId="1187" stopIfTrue="1">
      <formula>$B21="sáb"</formula>
    </cfRule>
  </conditionalFormatting>
  <conditionalFormatting sqref="A21 H21:I21 C21">
    <cfRule type="expression" priority="13" dxfId="1188" stopIfTrue="1">
      <formula>$B21="dom"</formula>
    </cfRule>
    <cfRule type="expression" priority="14" dxfId="1186" stopIfTrue="1">
      <formula>$B21="sáb"</formula>
    </cfRule>
  </conditionalFormatting>
  <conditionalFormatting sqref="D21:G21">
    <cfRule type="expression" priority="3" dxfId="1186" stopIfTrue="1">
      <formula>$B21="dom"</formula>
    </cfRule>
    <cfRule type="expression" priority="4" dxfId="1186" stopIfTrue="1">
      <formula>$B21="sáb"</formula>
    </cfRule>
  </conditionalFormatting>
  <conditionalFormatting sqref="A2:N2 A3:I31 J3:N32">
    <cfRule type="expression" priority="77" dxfId="1186" stopIfTrue="1">
      <formula>$B2="dom"</formula>
    </cfRule>
    <cfRule type="expression" priority="78" dxfId="1186" stopIfTrue="1">
      <formula>$B2="sáb"</formula>
    </cfRule>
  </conditionalFormatting>
  <dataValidations count="1">
    <dataValidation type="list" allowBlank="1" showInputMessage="1" showErrorMessage="1" sqref="N2:N32">
      <formula1>$U$2:$U$25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88" r:id="rId1"/>
  <headerFooter>
    <oddHeader>&amp;L&amp;"-,Negrito"&amp;14CÁLCULO DE HORAS - &amp;A</oddHeader>
    <oddFooter>&amp;R&amp;8&amp;D - &amp;T
&amp;F</oddFooter>
  </headerFooter>
  <colBreaks count="2" manualBreakCount="2">
    <brk id="15" max="65535" man="1"/>
    <brk id="21" max="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Z37"/>
  <sheetViews>
    <sheetView showGridLines="0" showRowColHeaders="0" zoomScale="90" zoomScaleNormal="90" zoomScalePageLayoutView="0" workbookViewId="0" topLeftCell="A1">
      <selection activeCell="N8" sqref="N8"/>
    </sheetView>
  </sheetViews>
  <sheetFormatPr defaultColWidth="0" defaultRowHeight="0" customHeight="1" zeroHeight="1"/>
  <cols>
    <col min="1" max="1" width="6.7109375" style="17" customWidth="1"/>
    <col min="2" max="2" width="4.140625" style="20" customWidth="1"/>
    <col min="3" max="7" width="9.28125" style="20" customWidth="1"/>
    <col min="8" max="8" width="10.57421875" style="20" hidden="1" customWidth="1"/>
    <col min="9" max="9" width="10.57421875" style="20" bestFit="1" customWidth="1"/>
    <col min="10" max="11" width="9.28125" style="20" customWidth="1"/>
    <col min="12" max="13" width="9.28125" style="21" customWidth="1"/>
    <col min="14" max="14" width="21.7109375" style="21" customWidth="1"/>
    <col min="15" max="15" width="3.7109375" style="4" customWidth="1"/>
    <col min="16" max="16" width="9.7109375" style="4" customWidth="1"/>
    <col min="17" max="17" width="40.7109375" style="7" customWidth="1"/>
    <col min="18" max="18" width="3.7109375" style="7" customWidth="1"/>
    <col min="19" max="19" width="8.7109375" style="7" customWidth="1"/>
    <col min="20" max="20" width="71.57421875" style="7" bestFit="1" customWidth="1"/>
    <col min="21" max="21" width="18.140625" style="4" bestFit="1" customWidth="1"/>
    <col min="22" max="22" width="3.7109375" style="4" hidden="1" customWidth="1"/>
    <col min="23" max="23" width="6.7109375" style="17" hidden="1" customWidth="1"/>
    <col min="24" max="24" width="34.28125" style="10" hidden="1" customWidth="1"/>
    <col min="25" max="25" width="13.8515625" style="10" hidden="1" customWidth="1"/>
    <col min="26" max="26" width="40.00390625" style="10" hidden="1" customWidth="1"/>
    <col min="27" max="29" width="0" style="0" hidden="1" customWidth="1"/>
    <col min="30" max="16384" width="0" style="4" hidden="1" customWidth="1"/>
  </cols>
  <sheetData>
    <row r="1" spans="1:26" ht="15" customHeight="1">
      <c r="A1" s="46" t="s">
        <v>0</v>
      </c>
      <c r="B1" s="47"/>
      <c r="C1" s="47" t="s">
        <v>1</v>
      </c>
      <c r="D1" s="47" t="s">
        <v>2</v>
      </c>
      <c r="E1" s="47" t="s">
        <v>36</v>
      </c>
      <c r="F1" s="47" t="s">
        <v>37</v>
      </c>
      <c r="G1" s="47" t="s">
        <v>3</v>
      </c>
      <c r="H1" s="47" t="s">
        <v>5</v>
      </c>
      <c r="I1" s="47" t="s">
        <v>28</v>
      </c>
      <c r="J1" s="47" t="s">
        <v>4</v>
      </c>
      <c r="K1" s="47" t="s">
        <v>8</v>
      </c>
      <c r="L1" s="47" t="s">
        <v>6</v>
      </c>
      <c r="M1" s="47" t="s">
        <v>7</v>
      </c>
      <c r="N1" s="47" t="s">
        <v>9</v>
      </c>
      <c r="P1" s="106" t="s">
        <v>35</v>
      </c>
      <c r="Q1" s="106"/>
      <c r="R1" s="5"/>
      <c r="S1" s="45"/>
      <c r="T1" s="45" t="s">
        <v>29</v>
      </c>
      <c r="U1" s="45" t="s">
        <v>30</v>
      </c>
      <c r="W1" s="3" t="s">
        <v>0</v>
      </c>
      <c r="X1" s="24" t="s">
        <v>50</v>
      </c>
      <c r="Y1" s="38"/>
      <c r="Z1" s="24"/>
    </row>
    <row r="2" spans="1:26" ht="15" customHeight="1">
      <c r="A2" s="70">
        <v>44166</v>
      </c>
      <c r="B2" s="71" t="s">
        <v>84</v>
      </c>
      <c r="C2" s="72">
        <v>0.3333333333333333</v>
      </c>
      <c r="D2" s="72"/>
      <c r="E2" s="72"/>
      <c r="F2" s="72"/>
      <c r="G2" s="72"/>
      <c r="H2" s="73">
        <f>IF((F2-E2)=$D$35,$D$35,IF((F2-E2)&lt;$C$33,$C$33,(F2-E2)))</f>
        <v>0</v>
      </c>
      <c r="I2" s="72"/>
      <c r="J2" s="94">
        <f>IF(Y2="NÃO CUMPRIU",((IF(D2&gt;$C$34,(G2-D2)-H2,$D$34))-I2)-$C$33,(IF(D2&gt;$C$34,(G2-D2)-H2,$D$34))-I2)</f>
        <v>0</v>
      </c>
      <c r="K2" s="94">
        <f>IF(G2&gt;$D$33,G2-$D$33,$D$34)</f>
        <v>0</v>
      </c>
      <c r="L2" s="73">
        <f>IF(OR((J2-C2)=$D$34,(J2-C2)&lt;$D$34),"",IF((J2-C2)&gt;$E$34,$E$34,(J2-C2)))</f>
      </c>
      <c r="M2" s="73">
        <f>IF(J2=C2,"",IF(J2&lt;C2,C2-J2,""))</f>
        <v>0.3333333333333333</v>
      </c>
      <c r="N2" s="74"/>
      <c r="P2" s="1">
        <f>J33</f>
        <v>0</v>
      </c>
      <c r="Q2" s="2" t="s">
        <v>42</v>
      </c>
      <c r="S2" s="1">
        <f>SUMIF($N$2:$N$32,U2,$M$2:$M$32)</f>
        <v>0</v>
      </c>
      <c r="T2" s="8" t="s">
        <v>10</v>
      </c>
      <c r="U2" s="8" t="s">
        <v>18</v>
      </c>
      <c r="W2" s="6">
        <v>1</v>
      </c>
      <c r="X2" s="2"/>
      <c r="Y2" s="2"/>
      <c r="Z2" s="2"/>
    </row>
    <row r="3" spans="1:26" ht="15" customHeight="1">
      <c r="A3" s="70">
        <v>44167</v>
      </c>
      <c r="B3" s="71" t="s">
        <v>85</v>
      </c>
      <c r="C3" s="72">
        <v>0.3333333333333333</v>
      </c>
      <c r="D3" s="93"/>
      <c r="E3" s="93"/>
      <c r="F3" s="93"/>
      <c r="G3" s="93"/>
      <c r="H3" s="94">
        <f aca="true" t="shared" si="0" ref="H3:H32">IF((F3-E3)=$D$35,$D$35,IF((F3-E3)&lt;$C$33,$C$33,(F3-E3)))</f>
        <v>0</v>
      </c>
      <c r="I3" s="93"/>
      <c r="J3" s="94">
        <f aca="true" t="shared" si="1" ref="J3:J32">IF(Y3="NÃO CUMPRIU",((IF(D3&gt;$C$34,(G3-D3)-H3,$D$34))-I3)-$C$33,(IF(D3&gt;$C$34,(G3-D3)-H3,$D$34))-I3)</f>
        <v>0</v>
      </c>
      <c r="K3" s="94">
        <f aca="true" t="shared" si="2" ref="K3:K32">IF(G3&gt;$D$33,G3-$D$33,$D$34)</f>
        <v>0</v>
      </c>
      <c r="L3" s="73">
        <f aca="true" t="shared" si="3" ref="L3:L32">IF(OR((J3-C3)=$D$34,(J3-C3)&lt;$D$34),"",IF((J3-C3)&gt;$E$34,$E$34,(J3-C3)))</f>
      </c>
      <c r="M3" s="73">
        <f aca="true" t="shared" si="4" ref="M3:M32">IF(J3=C3,"",IF(J3&lt;C3,C3-J3,""))</f>
        <v>0.3333333333333333</v>
      </c>
      <c r="N3" s="74"/>
      <c r="P3" s="1">
        <f>K33</f>
        <v>0</v>
      </c>
      <c r="Q3" s="2" t="s">
        <v>43</v>
      </c>
      <c r="S3" s="1">
        <f aca="true" t="shared" si="5" ref="S3:S25">SUMIF($N$2:$N$32,U3,$M$2:$M$32)</f>
        <v>0</v>
      </c>
      <c r="T3" s="8" t="s">
        <v>55</v>
      </c>
      <c r="U3" s="8" t="s">
        <v>56</v>
      </c>
      <c r="W3" s="6">
        <v>2</v>
      </c>
      <c r="X3" s="2"/>
      <c r="Y3" s="2"/>
      <c r="Z3" s="2"/>
    </row>
    <row r="4" spans="1:26" ht="15" customHeight="1">
      <c r="A4" s="70">
        <v>44168</v>
      </c>
      <c r="B4" s="71" t="s">
        <v>86</v>
      </c>
      <c r="C4" s="72">
        <v>0.3333333333333333</v>
      </c>
      <c r="D4" s="93"/>
      <c r="E4" s="93"/>
      <c r="F4" s="93"/>
      <c r="G4" s="93"/>
      <c r="H4" s="94">
        <f t="shared" si="0"/>
        <v>0</v>
      </c>
      <c r="I4" s="93"/>
      <c r="J4" s="94">
        <f t="shared" si="1"/>
        <v>0</v>
      </c>
      <c r="K4" s="94">
        <f t="shared" si="2"/>
        <v>0</v>
      </c>
      <c r="L4" s="73">
        <f t="shared" si="3"/>
      </c>
      <c r="M4" s="73">
        <f t="shared" si="4"/>
        <v>0.3333333333333333</v>
      </c>
      <c r="N4" s="74"/>
      <c r="P4" s="1"/>
      <c r="Q4" s="8"/>
      <c r="S4" s="1">
        <f t="shared" si="5"/>
        <v>0</v>
      </c>
      <c r="T4" s="8" t="s">
        <v>64</v>
      </c>
      <c r="U4" s="8" t="s">
        <v>65</v>
      </c>
      <c r="W4" s="6">
        <v>3</v>
      </c>
      <c r="X4" s="2"/>
      <c r="Y4" s="2"/>
      <c r="Z4" s="2"/>
    </row>
    <row r="5" spans="1:26" ht="15" customHeight="1">
      <c r="A5" s="70">
        <v>44169</v>
      </c>
      <c r="B5" s="71" t="s">
        <v>87</v>
      </c>
      <c r="C5" s="72">
        <v>0.3333333333333333</v>
      </c>
      <c r="D5" s="93"/>
      <c r="E5" s="93"/>
      <c r="F5" s="93"/>
      <c r="G5" s="93"/>
      <c r="H5" s="94">
        <f t="shared" si="0"/>
        <v>0</v>
      </c>
      <c r="I5" s="93"/>
      <c r="J5" s="94">
        <f t="shared" si="1"/>
        <v>0</v>
      </c>
      <c r="K5" s="94">
        <f t="shared" si="2"/>
        <v>0</v>
      </c>
      <c r="L5" s="73">
        <f t="shared" si="3"/>
      </c>
      <c r="M5" s="73">
        <f t="shared" si="4"/>
        <v>0.3333333333333333</v>
      </c>
      <c r="N5" s="74"/>
      <c r="P5" s="106" t="s">
        <v>39</v>
      </c>
      <c r="Q5" s="106"/>
      <c r="R5" s="18"/>
      <c r="S5" s="1">
        <f t="shared" si="5"/>
        <v>0</v>
      </c>
      <c r="T5" s="8" t="s">
        <v>66</v>
      </c>
      <c r="U5" s="8" t="s">
        <v>67</v>
      </c>
      <c r="W5" s="6">
        <v>4</v>
      </c>
      <c r="X5" s="2"/>
      <c r="Y5" s="2"/>
      <c r="Z5" s="2"/>
    </row>
    <row r="6" spans="1:26" ht="15" customHeight="1">
      <c r="A6" s="70">
        <v>44170</v>
      </c>
      <c r="B6" s="71" t="s">
        <v>80</v>
      </c>
      <c r="C6" s="72"/>
      <c r="D6" s="93"/>
      <c r="E6" s="93"/>
      <c r="F6" s="93"/>
      <c r="G6" s="93"/>
      <c r="H6" s="94">
        <f t="shared" si="0"/>
        <v>0</v>
      </c>
      <c r="I6" s="93"/>
      <c r="J6" s="94">
        <f t="shared" si="1"/>
        <v>0</v>
      </c>
      <c r="K6" s="94">
        <f t="shared" si="2"/>
        <v>0</v>
      </c>
      <c r="L6" s="73">
        <f t="shared" si="3"/>
      </c>
      <c r="M6" s="73">
        <f t="shared" si="4"/>
      </c>
      <c r="N6" s="74"/>
      <c r="P6" s="89">
        <f>IF('NOV-2020'!$P$20="POSITIVO",'NOV-2020'!$P$19,D34)</f>
        <v>0</v>
      </c>
      <c r="Q6" s="2" t="s">
        <v>46</v>
      </c>
      <c r="R6" s="18"/>
      <c r="S6" s="1">
        <f t="shared" si="5"/>
        <v>0</v>
      </c>
      <c r="T6" s="8" t="s">
        <v>31</v>
      </c>
      <c r="U6" s="8" t="s">
        <v>32</v>
      </c>
      <c r="W6" s="6">
        <v>5</v>
      </c>
      <c r="X6" s="2"/>
      <c r="Y6" s="2"/>
      <c r="Z6" s="2"/>
    </row>
    <row r="7" spans="1:26" ht="15" customHeight="1">
      <c r="A7" s="70">
        <v>44171</v>
      </c>
      <c r="B7" s="71" t="s">
        <v>44</v>
      </c>
      <c r="C7" s="72"/>
      <c r="D7" s="93"/>
      <c r="E7" s="93"/>
      <c r="F7" s="93"/>
      <c r="G7" s="93"/>
      <c r="H7" s="94">
        <f t="shared" si="0"/>
        <v>0</v>
      </c>
      <c r="I7" s="93"/>
      <c r="J7" s="94">
        <f t="shared" si="1"/>
        <v>0</v>
      </c>
      <c r="K7" s="94">
        <f t="shared" si="2"/>
        <v>0</v>
      </c>
      <c r="L7" s="73">
        <f t="shared" si="3"/>
      </c>
      <c r="M7" s="73">
        <f t="shared" si="4"/>
      </c>
      <c r="N7" s="74"/>
      <c r="P7" s="89">
        <f>IF('NOV-2020'!P20="NEGATIVO",'NOV-2020'!$P$19,D34)</f>
        <v>0</v>
      </c>
      <c r="Q7" s="8" t="s">
        <v>47</v>
      </c>
      <c r="S7" s="1">
        <f t="shared" si="5"/>
        <v>0</v>
      </c>
      <c r="T7" s="8" t="s">
        <v>54</v>
      </c>
      <c r="U7" s="8" t="s">
        <v>57</v>
      </c>
      <c r="W7" s="6">
        <v>6</v>
      </c>
      <c r="X7" s="2"/>
      <c r="Y7" s="2"/>
      <c r="Z7" s="2"/>
    </row>
    <row r="8" spans="1:26" ht="15" customHeight="1">
      <c r="A8" s="70">
        <v>44172</v>
      </c>
      <c r="B8" s="71" t="s">
        <v>88</v>
      </c>
      <c r="C8" s="72">
        <v>0.3333333333333333</v>
      </c>
      <c r="D8" s="72"/>
      <c r="E8" s="72"/>
      <c r="F8" s="72"/>
      <c r="G8" s="72"/>
      <c r="H8" s="73">
        <f t="shared" si="0"/>
        <v>0</v>
      </c>
      <c r="I8" s="72"/>
      <c r="J8" s="94">
        <f t="shared" si="1"/>
        <v>0</v>
      </c>
      <c r="K8" s="94">
        <f t="shared" si="2"/>
        <v>0</v>
      </c>
      <c r="L8" s="73">
        <f t="shared" si="3"/>
      </c>
      <c r="M8" s="73">
        <f t="shared" si="4"/>
        <v>0.3333333333333333</v>
      </c>
      <c r="N8" s="74"/>
      <c r="P8" s="9"/>
      <c r="Q8" s="7" t="s">
        <v>48</v>
      </c>
      <c r="S8" s="1">
        <f>SUMIF($N$2:$N$32,U8,$L$2:$L$32)</f>
        <v>0</v>
      </c>
      <c r="T8" s="8" t="s">
        <v>11</v>
      </c>
      <c r="U8" s="8" t="s">
        <v>19</v>
      </c>
      <c r="W8" s="6">
        <v>7</v>
      </c>
      <c r="X8" s="2"/>
      <c r="Y8" s="2"/>
      <c r="Z8" s="2"/>
    </row>
    <row r="9" spans="1:26" ht="15" customHeight="1">
      <c r="A9" s="70">
        <v>44173</v>
      </c>
      <c r="B9" s="71" t="s">
        <v>84</v>
      </c>
      <c r="C9" s="72">
        <v>0.3333333333333333</v>
      </c>
      <c r="D9" s="72"/>
      <c r="E9" s="72"/>
      <c r="F9" s="72"/>
      <c r="G9" s="72"/>
      <c r="H9" s="73">
        <f t="shared" si="0"/>
        <v>0</v>
      </c>
      <c r="I9" s="72"/>
      <c r="J9" s="94">
        <f t="shared" si="1"/>
        <v>0</v>
      </c>
      <c r="K9" s="94">
        <f t="shared" si="2"/>
        <v>0</v>
      </c>
      <c r="L9" s="73">
        <f t="shared" si="3"/>
      </c>
      <c r="M9" s="73">
        <f t="shared" si="4"/>
        <v>0.3333333333333333</v>
      </c>
      <c r="N9" s="74"/>
      <c r="Q9" s="10"/>
      <c r="S9" s="1">
        <f>SUMIF($N$2:$N$32,U9,$M$2:$M$32)</f>
        <v>0</v>
      </c>
      <c r="T9" s="8" t="s">
        <v>12</v>
      </c>
      <c r="U9" s="8" t="s">
        <v>20</v>
      </c>
      <c r="W9" s="6">
        <v>8</v>
      </c>
      <c r="X9" s="2"/>
      <c r="Y9" s="2"/>
      <c r="Z9" s="2"/>
    </row>
    <row r="10" spans="1:26" ht="15" customHeight="1">
      <c r="A10" s="70">
        <v>44174</v>
      </c>
      <c r="B10" s="71" t="s">
        <v>85</v>
      </c>
      <c r="C10" s="72">
        <v>0.3333333333333333</v>
      </c>
      <c r="D10" s="93"/>
      <c r="E10" s="93"/>
      <c r="F10" s="93"/>
      <c r="G10" s="93"/>
      <c r="H10" s="94">
        <f t="shared" si="0"/>
        <v>0</v>
      </c>
      <c r="I10" s="93"/>
      <c r="J10" s="94">
        <f t="shared" si="1"/>
        <v>0</v>
      </c>
      <c r="K10" s="94">
        <f t="shared" si="2"/>
        <v>0</v>
      </c>
      <c r="L10" s="73">
        <f t="shared" si="3"/>
      </c>
      <c r="M10" s="73">
        <f t="shared" si="4"/>
        <v>0.3333333333333333</v>
      </c>
      <c r="N10" s="74"/>
      <c r="P10" s="1">
        <f>S8</f>
        <v>0</v>
      </c>
      <c r="Q10" s="8" t="s">
        <v>40</v>
      </c>
      <c r="S10" s="1">
        <f>SUMIF($N$2:$N$32,U10,$M$2:$M$32)</f>
        <v>0</v>
      </c>
      <c r="T10" s="8" t="s">
        <v>78</v>
      </c>
      <c r="U10" s="8" t="s">
        <v>79</v>
      </c>
      <c r="W10" s="6">
        <v>9</v>
      </c>
      <c r="X10" s="2"/>
      <c r="Y10" s="2"/>
      <c r="Z10" s="2"/>
    </row>
    <row r="11" spans="1:26" ht="15" customHeight="1">
      <c r="A11" s="70">
        <v>44175</v>
      </c>
      <c r="B11" s="71" t="s">
        <v>86</v>
      </c>
      <c r="C11" s="72">
        <v>0.3333333333333333</v>
      </c>
      <c r="D11" s="93"/>
      <c r="E11" s="93"/>
      <c r="F11" s="93"/>
      <c r="G11" s="93"/>
      <c r="H11" s="94">
        <f t="shared" si="0"/>
        <v>0</v>
      </c>
      <c r="I11" s="93"/>
      <c r="J11" s="94">
        <f t="shared" si="1"/>
        <v>0</v>
      </c>
      <c r="K11" s="94">
        <f t="shared" si="2"/>
        <v>0</v>
      </c>
      <c r="L11" s="73">
        <f t="shared" si="3"/>
      </c>
      <c r="M11" s="73">
        <f t="shared" si="4"/>
        <v>0.3333333333333333</v>
      </c>
      <c r="N11" s="74"/>
      <c r="P11" s="1">
        <f>S9</f>
        <v>0</v>
      </c>
      <c r="Q11" s="8" t="s">
        <v>41</v>
      </c>
      <c r="S11" s="1">
        <f t="shared" si="5"/>
        <v>0</v>
      </c>
      <c r="T11" s="8" t="s">
        <v>13</v>
      </c>
      <c r="U11" s="8" t="s">
        <v>21</v>
      </c>
      <c r="W11" s="6">
        <v>10</v>
      </c>
      <c r="X11" s="2"/>
      <c r="Y11" s="2"/>
      <c r="Z11" s="2"/>
    </row>
    <row r="12" spans="1:26" ht="15" customHeight="1">
      <c r="A12" s="70">
        <v>44176</v>
      </c>
      <c r="B12" s="71" t="s">
        <v>87</v>
      </c>
      <c r="C12" s="72">
        <v>0.3333333333333333</v>
      </c>
      <c r="D12" s="93"/>
      <c r="E12" s="93"/>
      <c r="F12" s="93"/>
      <c r="G12" s="93"/>
      <c r="H12" s="94">
        <f t="shared" si="0"/>
        <v>0</v>
      </c>
      <c r="I12" s="93"/>
      <c r="J12" s="94">
        <f t="shared" si="1"/>
        <v>0</v>
      </c>
      <c r="K12" s="94">
        <f t="shared" si="2"/>
        <v>0</v>
      </c>
      <c r="L12" s="73">
        <f t="shared" si="3"/>
      </c>
      <c r="M12" s="73">
        <f t="shared" si="4"/>
        <v>0.3333333333333333</v>
      </c>
      <c r="N12" s="74"/>
      <c r="S12" s="1">
        <f t="shared" si="5"/>
        <v>0</v>
      </c>
      <c r="T12" s="8" t="s">
        <v>33</v>
      </c>
      <c r="U12" s="8" t="s">
        <v>34</v>
      </c>
      <c r="W12" s="6">
        <v>11</v>
      </c>
      <c r="X12" s="2"/>
      <c r="Y12" s="2"/>
      <c r="Z12" s="2"/>
    </row>
    <row r="13" spans="1:26" ht="15" customHeight="1">
      <c r="A13" s="70">
        <v>44177</v>
      </c>
      <c r="B13" s="71" t="s">
        <v>80</v>
      </c>
      <c r="C13" s="72"/>
      <c r="D13" s="93"/>
      <c r="E13" s="93"/>
      <c r="F13" s="93"/>
      <c r="G13" s="93"/>
      <c r="H13" s="94">
        <f t="shared" si="0"/>
        <v>0</v>
      </c>
      <c r="I13" s="93"/>
      <c r="J13" s="94">
        <f t="shared" si="1"/>
        <v>0</v>
      </c>
      <c r="K13" s="94">
        <f t="shared" si="2"/>
        <v>0</v>
      </c>
      <c r="L13" s="73">
        <f t="shared" si="3"/>
      </c>
      <c r="M13" s="73">
        <f t="shared" si="4"/>
      </c>
      <c r="N13" s="74"/>
      <c r="P13" s="32"/>
      <c r="Q13" s="33"/>
      <c r="S13" s="1">
        <f t="shared" si="5"/>
        <v>0</v>
      </c>
      <c r="T13" s="8" t="s">
        <v>61</v>
      </c>
      <c r="U13" s="8" t="s">
        <v>22</v>
      </c>
      <c r="W13" s="6">
        <v>12</v>
      </c>
      <c r="X13" s="2"/>
      <c r="Y13" s="2"/>
      <c r="Z13" s="2"/>
    </row>
    <row r="14" spans="1:26" ht="15" customHeight="1">
      <c r="A14" s="70">
        <v>44178</v>
      </c>
      <c r="B14" s="71" t="s">
        <v>44</v>
      </c>
      <c r="C14" s="72"/>
      <c r="D14" s="93"/>
      <c r="E14" s="93"/>
      <c r="F14" s="93"/>
      <c r="G14" s="93"/>
      <c r="H14" s="94">
        <f t="shared" si="0"/>
        <v>0</v>
      </c>
      <c r="I14" s="93"/>
      <c r="J14" s="94">
        <f t="shared" si="1"/>
        <v>0</v>
      </c>
      <c r="K14" s="94">
        <f t="shared" si="2"/>
        <v>0</v>
      </c>
      <c r="L14" s="73">
        <f t="shared" si="3"/>
      </c>
      <c r="M14" s="73">
        <f t="shared" si="4"/>
      </c>
      <c r="N14" s="74"/>
      <c r="P14" s="34"/>
      <c r="Q14" s="35"/>
      <c r="S14" s="1">
        <f t="shared" si="5"/>
        <v>0</v>
      </c>
      <c r="T14" s="8" t="s">
        <v>14</v>
      </c>
      <c r="U14" s="8" t="s">
        <v>23</v>
      </c>
      <c r="W14" s="6">
        <v>13</v>
      </c>
      <c r="X14" s="2"/>
      <c r="Y14" s="2"/>
      <c r="Z14" s="2"/>
    </row>
    <row r="15" spans="1:26" ht="15" customHeight="1">
      <c r="A15" s="70">
        <v>44179</v>
      </c>
      <c r="B15" s="71" t="s">
        <v>88</v>
      </c>
      <c r="C15" s="72">
        <v>0.3333333333333333</v>
      </c>
      <c r="D15" s="72"/>
      <c r="E15" s="72"/>
      <c r="F15" s="72"/>
      <c r="G15" s="72"/>
      <c r="H15" s="73">
        <f t="shared" si="0"/>
        <v>0</v>
      </c>
      <c r="I15" s="72"/>
      <c r="J15" s="94">
        <f t="shared" si="1"/>
        <v>0</v>
      </c>
      <c r="K15" s="94">
        <f t="shared" si="2"/>
        <v>0</v>
      </c>
      <c r="L15" s="73">
        <f t="shared" si="3"/>
      </c>
      <c r="M15" s="73">
        <f t="shared" si="4"/>
        <v>0.3333333333333333</v>
      </c>
      <c r="N15" s="74"/>
      <c r="P15" s="36"/>
      <c r="Q15" s="10"/>
      <c r="S15" s="1">
        <f t="shared" si="5"/>
        <v>0</v>
      </c>
      <c r="T15" s="8" t="s">
        <v>62</v>
      </c>
      <c r="U15" s="8" t="s">
        <v>24</v>
      </c>
      <c r="W15" s="6">
        <v>14</v>
      </c>
      <c r="X15" s="2"/>
      <c r="Y15" s="2"/>
      <c r="Z15" s="2"/>
    </row>
    <row r="16" spans="1:26" ht="15" customHeight="1">
      <c r="A16" s="70">
        <v>44180</v>
      </c>
      <c r="B16" s="71" t="s">
        <v>84</v>
      </c>
      <c r="C16" s="72">
        <v>0.3333333333333333</v>
      </c>
      <c r="D16" s="72"/>
      <c r="E16" s="72"/>
      <c r="F16" s="72"/>
      <c r="G16" s="72"/>
      <c r="H16" s="73">
        <f t="shared" si="0"/>
        <v>0</v>
      </c>
      <c r="I16" s="72"/>
      <c r="J16" s="94">
        <f t="shared" si="1"/>
        <v>0</v>
      </c>
      <c r="K16" s="94">
        <f t="shared" si="2"/>
        <v>0</v>
      </c>
      <c r="L16" s="73">
        <f t="shared" si="3"/>
      </c>
      <c r="M16" s="73">
        <f t="shared" si="4"/>
        <v>0.3333333333333333</v>
      </c>
      <c r="N16" s="74"/>
      <c r="P16" s="27"/>
      <c r="Q16" s="28"/>
      <c r="S16" s="1">
        <f t="shared" si="5"/>
        <v>0</v>
      </c>
      <c r="T16" s="8" t="s">
        <v>74</v>
      </c>
      <c r="U16" s="8" t="s">
        <v>58</v>
      </c>
      <c r="W16" s="6">
        <v>15</v>
      </c>
      <c r="X16" s="2"/>
      <c r="Y16" s="2"/>
      <c r="Z16" s="2"/>
    </row>
    <row r="17" spans="1:26" ht="15" customHeight="1">
      <c r="A17" s="70">
        <v>44181</v>
      </c>
      <c r="B17" s="71" t="s">
        <v>85</v>
      </c>
      <c r="C17" s="72">
        <v>0.3333333333333333</v>
      </c>
      <c r="D17" s="93"/>
      <c r="E17" s="93"/>
      <c r="F17" s="93"/>
      <c r="G17" s="93"/>
      <c r="H17" s="94">
        <f t="shared" si="0"/>
        <v>0</v>
      </c>
      <c r="I17" s="93"/>
      <c r="J17" s="94">
        <f t="shared" si="1"/>
        <v>0</v>
      </c>
      <c r="K17" s="94">
        <f t="shared" si="2"/>
        <v>0</v>
      </c>
      <c r="L17" s="73">
        <f t="shared" si="3"/>
      </c>
      <c r="M17" s="73">
        <f t="shared" si="4"/>
        <v>0.3333333333333333</v>
      </c>
      <c r="N17" s="74"/>
      <c r="P17" s="29"/>
      <c r="Q17" s="30"/>
      <c r="S17" s="1">
        <f t="shared" si="5"/>
        <v>0</v>
      </c>
      <c r="T17" s="8" t="s">
        <v>75</v>
      </c>
      <c r="U17" s="8" t="s">
        <v>71</v>
      </c>
      <c r="W17" s="6">
        <v>16</v>
      </c>
      <c r="X17" s="2"/>
      <c r="Y17" s="2"/>
      <c r="Z17" s="2"/>
    </row>
    <row r="18" spans="1:26" ht="15" customHeight="1">
      <c r="A18" s="70">
        <v>44182</v>
      </c>
      <c r="B18" s="71" t="s">
        <v>86</v>
      </c>
      <c r="C18" s="72">
        <v>0.3333333333333333</v>
      </c>
      <c r="D18" s="93"/>
      <c r="E18" s="93"/>
      <c r="F18" s="93"/>
      <c r="G18" s="93"/>
      <c r="H18" s="94">
        <f t="shared" si="0"/>
        <v>0</v>
      </c>
      <c r="I18" s="93"/>
      <c r="J18" s="94">
        <f t="shared" si="1"/>
        <v>0</v>
      </c>
      <c r="K18" s="94">
        <f t="shared" si="2"/>
        <v>0</v>
      </c>
      <c r="L18" s="73">
        <f t="shared" si="3"/>
      </c>
      <c r="M18" s="73">
        <f t="shared" si="4"/>
        <v>0.3333333333333333</v>
      </c>
      <c r="N18" s="74"/>
      <c r="S18" s="1">
        <f t="shared" si="5"/>
        <v>0</v>
      </c>
      <c r="T18" s="8" t="s">
        <v>76</v>
      </c>
      <c r="U18" s="8" t="s">
        <v>70</v>
      </c>
      <c r="W18" s="6">
        <v>17</v>
      </c>
      <c r="X18" s="2"/>
      <c r="Y18" s="2"/>
      <c r="Z18" s="2"/>
    </row>
    <row r="19" spans="1:26" ht="15" customHeight="1">
      <c r="A19" s="70">
        <v>44183</v>
      </c>
      <c r="B19" s="71" t="s">
        <v>87</v>
      </c>
      <c r="C19" s="72">
        <v>0.3333333333333333</v>
      </c>
      <c r="D19" s="93"/>
      <c r="E19" s="93"/>
      <c r="F19" s="93"/>
      <c r="G19" s="93"/>
      <c r="H19" s="94">
        <f t="shared" si="0"/>
        <v>0</v>
      </c>
      <c r="I19" s="93"/>
      <c r="J19" s="94">
        <f t="shared" si="1"/>
        <v>0</v>
      </c>
      <c r="K19" s="94">
        <f t="shared" si="2"/>
        <v>0</v>
      </c>
      <c r="L19" s="73">
        <f t="shared" si="3"/>
      </c>
      <c r="M19" s="73">
        <f t="shared" si="4"/>
        <v>0.3333333333333333</v>
      </c>
      <c r="N19" s="74"/>
      <c r="P19" s="23">
        <f>IF(Q16="NÃO COMPENSOU TODO CRÉDITO DO MÊS ANTERIOR",(IF((P10+P6)=(P11+P7),D35,IF((P10+P6)&gt;(P11+P7),(P10+P6)-(P11+P7),(P11+P7)-(P10+P6))))-Q17,IF(Q13="NÃO COMPENSOU TODO DÉBITO DO MÊS ANTERIOR",(IF((P10+P6)=(P11+P7),D35,IF((P10+P6)&gt;(P11+P7),(P10+P6)-(P11+P7),(P11+P7)-(P10+P6))))-Q14,IF((P10+P6)=(P11+P7),D35,IF((P10+P6)&gt;(P11+P7),(P10+P6)-(P11+P7),(P11+P7)-(P10+P6)))))</f>
        <v>0</v>
      </c>
      <c r="Q19" s="2" t="s">
        <v>45</v>
      </c>
      <c r="S19" s="1">
        <f t="shared" si="5"/>
        <v>0</v>
      </c>
      <c r="T19" s="8" t="s">
        <v>52</v>
      </c>
      <c r="U19" s="8" t="s">
        <v>53</v>
      </c>
      <c r="W19" s="6">
        <v>18</v>
      </c>
      <c r="X19" s="2"/>
      <c r="Y19" s="2"/>
      <c r="Z19" s="2"/>
    </row>
    <row r="20" spans="1:26" ht="15" customHeight="1">
      <c r="A20" s="70">
        <v>44184</v>
      </c>
      <c r="B20" s="71" t="s">
        <v>80</v>
      </c>
      <c r="C20" s="72"/>
      <c r="D20" s="93"/>
      <c r="E20" s="93"/>
      <c r="F20" s="93"/>
      <c r="G20" s="93"/>
      <c r="H20" s="94">
        <f t="shared" si="0"/>
        <v>0</v>
      </c>
      <c r="I20" s="93"/>
      <c r="J20" s="94">
        <f t="shared" si="1"/>
        <v>0</v>
      </c>
      <c r="K20" s="94">
        <f t="shared" si="2"/>
        <v>0</v>
      </c>
      <c r="L20" s="73">
        <f t="shared" si="3"/>
      </c>
      <c r="M20" s="73">
        <f t="shared" si="4"/>
      </c>
      <c r="N20" s="74"/>
      <c r="P20" s="26">
        <f>IF(P19=D35,"",IF((P10+P6)=(P11+P7),"",IF((P10+P6)&gt;(P11+P7),"POSITIVO","NEGATIVO")))</f>
      </c>
      <c r="S20" s="1">
        <f t="shared" si="5"/>
        <v>0</v>
      </c>
      <c r="T20" s="8" t="s">
        <v>16</v>
      </c>
      <c r="U20" s="8" t="s">
        <v>26</v>
      </c>
      <c r="W20" s="6">
        <v>19</v>
      </c>
      <c r="X20" s="2"/>
      <c r="Y20" s="2"/>
      <c r="Z20" s="2"/>
    </row>
    <row r="21" spans="1:26" ht="15" customHeight="1">
      <c r="A21" s="70">
        <v>44185</v>
      </c>
      <c r="B21" s="71" t="s">
        <v>44</v>
      </c>
      <c r="C21" s="72"/>
      <c r="D21" s="93"/>
      <c r="E21" s="93"/>
      <c r="F21" s="93"/>
      <c r="G21" s="93"/>
      <c r="H21" s="94">
        <f t="shared" si="0"/>
        <v>0</v>
      </c>
      <c r="I21" s="93"/>
      <c r="J21" s="94">
        <f t="shared" si="1"/>
        <v>0</v>
      </c>
      <c r="K21" s="94">
        <f t="shared" si="2"/>
        <v>0</v>
      </c>
      <c r="L21" s="73">
        <f t="shared" si="3"/>
      </c>
      <c r="M21" s="73">
        <f t="shared" si="4"/>
      </c>
      <c r="N21" s="74"/>
      <c r="S21" s="1">
        <f t="shared" si="5"/>
        <v>0</v>
      </c>
      <c r="T21" s="8" t="s">
        <v>17</v>
      </c>
      <c r="U21" s="8" t="s">
        <v>27</v>
      </c>
      <c r="W21" s="6">
        <v>20</v>
      </c>
      <c r="X21" s="2"/>
      <c r="Y21" s="2"/>
      <c r="Z21" s="2"/>
    </row>
    <row r="22" spans="1:26" ht="15" customHeight="1">
      <c r="A22" s="96">
        <v>44186</v>
      </c>
      <c r="B22" s="97" t="s">
        <v>88</v>
      </c>
      <c r="C22" s="98">
        <v>0.3333333333333333</v>
      </c>
      <c r="D22" s="98"/>
      <c r="E22" s="98"/>
      <c r="F22" s="98"/>
      <c r="G22" s="98"/>
      <c r="H22" s="99">
        <f t="shared" si="0"/>
        <v>0</v>
      </c>
      <c r="I22" s="98"/>
      <c r="J22" s="103">
        <f t="shared" si="1"/>
        <v>0</v>
      </c>
      <c r="K22" s="103">
        <f t="shared" si="2"/>
        <v>0</v>
      </c>
      <c r="L22" s="47">
        <f t="shared" si="3"/>
      </c>
      <c r="M22" s="47">
        <f t="shared" si="4"/>
        <v>0.3333333333333333</v>
      </c>
      <c r="N22" s="69"/>
      <c r="S22" s="1">
        <f t="shared" si="5"/>
        <v>0</v>
      </c>
      <c r="T22" s="8" t="s">
        <v>15</v>
      </c>
      <c r="U22" s="8" t="s">
        <v>25</v>
      </c>
      <c r="W22" s="6">
        <v>21</v>
      </c>
      <c r="X22" s="2"/>
      <c r="Y22" s="2"/>
      <c r="Z22" s="2"/>
    </row>
    <row r="23" spans="1:26" ht="15" customHeight="1">
      <c r="A23" s="96">
        <v>44187</v>
      </c>
      <c r="B23" s="97" t="s">
        <v>84</v>
      </c>
      <c r="C23" s="98">
        <v>0.3333333333333333</v>
      </c>
      <c r="D23" s="98"/>
      <c r="E23" s="98"/>
      <c r="F23" s="98"/>
      <c r="G23" s="98"/>
      <c r="H23" s="99">
        <f t="shared" si="0"/>
        <v>0</v>
      </c>
      <c r="I23" s="98"/>
      <c r="J23" s="103">
        <f t="shared" si="1"/>
        <v>0</v>
      </c>
      <c r="K23" s="103">
        <f t="shared" si="2"/>
        <v>0</v>
      </c>
      <c r="L23" s="47">
        <f t="shared" si="3"/>
      </c>
      <c r="M23" s="47">
        <f t="shared" si="4"/>
        <v>0.3333333333333333</v>
      </c>
      <c r="N23" s="69"/>
      <c r="S23" s="1">
        <f t="shared" si="5"/>
        <v>0</v>
      </c>
      <c r="T23" s="8" t="s">
        <v>77</v>
      </c>
      <c r="U23" s="8" t="s">
        <v>68</v>
      </c>
      <c r="W23" s="6">
        <v>22</v>
      </c>
      <c r="X23" s="2"/>
      <c r="Y23" s="2"/>
      <c r="Z23" s="2"/>
    </row>
    <row r="24" spans="1:26" ht="15" customHeight="1">
      <c r="A24" s="96">
        <v>44188</v>
      </c>
      <c r="B24" s="97" t="s">
        <v>85</v>
      </c>
      <c r="C24" s="98">
        <v>0.3333333333333333</v>
      </c>
      <c r="D24" s="98"/>
      <c r="E24" s="98"/>
      <c r="F24" s="98"/>
      <c r="G24" s="98"/>
      <c r="H24" s="99">
        <f t="shared" si="0"/>
        <v>0</v>
      </c>
      <c r="I24" s="98"/>
      <c r="J24" s="103">
        <f t="shared" si="1"/>
        <v>0</v>
      </c>
      <c r="K24" s="103">
        <f t="shared" si="2"/>
        <v>0</v>
      </c>
      <c r="L24" s="47">
        <f t="shared" si="3"/>
      </c>
      <c r="M24" s="47">
        <f t="shared" si="4"/>
        <v>0.3333333333333333</v>
      </c>
      <c r="N24" s="69"/>
      <c r="P24" s="22"/>
      <c r="Q24" s="19"/>
      <c r="R24" s="5"/>
      <c r="S24" s="1">
        <f t="shared" si="5"/>
        <v>0</v>
      </c>
      <c r="T24" s="8" t="s">
        <v>63</v>
      </c>
      <c r="U24" s="8" t="s">
        <v>59</v>
      </c>
      <c r="W24" s="6">
        <v>23</v>
      </c>
      <c r="X24" s="2"/>
      <c r="Y24" s="2"/>
      <c r="Z24" s="2"/>
    </row>
    <row r="25" spans="1:26" ht="15" customHeight="1">
      <c r="A25" s="96">
        <v>44189</v>
      </c>
      <c r="B25" s="97" t="s">
        <v>86</v>
      </c>
      <c r="C25" s="98"/>
      <c r="D25" s="98"/>
      <c r="E25" s="98"/>
      <c r="F25" s="98"/>
      <c r="G25" s="98"/>
      <c r="H25" s="99">
        <f t="shared" si="0"/>
        <v>0</v>
      </c>
      <c r="I25" s="98"/>
      <c r="J25" s="103">
        <f t="shared" si="1"/>
        <v>0</v>
      </c>
      <c r="K25" s="103">
        <f t="shared" si="2"/>
        <v>0</v>
      </c>
      <c r="L25" s="47">
        <f t="shared" si="3"/>
      </c>
      <c r="M25" s="47">
        <f t="shared" si="4"/>
      </c>
      <c r="N25" s="69"/>
      <c r="P25" s="10"/>
      <c r="Q25" s="10"/>
      <c r="R25" s="10"/>
      <c r="S25" s="1">
        <f t="shared" si="5"/>
        <v>0</v>
      </c>
      <c r="T25" s="8" t="s">
        <v>51</v>
      </c>
      <c r="U25" s="8" t="s">
        <v>60</v>
      </c>
      <c r="W25" s="6">
        <v>24</v>
      </c>
      <c r="X25" s="2"/>
      <c r="Y25" s="2"/>
      <c r="Z25" s="2"/>
    </row>
    <row r="26" spans="1:26" ht="15" customHeight="1">
      <c r="A26" s="96">
        <v>44190</v>
      </c>
      <c r="B26" s="97" t="s">
        <v>87</v>
      </c>
      <c r="C26" s="98"/>
      <c r="D26" s="98"/>
      <c r="E26" s="98"/>
      <c r="F26" s="98"/>
      <c r="G26" s="98"/>
      <c r="H26" s="99">
        <f t="shared" si="0"/>
        <v>0</v>
      </c>
      <c r="I26" s="98"/>
      <c r="J26" s="103">
        <f t="shared" si="1"/>
        <v>0</v>
      </c>
      <c r="K26" s="103">
        <f t="shared" si="2"/>
        <v>0</v>
      </c>
      <c r="L26" s="47">
        <f t="shared" si="3"/>
      </c>
      <c r="M26" s="47">
        <f t="shared" si="4"/>
      </c>
      <c r="N26" s="69"/>
      <c r="R26" s="10"/>
      <c r="W26" s="6">
        <v>25</v>
      </c>
      <c r="X26" s="2"/>
      <c r="Y26" s="2"/>
      <c r="Z26" s="2"/>
    </row>
    <row r="27" spans="1:26" ht="15" customHeight="1">
      <c r="A27" s="86">
        <v>44191</v>
      </c>
      <c r="B27" s="102" t="s">
        <v>80</v>
      </c>
      <c r="C27" s="85"/>
      <c r="D27" s="104"/>
      <c r="E27" s="104"/>
      <c r="F27" s="104"/>
      <c r="G27" s="104"/>
      <c r="H27" s="103">
        <f t="shared" si="0"/>
        <v>0</v>
      </c>
      <c r="I27" s="104"/>
      <c r="J27" s="103">
        <f t="shared" si="1"/>
        <v>0</v>
      </c>
      <c r="K27" s="103">
        <f t="shared" si="2"/>
        <v>0</v>
      </c>
      <c r="L27" s="47">
        <f t="shared" si="3"/>
      </c>
      <c r="M27" s="47">
        <f t="shared" si="4"/>
      </c>
      <c r="N27" s="69"/>
      <c r="Q27" s="4"/>
      <c r="R27" s="10"/>
      <c r="W27" s="6">
        <v>26</v>
      </c>
      <c r="X27" s="2"/>
      <c r="Y27" s="2"/>
      <c r="Z27" s="2"/>
    </row>
    <row r="28" spans="1:26" ht="15" customHeight="1">
      <c r="A28" s="86">
        <v>44192</v>
      </c>
      <c r="B28" s="102" t="s">
        <v>44</v>
      </c>
      <c r="C28" s="85"/>
      <c r="D28" s="104"/>
      <c r="E28" s="104"/>
      <c r="F28" s="104"/>
      <c r="G28" s="104"/>
      <c r="H28" s="103">
        <f t="shared" si="0"/>
        <v>0</v>
      </c>
      <c r="I28" s="104"/>
      <c r="J28" s="103">
        <f t="shared" si="1"/>
        <v>0</v>
      </c>
      <c r="K28" s="103">
        <f t="shared" si="2"/>
        <v>0</v>
      </c>
      <c r="L28" s="47">
        <f t="shared" si="3"/>
      </c>
      <c r="M28" s="47">
        <f t="shared" si="4"/>
      </c>
      <c r="N28" s="69"/>
      <c r="Q28" s="4"/>
      <c r="R28" s="5"/>
      <c r="W28" s="6">
        <v>27</v>
      </c>
      <c r="X28" s="2"/>
      <c r="Y28" s="2"/>
      <c r="Z28" s="2"/>
    </row>
    <row r="29" spans="1:26" ht="15" customHeight="1">
      <c r="A29" s="96">
        <v>44193</v>
      </c>
      <c r="B29" s="97" t="s">
        <v>88</v>
      </c>
      <c r="C29" s="98">
        <v>0.3333333333333333</v>
      </c>
      <c r="D29" s="98"/>
      <c r="E29" s="98"/>
      <c r="F29" s="98"/>
      <c r="G29" s="98"/>
      <c r="H29" s="99">
        <f t="shared" si="0"/>
        <v>0</v>
      </c>
      <c r="I29" s="98"/>
      <c r="J29" s="103">
        <f t="shared" si="1"/>
        <v>0</v>
      </c>
      <c r="K29" s="103">
        <f t="shared" si="2"/>
        <v>0</v>
      </c>
      <c r="L29" s="47">
        <f t="shared" si="3"/>
      </c>
      <c r="M29" s="47">
        <f t="shared" si="4"/>
        <v>0.3333333333333333</v>
      </c>
      <c r="N29" s="69"/>
      <c r="Q29" s="4"/>
      <c r="W29" s="6">
        <v>28</v>
      </c>
      <c r="X29" s="2"/>
      <c r="Y29" s="2"/>
      <c r="Z29" s="2"/>
    </row>
    <row r="30" spans="1:26" ht="15" customHeight="1">
      <c r="A30" s="96">
        <v>44194</v>
      </c>
      <c r="B30" s="97" t="s">
        <v>84</v>
      </c>
      <c r="C30" s="98">
        <v>0.3333333333333333</v>
      </c>
      <c r="D30" s="98"/>
      <c r="E30" s="98"/>
      <c r="F30" s="98"/>
      <c r="G30" s="98"/>
      <c r="H30" s="99">
        <f t="shared" si="0"/>
        <v>0</v>
      </c>
      <c r="I30" s="98"/>
      <c r="J30" s="103">
        <f t="shared" si="1"/>
        <v>0</v>
      </c>
      <c r="K30" s="103">
        <f t="shared" si="2"/>
        <v>0</v>
      </c>
      <c r="L30" s="47">
        <f t="shared" si="3"/>
      </c>
      <c r="M30" s="47">
        <f t="shared" si="4"/>
        <v>0.3333333333333333</v>
      </c>
      <c r="N30" s="69"/>
      <c r="Q30" s="4"/>
      <c r="W30" s="6">
        <v>29</v>
      </c>
      <c r="X30" s="2"/>
      <c r="Y30" s="2"/>
      <c r="Z30" s="2"/>
    </row>
    <row r="31" spans="1:26" ht="15" customHeight="1">
      <c r="A31" s="96">
        <v>44195</v>
      </c>
      <c r="B31" s="97" t="s">
        <v>85</v>
      </c>
      <c r="C31" s="98">
        <v>0.3333333333333333</v>
      </c>
      <c r="D31" s="98"/>
      <c r="E31" s="98"/>
      <c r="F31" s="98"/>
      <c r="G31" s="98"/>
      <c r="H31" s="99">
        <f t="shared" si="0"/>
        <v>0</v>
      </c>
      <c r="I31" s="98"/>
      <c r="J31" s="103">
        <f t="shared" si="1"/>
        <v>0</v>
      </c>
      <c r="K31" s="103">
        <f t="shared" si="2"/>
        <v>0</v>
      </c>
      <c r="L31" s="47">
        <f t="shared" si="3"/>
      </c>
      <c r="M31" s="47">
        <f t="shared" si="4"/>
        <v>0.3333333333333333</v>
      </c>
      <c r="N31" s="69"/>
      <c r="Q31" s="4"/>
      <c r="W31" s="6">
        <v>30</v>
      </c>
      <c r="X31" s="2"/>
      <c r="Y31" s="2"/>
      <c r="Z31" s="2"/>
    </row>
    <row r="32" spans="1:26" ht="15" customHeight="1" thickBot="1">
      <c r="A32" s="96">
        <v>44196</v>
      </c>
      <c r="B32" s="97" t="s">
        <v>86</v>
      </c>
      <c r="C32" s="98"/>
      <c r="D32" s="98"/>
      <c r="E32" s="98"/>
      <c r="F32" s="98"/>
      <c r="G32" s="98"/>
      <c r="H32" s="99">
        <f t="shared" si="0"/>
        <v>0</v>
      </c>
      <c r="I32" s="98"/>
      <c r="J32" s="103">
        <f t="shared" si="1"/>
        <v>0</v>
      </c>
      <c r="K32" s="103">
        <f t="shared" si="2"/>
        <v>0</v>
      </c>
      <c r="L32" s="47">
        <f t="shared" si="3"/>
      </c>
      <c r="M32" s="47">
        <f t="shared" si="4"/>
      </c>
      <c r="N32" s="69"/>
      <c r="W32" s="6">
        <v>31</v>
      </c>
      <c r="X32" s="2"/>
      <c r="Y32" s="2"/>
      <c r="Z32" s="2"/>
    </row>
    <row r="33" spans="1:23" ht="15" customHeight="1" thickTop="1">
      <c r="A33" s="54"/>
      <c r="B33" s="52"/>
      <c r="C33" s="88">
        <v>0.041666666666666664</v>
      </c>
      <c r="D33" s="88">
        <v>0.9166666666666666</v>
      </c>
      <c r="E33" s="25">
        <v>0.2604166666666667</v>
      </c>
      <c r="F33" s="42"/>
      <c r="G33" s="12"/>
      <c r="H33" s="12"/>
      <c r="I33" s="12">
        <f>SUM(I2:I32)</f>
        <v>0</v>
      </c>
      <c r="J33" s="91">
        <f>SUM(J2:J32)</f>
        <v>0</v>
      </c>
      <c r="K33" s="91">
        <f>SUM(K2:K32)</f>
        <v>0</v>
      </c>
      <c r="L33" s="13"/>
      <c r="M33" s="13"/>
      <c r="N33" s="14" t="s">
        <v>38</v>
      </c>
      <c r="W33" s="11"/>
    </row>
    <row r="34" spans="1:23" ht="15" customHeight="1">
      <c r="A34" s="54"/>
      <c r="B34" s="52"/>
      <c r="C34" s="88">
        <v>0.0006944444444444445</v>
      </c>
      <c r="D34" s="88">
        <v>0</v>
      </c>
      <c r="E34" s="25">
        <v>0.08333333333333333</v>
      </c>
      <c r="F34" s="48" t="s">
        <v>99</v>
      </c>
      <c r="G34" s="49"/>
      <c r="H34" s="49"/>
      <c r="I34" s="49"/>
      <c r="J34" s="48"/>
      <c r="K34" s="49"/>
      <c r="L34" s="48"/>
      <c r="M34" s="84"/>
      <c r="N34" s="83"/>
      <c r="O34" s="36"/>
      <c r="W34" s="11"/>
    </row>
    <row r="35" spans="1:23" ht="15" customHeight="1">
      <c r="A35" s="54"/>
      <c r="B35" s="52"/>
      <c r="C35" s="52"/>
      <c r="D35" s="52"/>
      <c r="E35" s="53"/>
      <c r="F35" s="48" t="s">
        <v>100</v>
      </c>
      <c r="G35" s="92"/>
      <c r="H35" s="92"/>
      <c r="I35" s="92"/>
      <c r="J35" s="92"/>
      <c r="K35" s="92"/>
      <c r="L35" s="84"/>
      <c r="M35" s="84"/>
      <c r="N35" s="36"/>
      <c r="P35" s="4" t="s">
        <v>49</v>
      </c>
      <c r="W35" s="11"/>
    </row>
    <row r="36" spans="1:23" ht="15" customHeight="1">
      <c r="A36" s="16"/>
      <c r="B36" s="40" t="s">
        <v>82</v>
      </c>
      <c r="C36" s="41"/>
      <c r="D36" s="42"/>
      <c r="E36" s="42"/>
      <c r="F36" s="43"/>
      <c r="G36" s="43"/>
      <c r="H36" s="43"/>
      <c r="I36" s="43"/>
      <c r="J36" s="41"/>
      <c r="K36" s="41"/>
      <c r="L36" s="41"/>
      <c r="M36" s="41"/>
      <c r="N36" s="41"/>
      <c r="P36" s="4" t="s">
        <v>69</v>
      </c>
      <c r="W36" s="16"/>
    </row>
    <row r="37" spans="1:23" ht="15" customHeight="1">
      <c r="A37" s="16"/>
      <c r="B37" s="41" t="s">
        <v>83</v>
      </c>
      <c r="C37" s="41"/>
      <c r="D37" s="42"/>
      <c r="E37" s="43"/>
      <c r="F37" s="43"/>
      <c r="G37" s="43"/>
      <c r="H37" s="43"/>
      <c r="I37" s="43"/>
      <c r="J37" s="43"/>
      <c r="K37" s="43"/>
      <c r="L37" s="41"/>
      <c r="M37" s="41"/>
      <c r="N37" s="41"/>
      <c r="P37" s="4" t="s">
        <v>89</v>
      </c>
      <c r="W37" s="16"/>
    </row>
    <row r="38" ht="0" customHeight="1" hidden="1"/>
    <row r="39" ht="0" customHeight="1" hidden="1"/>
    <row r="40" ht="0" customHeight="1" hidden="1"/>
    <row r="41" ht="0" customHeight="1" hidden="1"/>
    <row r="42" ht="0" customHeight="1" hidden="1"/>
  </sheetData>
  <sheetProtection password="FF7F" sheet="1" selectLockedCells="1"/>
  <mergeCells count="2">
    <mergeCell ref="P1:Q1"/>
    <mergeCell ref="P5:Q5"/>
  </mergeCells>
  <conditionalFormatting sqref="K34 H33:I34">
    <cfRule type="cellIs" priority="224" dxfId="1182" operator="equal" stopIfTrue="1">
      <formula>$D$35</formula>
    </cfRule>
  </conditionalFormatting>
  <conditionalFormatting sqref="P20">
    <cfRule type="cellIs" priority="222" dxfId="1183" operator="equal" stopIfTrue="1">
      <formula>"POSITIVO"</formula>
    </cfRule>
    <cfRule type="cellIs" priority="223" dxfId="1184" operator="equal" stopIfTrue="1">
      <formula>"NEGATIVO"</formula>
    </cfRule>
  </conditionalFormatting>
  <conditionalFormatting sqref="Y2:Y32">
    <cfRule type="cellIs" priority="221" dxfId="1184" operator="equal" stopIfTrue="1">
      <formula>"NÃO CUMPRIU"</formula>
    </cfRule>
  </conditionalFormatting>
  <conditionalFormatting sqref="A1:N1 D17:G17">
    <cfRule type="expression" priority="218" dxfId="1186" stopIfTrue="1">
      <formula>$B1="dom"</formula>
    </cfRule>
    <cfRule type="expression" priority="219" dxfId="1186" stopIfTrue="1">
      <formula>$B1="sab"</formula>
    </cfRule>
  </conditionalFormatting>
  <conditionalFormatting sqref="D9:G9">
    <cfRule type="expression" priority="202" dxfId="1186" stopIfTrue="1">
      <formula>$B9="dom"</formula>
    </cfRule>
    <cfRule type="expression" priority="203" dxfId="1186" stopIfTrue="1">
      <formula>$B9="sab"</formula>
    </cfRule>
  </conditionalFormatting>
  <conditionalFormatting sqref="D16:G16">
    <cfRule type="expression" priority="200" dxfId="1186" stopIfTrue="1">
      <formula>$B16="dom"</formula>
    </cfRule>
    <cfRule type="expression" priority="201" dxfId="1186" stopIfTrue="1">
      <formula>$B16="sab"</formula>
    </cfRule>
  </conditionalFormatting>
  <conditionalFormatting sqref="D23:G23">
    <cfRule type="expression" priority="198" dxfId="1186" stopIfTrue="1">
      <formula>$B23="dom"</formula>
    </cfRule>
    <cfRule type="expression" priority="199" dxfId="1186" stopIfTrue="1">
      <formula>$B23="sab"</formula>
    </cfRule>
  </conditionalFormatting>
  <conditionalFormatting sqref="D10:G10">
    <cfRule type="expression" priority="192" dxfId="1186" stopIfTrue="1">
      <formula>$B10="dom"</formula>
    </cfRule>
    <cfRule type="expression" priority="193" dxfId="1186" stopIfTrue="1">
      <formula>$B10="sab"</formula>
    </cfRule>
  </conditionalFormatting>
  <conditionalFormatting sqref="A2:A23">
    <cfRule type="expression" priority="188" dxfId="1186" stopIfTrue="1">
      <formula>$B2="dom"</formula>
    </cfRule>
    <cfRule type="expression" priority="189" dxfId="1186" stopIfTrue="1">
      <formula>$B2="sáb"</formula>
    </cfRule>
  </conditionalFormatting>
  <conditionalFormatting sqref="B2:B32">
    <cfRule type="expression" priority="184" dxfId="1186" stopIfTrue="1">
      <formula>$B2="dom"</formula>
    </cfRule>
    <cfRule type="expression" priority="185" dxfId="1186" stopIfTrue="1">
      <formula>$B2="sáb"</formula>
    </cfRule>
  </conditionalFormatting>
  <conditionalFormatting sqref="C2:C32">
    <cfRule type="expression" priority="180" dxfId="1186" stopIfTrue="1">
      <formula>$B2="dom"</formula>
    </cfRule>
    <cfRule type="expression" priority="181" dxfId="1186" stopIfTrue="1">
      <formula>$B2="sab"</formula>
    </cfRule>
  </conditionalFormatting>
  <conditionalFormatting sqref="I16:I17 I23 I2:I10">
    <cfRule type="expression" priority="177" dxfId="1186" stopIfTrue="1">
      <formula>$B2="dom"</formula>
    </cfRule>
    <cfRule type="expression" priority="178" dxfId="1186" stopIfTrue="1">
      <formula>$B2="sab"</formula>
    </cfRule>
  </conditionalFormatting>
  <conditionalFormatting sqref="D2:G2">
    <cfRule type="expression" priority="175" dxfId="1186" stopIfTrue="1">
      <formula>$B2="dom"</formula>
    </cfRule>
    <cfRule type="expression" priority="176" dxfId="1186" stopIfTrue="1">
      <formula>$B2="sáb"</formula>
    </cfRule>
  </conditionalFormatting>
  <conditionalFormatting sqref="D3:G3">
    <cfRule type="expression" priority="171" dxfId="1186" stopIfTrue="1">
      <formula>$B3="dom"</formula>
    </cfRule>
    <cfRule type="expression" priority="172" dxfId="1186" stopIfTrue="1">
      <formula>$B3="sáb"</formula>
    </cfRule>
  </conditionalFormatting>
  <conditionalFormatting sqref="H2:H23">
    <cfRule type="cellIs" priority="170" dxfId="1182" operator="equal" stopIfTrue="1">
      <formula>$D$35</formula>
    </cfRule>
  </conditionalFormatting>
  <conditionalFormatting sqref="H2:H23">
    <cfRule type="expression" priority="168" dxfId="1186" stopIfTrue="1">
      <formula>$B2="dom"</formula>
    </cfRule>
    <cfRule type="expression" priority="169" dxfId="1186" stopIfTrue="1">
      <formula>$B2="sab"</formula>
    </cfRule>
  </conditionalFormatting>
  <conditionalFormatting sqref="N2:N32">
    <cfRule type="expression" priority="159" dxfId="1186" stopIfTrue="1">
      <formula>$B2="dom"</formula>
    </cfRule>
    <cfRule type="expression" priority="160" dxfId="1186" stopIfTrue="1">
      <formula>$B2="sáb"</formula>
    </cfRule>
  </conditionalFormatting>
  <conditionalFormatting sqref="D23:G23 D3:G3 I3:I10 I23 I16:I17 H3:H23 A2:I2 D9:G10 D16:G17 A3:A23 B3:C32 N2:N32">
    <cfRule type="expression" priority="155" dxfId="1187" stopIfTrue="1">
      <formula>$B2="dom"</formula>
    </cfRule>
    <cfRule type="expression" priority="156" dxfId="1187" stopIfTrue="1">
      <formula>$B2="sáb"</formula>
    </cfRule>
  </conditionalFormatting>
  <conditionalFormatting sqref="D23:G23 I3:I10 I23 I16:I17 H3:H23 D3:G3 A2:I2 D9:G10 D16:G17 A3:A23 B3:C32 N2:N32">
    <cfRule type="expression" priority="128" dxfId="1188" stopIfTrue="1">
      <formula>$B2="dom"</formula>
    </cfRule>
    <cfRule type="expression" priority="129" dxfId="1186" stopIfTrue="1">
      <formula>$B2="sáb"</formula>
    </cfRule>
  </conditionalFormatting>
  <conditionalFormatting sqref="I11:I15">
    <cfRule type="expression" priority="125" dxfId="1186" stopIfTrue="1">
      <formula>$B11="dom"</formula>
    </cfRule>
    <cfRule type="expression" priority="126" dxfId="1186" stopIfTrue="1">
      <formula>$B11="sáb"</formula>
    </cfRule>
  </conditionalFormatting>
  <conditionalFormatting sqref="I18:I22">
    <cfRule type="expression" priority="122" dxfId="1186" stopIfTrue="1">
      <formula>$B18="dom"</formula>
    </cfRule>
    <cfRule type="expression" priority="123" dxfId="1186" stopIfTrue="1">
      <formula>$B18="sáb"</formula>
    </cfRule>
  </conditionalFormatting>
  <conditionalFormatting sqref="M2:M32">
    <cfRule type="cellIs" priority="117" dxfId="1182" operator="equal" stopIfTrue="1">
      <formula>$D$35</formula>
    </cfRule>
  </conditionalFormatting>
  <conditionalFormatting sqref="M2:M32">
    <cfRule type="expression" priority="115" dxfId="1186" stopIfTrue="1">
      <formula>$B2="dom"</formula>
    </cfRule>
    <cfRule type="expression" priority="116" dxfId="1186" stopIfTrue="1">
      <formula>$B2="sáb"</formula>
    </cfRule>
  </conditionalFormatting>
  <conditionalFormatting sqref="M2:M32">
    <cfRule type="expression" priority="113" dxfId="1186" stopIfTrue="1">
      <formula>$B2="dom"</formula>
    </cfRule>
    <cfRule type="expression" priority="114" dxfId="1186" stopIfTrue="1">
      <formula>$B2="sáb"</formula>
    </cfRule>
  </conditionalFormatting>
  <conditionalFormatting sqref="M2:M32">
    <cfRule type="expression" priority="112" dxfId="1186" stopIfTrue="1">
      <formula>$B2="dom"</formula>
    </cfRule>
  </conditionalFormatting>
  <conditionalFormatting sqref="M2:M32">
    <cfRule type="expression" priority="110" dxfId="1186" stopIfTrue="1">
      <formula>$B2="dom"</formula>
    </cfRule>
    <cfRule type="expression" priority="111" dxfId="1186" stopIfTrue="1">
      <formula>$B2="sáb"</formula>
    </cfRule>
  </conditionalFormatting>
  <conditionalFormatting sqref="D11:G15">
    <cfRule type="expression" priority="102" dxfId="1186" stopIfTrue="1">
      <formula>$B11="dom"</formula>
    </cfRule>
    <cfRule type="expression" priority="103" dxfId="1186" stopIfTrue="1">
      <formula>$B11="sáb"</formula>
    </cfRule>
  </conditionalFormatting>
  <conditionalFormatting sqref="D20:G22">
    <cfRule type="expression" priority="100" dxfId="1186" stopIfTrue="1">
      <formula>$B20="dom"</formula>
    </cfRule>
    <cfRule type="expression" priority="101" dxfId="1186" stopIfTrue="1">
      <formula>$B20="sáb"</formula>
    </cfRule>
  </conditionalFormatting>
  <conditionalFormatting sqref="D18:G18">
    <cfRule type="expression" priority="82" dxfId="1186" stopIfTrue="1">
      <formula>$B18="dom"</formula>
    </cfRule>
    <cfRule type="expression" priority="83" dxfId="1186" stopIfTrue="1">
      <formula>$B18="sáb"</formula>
    </cfRule>
  </conditionalFormatting>
  <conditionalFormatting sqref="D19:G19">
    <cfRule type="expression" priority="80" dxfId="1186" stopIfTrue="1">
      <formula>$B19="dom"</formula>
    </cfRule>
    <cfRule type="expression" priority="81" dxfId="1186" stopIfTrue="1">
      <formula>$B19="sáb"</formula>
    </cfRule>
  </conditionalFormatting>
  <conditionalFormatting sqref="C2:C32">
    <cfRule type="expression" priority="78" dxfId="1186" stopIfTrue="1">
      <formula>$B2="dom"</formula>
    </cfRule>
    <cfRule type="expression" priority="79" dxfId="1186" stopIfTrue="1">
      <formula>$B2="sab"</formula>
    </cfRule>
  </conditionalFormatting>
  <conditionalFormatting sqref="C2:C32">
    <cfRule type="expression" priority="76" dxfId="1187" stopIfTrue="1">
      <formula>$B2="dom"</formula>
    </cfRule>
    <cfRule type="expression" priority="77" dxfId="1187" stopIfTrue="1">
      <formula>$B2="sáb"</formula>
    </cfRule>
  </conditionalFormatting>
  <conditionalFormatting sqref="C2:C32">
    <cfRule type="expression" priority="74" dxfId="1188" stopIfTrue="1">
      <formula>$B2="dom"</formula>
    </cfRule>
    <cfRule type="expression" priority="75" dxfId="1186" stopIfTrue="1">
      <formula>$B2="sáb"</formula>
    </cfRule>
  </conditionalFormatting>
  <conditionalFormatting sqref="P6:P7">
    <cfRule type="cellIs" priority="49" dxfId="1185" operator="equal" stopIfTrue="1">
      <formula>$D$34</formula>
    </cfRule>
  </conditionalFormatting>
  <conditionalFormatting sqref="A24:A32">
    <cfRule type="expression" priority="43" dxfId="1186" stopIfTrue="1">
      <formula>$B24="dom"</formula>
    </cfRule>
    <cfRule type="expression" priority="44" dxfId="1186" stopIfTrue="1">
      <formula>$B24="sáb"</formula>
    </cfRule>
  </conditionalFormatting>
  <conditionalFormatting sqref="I24:I32">
    <cfRule type="expression" priority="37" dxfId="1186" stopIfTrue="1">
      <formula>$B24="dom"</formula>
    </cfRule>
    <cfRule type="expression" priority="38" dxfId="1186" stopIfTrue="1">
      <formula>$B24="sab"</formula>
    </cfRule>
  </conditionalFormatting>
  <conditionalFormatting sqref="H24:H32">
    <cfRule type="cellIs" priority="36" dxfId="1182" operator="equal" stopIfTrue="1">
      <formula>$D$35</formula>
    </cfRule>
  </conditionalFormatting>
  <conditionalFormatting sqref="H24:H32">
    <cfRule type="expression" priority="34" dxfId="1186" stopIfTrue="1">
      <formula>$B24="dom"</formula>
    </cfRule>
    <cfRule type="expression" priority="35" dxfId="1186" stopIfTrue="1">
      <formula>$B24="sab"</formula>
    </cfRule>
  </conditionalFormatting>
  <conditionalFormatting sqref="A24:A32 H24:I32">
    <cfRule type="expression" priority="30" dxfId="1187" stopIfTrue="1">
      <formula>$B24="dom"</formula>
    </cfRule>
    <cfRule type="expression" priority="31" dxfId="1187" stopIfTrue="1">
      <formula>$B24="sáb"</formula>
    </cfRule>
  </conditionalFormatting>
  <conditionalFormatting sqref="A24:A32 H24:I32">
    <cfRule type="expression" priority="28" dxfId="1188" stopIfTrue="1">
      <formula>$B24="dom"</formula>
    </cfRule>
    <cfRule type="expression" priority="29" dxfId="1186" stopIfTrue="1">
      <formula>$B24="sáb"</formula>
    </cfRule>
  </conditionalFormatting>
  <conditionalFormatting sqref="D24:G32">
    <cfRule type="expression" priority="18" dxfId="1186" stopIfTrue="1">
      <formula>$B24="dom"</formula>
    </cfRule>
    <cfRule type="expression" priority="19" dxfId="1186" stopIfTrue="1">
      <formula>$B24="sáb"</formula>
    </cfRule>
  </conditionalFormatting>
  <conditionalFormatting sqref="A2:I32 M2:N32">
    <cfRule type="expression" priority="104" dxfId="1186" stopIfTrue="1">
      <formula>$B2="dom"</formula>
    </cfRule>
    <cfRule type="expression" priority="105" dxfId="1186" stopIfTrue="1">
      <formula>$B2="sáb"</formula>
    </cfRule>
  </conditionalFormatting>
  <conditionalFormatting sqref="J2:K32">
    <cfRule type="cellIs" priority="11" dxfId="1182" operator="equal" stopIfTrue="1">
      <formula>$D$34</formula>
    </cfRule>
  </conditionalFormatting>
  <conditionalFormatting sqref="J2:K32">
    <cfRule type="expression" priority="9" dxfId="1186" stopIfTrue="1">
      <formula>$B2="dom"</formula>
    </cfRule>
    <cfRule type="expression" priority="10" dxfId="1186" stopIfTrue="1">
      <formula>$B2="sab"</formula>
    </cfRule>
  </conditionalFormatting>
  <conditionalFormatting sqref="J2:K32">
    <cfRule type="expression" priority="7" dxfId="1187" stopIfTrue="1">
      <formula>$B2="dom"</formula>
    </cfRule>
    <cfRule type="expression" priority="8" dxfId="1187" stopIfTrue="1">
      <formula>$B2="sáb"</formula>
    </cfRule>
  </conditionalFormatting>
  <conditionalFormatting sqref="J2:K32">
    <cfRule type="expression" priority="5" dxfId="1186" stopIfTrue="1">
      <formula>$B2="dom"</formula>
    </cfRule>
    <cfRule type="expression" priority="6" dxfId="1186" stopIfTrue="1">
      <formula>$B2="sáb"</formula>
    </cfRule>
  </conditionalFormatting>
  <conditionalFormatting sqref="L2:L32">
    <cfRule type="expression" priority="3" dxfId="1186" stopIfTrue="1">
      <formula>$B2="dom"</formula>
    </cfRule>
    <cfRule type="expression" priority="4" dxfId="1186" stopIfTrue="1">
      <formula>$B2="sab"</formula>
    </cfRule>
  </conditionalFormatting>
  <conditionalFormatting sqref="J2:L32">
    <cfRule type="expression" priority="1" dxfId="1186" stopIfTrue="1">
      <formula>$B2="dom"</formula>
    </cfRule>
    <cfRule type="expression" priority="2" dxfId="1186" stopIfTrue="1">
      <formula>$B2="sáb"</formula>
    </cfRule>
  </conditionalFormatting>
  <dataValidations count="1">
    <dataValidation type="list" allowBlank="1" showInputMessage="1" showErrorMessage="1" sqref="N2:N32">
      <formula1>$U$2:$U$25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88" r:id="rId1"/>
  <headerFooter>
    <oddHeader>&amp;L&amp;"-,Negrito"&amp;14CÁLCULO DE HORAS - &amp;A</oddHeader>
    <oddFooter>&amp;R&amp;8&amp;D - &amp;T
&amp;F</oddFooter>
  </headerFooter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showGridLines="0" showRowColHeaders="0" zoomScale="90" zoomScaleNormal="90" workbookViewId="0" topLeftCell="A2">
      <selection activeCell="B2" sqref="B2"/>
    </sheetView>
  </sheetViews>
  <sheetFormatPr defaultColWidth="0" defaultRowHeight="0" customHeight="1" zeroHeight="1"/>
  <cols>
    <col min="1" max="1" width="6.7109375" style="17" customWidth="1"/>
    <col min="2" max="2" width="4.140625" style="20" customWidth="1"/>
    <col min="3" max="7" width="9.28125" style="20" customWidth="1"/>
    <col min="8" max="8" width="10.57421875" style="20" hidden="1" customWidth="1"/>
    <col min="9" max="9" width="10.57421875" style="20" bestFit="1" customWidth="1"/>
    <col min="10" max="11" width="9.28125" style="20" customWidth="1"/>
    <col min="12" max="13" width="9.28125" style="21" customWidth="1"/>
    <col min="14" max="14" width="21.7109375" style="21" customWidth="1"/>
    <col min="15" max="15" width="3.7109375" style="4" customWidth="1"/>
    <col min="16" max="16" width="9.7109375" style="4" customWidth="1"/>
    <col min="17" max="17" width="40.7109375" style="7" customWidth="1"/>
    <col min="18" max="18" width="3.7109375" style="7" customWidth="1"/>
    <col min="19" max="19" width="8.7109375" style="7" customWidth="1"/>
    <col min="20" max="20" width="71.57421875" style="7" bestFit="1" customWidth="1"/>
    <col min="21" max="21" width="18.140625" style="4" bestFit="1" customWidth="1"/>
    <col min="22" max="22" width="3.7109375" style="4" hidden="1" customWidth="1"/>
    <col min="23" max="23" width="6.7109375" style="17" hidden="1" customWidth="1"/>
    <col min="24" max="24" width="34.28125" style="10" hidden="1" customWidth="1"/>
    <col min="25" max="25" width="13.8515625" style="10" hidden="1" customWidth="1"/>
    <col min="26" max="26" width="40.00390625" style="10" hidden="1" customWidth="1"/>
    <col min="27" max="29" width="0" style="0" hidden="1" customWidth="1"/>
    <col min="30" max="16384" width="0" style="4" hidden="1" customWidth="1"/>
  </cols>
  <sheetData>
    <row r="1" spans="1:26" ht="15" customHeight="1">
      <c r="A1" s="46" t="s">
        <v>0</v>
      </c>
      <c r="B1" s="47"/>
      <c r="C1" s="47" t="s">
        <v>1</v>
      </c>
      <c r="D1" s="47" t="s">
        <v>2</v>
      </c>
      <c r="E1" s="47" t="s">
        <v>36</v>
      </c>
      <c r="F1" s="47" t="s">
        <v>37</v>
      </c>
      <c r="G1" s="47" t="s">
        <v>3</v>
      </c>
      <c r="H1" s="47" t="s">
        <v>5</v>
      </c>
      <c r="I1" s="47" t="s">
        <v>28</v>
      </c>
      <c r="J1" s="47" t="s">
        <v>4</v>
      </c>
      <c r="K1" s="47" t="s">
        <v>8</v>
      </c>
      <c r="L1" s="47" t="s">
        <v>6</v>
      </c>
      <c r="M1" s="47" t="s">
        <v>7</v>
      </c>
      <c r="N1" s="47" t="s">
        <v>9</v>
      </c>
      <c r="P1" s="106" t="s">
        <v>35</v>
      </c>
      <c r="Q1" s="106"/>
      <c r="R1" s="5"/>
      <c r="S1" s="45"/>
      <c r="T1" s="45" t="s">
        <v>29</v>
      </c>
      <c r="U1" s="45" t="s">
        <v>30</v>
      </c>
      <c r="W1" s="3" t="s">
        <v>0</v>
      </c>
      <c r="X1" s="24" t="s">
        <v>50</v>
      </c>
      <c r="Y1" s="31"/>
      <c r="Z1" s="24"/>
    </row>
    <row r="2" spans="1:26" ht="15" customHeight="1">
      <c r="A2" s="70">
        <v>43862</v>
      </c>
      <c r="B2" s="71" t="s">
        <v>80</v>
      </c>
      <c r="C2" s="72"/>
      <c r="D2" s="93"/>
      <c r="E2" s="93"/>
      <c r="F2" s="93"/>
      <c r="G2" s="93"/>
      <c r="H2" s="94">
        <f>IF((F2-E2)=$D$34,$D$34,IF((F2-E2)&lt;$C$33,$C$33,(F2-E2)))</f>
        <v>0</v>
      </c>
      <c r="I2" s="93"/>
      <c r="J2" s="94">
        <f>IF(Y2="NÃO CUMPRIU",((IF(D2&gt;$C$34,(G2-D2)-H2,$D$34))-I2)-$C$33,(IF(D2&gt;$C$34,(G2-D2)-H2,$D$34))-I2)</f>
        <v>0</v>
      </c>
      <c r="K2" s="94">
        <f>IF(G2&gt;$D$33,G2-$D$33,$D$34)</f>
        <v>0</v>
      </c>
      <c r="L2" s="94">
        <f>IF(OR((J2-C2)=$D$34,(J2-C2)&lt;$D$34),"",IF((J2-C2)&gt;$E$34,$E$34,(J2-C2)))</f>
      </c>
      <c r="M2" s="94">
        <f>IF(J2=C2,"",IF(J2&lt;C2,C2-J2,""))</f>
      </c>
      <c r="N2" s="95"/>
      <c r="P2" s="1">
        <f>J33</f>
        <v>0</v>
      </c>
      <c r="Q2" s="2" t="s">
        <v>42</v>
      </c>
      <c r="S2" s="1">
        <f>SUMIF($N$2:$N$32,U2,$M$2:$M$32)</f>
        <v>0</v>
      </c>
      <c r="T2" s="8" t="s">
        <v>10</v>
      </c>
      <c r="U2" s="8" t="s">
        <v>18</v>
      </c>
      <c r="W2" s="6">
        <v>1</v>
      </c>
      <c r="X2" s="2"/>
      <c r="Y2" s="2"/>
      <c r="Z2" s="2"/>
    </row>
    <row r="3" spans="1:26" ht="15" customHeight="1">
      <c r="A3" s="70">
        <v>43863</v>
      </c>
      <c r="B3" s="71" t="s">
        <v>44</v>
      </c>
      <c r="C3" s="72"/>
      <c r="D3" s="72"/>
      <c r="E3" s="72"/>
      <c r="F3" s="72"/>
      <c r="G3" s="72"/>
      <c r="H3" s="73">
        <f aca="true" t="shared" si="0" ref="H3:H29">IF((F3-E3)=$D$34,$D$34,IF((F3-E3)&lt;$C$33,$C$33,(F3-E3)))</f>
        <v>0</v>
      </c>
      <c r="I3" s="72"/>
      <c r="J3" s="94">
        <f aca="true" t="shared" si="1" ref="J3:J30">IF(Y3="NÃO CUMPRIU",((IF(D3&gt;$C$34,(G3-D3)-H3,$D$34))-I3)-$C$33,(IF(D3&gt;$C$34,(G3-D3)-H3,$D$34))-I3)</f>
        <v>0</v>
      </c>
      <c r="K3" s="94">
        <f aca="true" t="shared" si="2" ref="K3:K30">IF(G3&gt;$D$33,G3-$D$33,$D$34)</f>
        <v>0</v>
      </c>
      <c r="L3" s="94">
        <f aca="true" t="shared" si="3" ref="L3:L30">IF(OR((J3-C3)=$D$34,(J3-C3)&lt;$D$34),"",IF((J3-C3)&gt;$E$34,$E$34,(J3-C3)))</f>
      </c>
      <c r="M3" s="94">
        <f aca="true" t="shared" si="4" ref="M3:M30">IF(J3=C3,"",IF(J3&lt;C3,C3-J3,""))</f>
      </c>
      <c r="N3" s="95"/>
      <c r="P3" s="1">
        <f>K33</f>
        <v>0</v>
      </c>
      <c r="Q3" s="2" t="s">
        <v>43</v>
      </c>
      <c r="S3" s="1">
        <f aca="true" t="shared" si="5" ref="S3:S25">SUMIF($N$2:$N$32,U3,$M$2:$M$32)</f>
        <v>0</v>
      </c>
      <c r="T3" s="8" t="s">
        <v>55</v>
      </c>
      <c r="U3" s="8" t="s">
        <v>56</v>
      </c>
      <c r="W3" s="6">
        <v>2</v>
      </c>
      <c r="X3" s="2"/>
      <c r="Y3" s="2"/>
      <c r="Z3" s="2"/>
    </row>
    <row r="4" spans="1:26" ht="15" customHeight="1">
      <c r="A4" s="70">
        <v>43864</v>
      </c>
      <c r="B4" s="71" t="s">
        <v>88</v>
      </c>
      <c r="C4" s="72">
        <v>0.3333333333333333</v>
      </c>
      <c r="D4" s="72"/>
      <c r="E4" s="72"/>
      <c r="F4" s="72"/>
      <c r="G4" s="72"/>
      <c r="H4" s="73">
        <f t="shared" si="0"/>
        <v>0</v>
      </c>
      <c r="I4" s="72"/>
      <c r="J4" s="94">
        <f t="shared" si="1"/>
        <v>0</v>
      </c>
      <c r="K4" s="94">
        <f t="shared" si="2"/>
        <v>0</v>
      </c>
      <c r="L4" s="94">
        <f t="shared" si="3"/>
      </c>
      <c r="M4" s="94">
        <f t="shared" si="4"/>
        <v>0.3333333333333333</v>
      </c>
      <c r="N4" s="95"/>
      <c r="P4" s="1"/>
      <c r="Q4" s="8"/>
      <c r="S4" s="1">
        <f t="shared" si="5"/>
        <v>0</v>
      </c>
      <c r="T4" s="8" t="s">
        <v>64</v>
      </c>
      <c r="U4" s="8" t="s">
        <v>65</v>
      </c>
      <c r="W4" s="6">
        <v>3</v>
      </c>
      <c r="X4" s="2"/>
      <c r="Y4" s="2"/>
      <c r="Z4" s="2"/>
    </row>
    <row r="5" spans="1:26" ht="15" customHeight="1">
      <c r="A5" s="70">
        <v>43865</v>
      </c>
      <c r="B5" s="71" t="s">
        <v>84</v>
      </c>
      <c r="C5" s="72">
        <v>0.3333333333333333</v>
      </c>
      <c r="D5" s="93"/>
      <c r="E5" s="93"/>
      <c r="F5" s="93"/>
      <c r="G5" s="93"/>
      <c r="H5" s="94">
        <f t="shared" si="0"/>
        <v>0</v>
      </c>
      <c r="I5" s="93"/>
      <c r="J5" s="94">
        <f t="shared" si="1"/>
        <v>0</v>
      </c>
      <c r="K5" s="94">
        <f t="shared" si="2"/>
        <v>0</v>
      </c>
      <c r="L5" s="94">
        <f t="shared" si="3"/>
      </c>
      <c r="M5" s="94">
        <f t="shared" si="4"/>
        <v>0.3333333333333333</v>
      </c>
      <c r="N5" s="95"/>
      <c r="P5" s="106" t="s">
        <v>39</v>
      </c>
      <c r="Q5" s="106"/>
      <c r="R5" s="18"/>
      <c r="S5" s="1">
        <f t="shared" si="5"/>
        <v>0</v>
      </c>
      <c r="T5" s="8" t="s">
        <v>66</v>
      </c>
      <c r="U5" s="8" t="s">
        <v>67</v>
      </c>
      <c r="W5" s="6">
        <v>4</v>
      </c>
      <c r="X5" s="2"/>
      <c r="Y5" s="2"/>
      <c r="Z5" s="2"/>
    </row>
    <row r="6" spans="1:26" ht="15" customHeight="1">
      <c r="A6" s="70">
        <v>43866</v>
      </c>
      <c r="B6" s="71" t="s">
        <v>85</v>
      </c>
      <c r="C6" s="72">
        <v>0.3333333333333333</v>
      </c>
      <c r="D6" s="93"/>
      <c r="E6" s="93"/>
      <c r="F6" s="93"/>
      <c r="G6" s="93"/>
      <c r="H6" s="94">
        <f t="shared" si="0"/>
        <v>0</v>
      </c>
      <c r="I6" s="93"/>
      <c r="J6" s="94">
        <f t="shared" si="1"/>
        <v>0</v>
      </c>
      <c r="K6" s="94">
        <f t="shared" si="2"/>
        <v>0</v>
      </c>
      <c r="L6" s="94">
        <f t="shared" si="3"/>
      </c>
      <c r="M6" s="94">
        <f t="shared" si="4"/>
        <v>0.3333333333333333</v>
      </c>
      <c r="N6" s="95"/>
      <c r="P6" s="89">
        <f>IF('JAN-2020'!$P$20="POSITIVO",'JAN-2020'!$P$19,D34)</f>
        <v>0</v>
      </c>
      <c r="Q6" s="2" t="s">
        <v>46</v>
      </c>
      <c r="R6" s="18"/>
      <c r="S6" s="1">
        <f t="shared" si="5"/>
        <v>0</v>
      </c>
      <c r="T6" s="8" t="s">
        <v>31</v>
      </c>
      <c r="U6" s="8" t="s">
        <v>32</v>
      </c>
      <c r="W6" s="6">
        <v>5</v>
      </c>
      <c r="X6" s="2"/>
      <c r="Y6" s="2"/>
      <c r="Z6" s="2"/>
    </row>
    <row r="7" spans="1:26" ht="15" customHeight="1">
      <c r="A7" s="70">
        <v>43867</v>
      </c>
      <c r="B7" s="71" t="s">
        <v>86</v>
      </c>
      <c r="C7" s="72">
        <v>0.3333333333333333</v>
      </c>
      <c r="D7" s="93"/>
      <c r="E7" s="93"/>
      <c r="F7" s="93"/>
      <c r="G7" s="93"/>
      <c r="H7" s="94">
        <f t="shared" si="0"/>
        <v>0</v>
      </c>
      <c r="I7" s="93"/>
      <c r="J7" s="94">
        <f t="shared" si="1"/>
        <v>0</v>
      </c>
      <c r="K7" s="94">
        <f t="shared" si="2"/>
        <v>0</v>
      </c>
      <c r="L7" s="94">
        <f t="shared" si="3"/>
      </c>
      <c r="M7" s="94">
        <f t="shared" si="4"/>
        <v>0.3333333333333333</v>
      </c>
      <c r="N7" s="95"/>
      <c r="P7" s="89">
        <f>IF('JAN-2020'!P20="NEGATIVO",'JAN-2020'!$P$19,D34)</f>
        <v>0</v>
      </c>
      <c r="Q7" s="8" t="s">
        <v>47</v>
      </c>
      <c r="S7" s="1">
        <f t="shared" si="5"/>
        <v>0</v>
      </c>
      <c r="T7" s="8" t="s">
        <v>54</v>
      </c>
      <c r="U7" s="8" t="s">
        <v>57</v>
      </c>
      <c r="W7" s="6">
        <v>6</v>
      </c>
      <c r="X7" s="2"/>
      <c r="Y7" s="2"/>
      <c r="Z7" s="2"/>
    </row>
    <row r="8" spans="1:26" ht="15" customHeight="1">
      <c r="A8" s="70">
        <v>43868</v>
      </c>
      <c r="B8" s="71" t="s">
        <v>87</v>
      </c>
      <c r="C8" s="72">
        <v>0.3333333333333333</v>
      </c>
      <c r="D8" s="93"/>
      <c r="E8" s="93"/>
      <c r="F8" s="93"/>
      <c r="G8" s="93"/>
      <c r="H8" s="94">
        <f t="shared" si="0"/>
        <v>0</v>
      </c>
      <c r="I8" s="93"/>
      <c r="J8" s="94">
        <f t="shared" si="1"/>
        <v>0</v>
      </c>
      <c r="K8" s="94">
        <f t="shared" si="2"/>
        <v>0</v>
      </c>
      <c r="L8" s="94">
        <f t="shared" si="3"/>
      </c>
      <c r="M8" s="94">
        <f t="shared" si="4"/>
        <v>0.3333333333333333</v>
      </c>
      <c r="N8" s="95"/>
      <c r="P8" s="9"/>
      <c r="Q8" s="7" t="s">
        <v>48</v>
      </c>
      <c r="S8" s="1">
        <f>SUMIF($N$2:$N$32,U8,$L$2:$L$32)</f>
        <v>0</v>
      </c>
      <c r="T8" s="8" t="s">
        <v>11</v>
      </c>
      <c r="U8" s="8" t="s">
        <v>19</v>
      </c>
      <c r="W8" s="6">
        <v>7</v>
      </c>
      <c r="X8" s="2"/>
      <c r="Y8" s="2"/>
      <c r="Z8" s="2"/>
    </row>
    <row r="9" spans="1:26" ht="15" customHeight="1">
      <c r="A9" s="70">
        <v>43869</v>
      </c>
      <c r="B9" s="71" t="s">
        <v>80</v>
      </c>
      <c r="C9" s="72"/>
      <c r="D9" s="93"/>
      <c r="E9" s="93"/>
      <c r="F9" s="93"/>
      <c r="G9" s="93"/>
      <c r="H9" s="94">
        <f t="shared" si="0"/>
        <v>0</v>
      </c>
      <c r="I9" s="93"/>
      <c r="J9" s="94">
        <f t="shared" si="1"/>
        <v>0</v>
      </c>
      <c r="K9" s="94">
        <f t="shared" si="2"/>
        <v>0</v>
      </c>
      <c r="L9" s="94">
        <f t="shared" si="3"/>
      </c>
      <c r="M9" s="94">
        <f t="shared" si="4"/>
      </c>
      <c r="N9" s="95"/>
      <c r="Q9" s="10"/>
      <c r="S9" s="1">
        <f>SUMIF($N$2:$N$32,U9,$M$2:$M$32)</f>
        <v>0</v>
      </c>
      <c r="T9" s="8" t="s">
        <v>12</v>
      </c>
      <c r="U9" s="8" t="s">
        <v>20</v>
      </c>
      <c r="W9" s="6">
        <v>8</v>
      </c>
      <c r="X9" s="2"/>
      <c r="Y9" s="2"/>
      <c r="Z9" s="2"/>
    </row>
    <row r="10" spans="1:26" ht="15" customHeight="1">
      <c r="A10" s="70">
        <v>43870</v>
      </c>
      <c r="B10" s="71" t="s">
        <v>44</v>
      </c>
      <c r="C10" s="72"/>
      <c r="D10" s="72"/>
      <c r="E10" s="72"/>
      <c r="F10" s="72"/>
      <c r="G10" s="72"/>
      <c r="H10" s="73">
        <f t="shared" si="0"/>
        <v>0</v>
      </c>
      <c r="I10" s="72"/>
      <c r="J10" s="94">
        <f t="shared" si="1"/>
        <v>0</v>
      </c>
      <c r="K10" s="94">
        <f t="shared" si="2"/>
        <v>0</v>
      </c>
      <c r="L10" s="94">
        <f t="shared" si="3"/>
      </c>
      <c r="M10" s="94">
        <f t="shared" si="4"/>
      </c>
      <c r="N10" s="95"/>
      <c r="P10" s="1">
        <f>S8</f>
        <v>0</v>
      </c>
      <c r="Q10" s="8" t="s">
        <v>40</v>
      </c>
      <c r="S10" s="1">
        <f>SUMIF($N$2:$N$32,U10,$M$2:$M$32)</f>
        <v>0</v>
      </c>
      <c r="T10" s="8" t="s">
        <v>78</v>
      </c>
      <c r="U10" s="8" t="s">
        <v>79</v>
      </c>
      <c r="W10" s="6">
        <v>9</v>
      </c>
      <c r="X10" s="2"/>
      <c r="Y10" s="2"/>
      <c r="Z10" s="2"/>
    </row>
    <row r="11" spans="1:26" ht="15" customHeight="1">
      <c r="A11" s="70">
        <v>43871</v>
      </c>
      <c r="B11" s="71" t="s">
        <v>88</v>
      </c>
      <c r="C11" s="72">
        <v>0.3333333333333333</v>
      </c>
      <c r="D11" s="72"/>
      <c r="E11" s="72"/>
      <c r="F11" s="72"/>
      <c r="G11" s="72"/>
      <c r="H11" s="73">
        <f t="shared" si="0"/>
        <v>0</v>
      </c>
      <c r="I11" s="72"/>
      <c r="J11" s="94">
        <f t="shared" si="1"/>
        <v>0</v>
      </c>
      <c r="K11" s="94">
        <f t="shared" si="2"/>
        <v>0</v>
      </c>
      <c r="L11" s="94">
        <f t="shared" si="3"/>
      </c>
      <c r="M11" s="94">
        <f t="shared" si="4"/>
        <v>0.3333333333333333</v>
      </c>
      <c r="N11" s="95"/>
      <c r="P11" s="1">
        <f>S9</f>
        <v>0</v>
      </c>
      <c r="Q11" s="8" t="s">
        <v>41</v>
      </c>
      <c r="S11" s="1">
        <f t="shared" si="5"/>
        <v>0</v>
      </c>
      <c r="T11" s="8" t="s">
        <v>13</v>
      </c>
      <c r="U11" s="8" t="s">
        <v>21</v>
      </c>
      <c r="W11" s="6">
        <v>10</v>
      </c>
      <c r="X11" s="2"/>
      <c r="Y11" s="2"/>
      <c r="Z11" s="2"/>
    </row>
    <row r="12" spans="1:26" ht="15" customHeight="1">
      <c r="A12" s="70">
        <v>43872</v>
      </c>
      <c r="B12" s="71" t="s">
        <v>84</v>
      </c>
      <c r="C12" s="72">
        <v>0.3333333333333333</v>
      </c>
      <c r="D12" s="93"/>
      <c r="E12" s="93"/>
      <c r="F12" s="93"/>
      <c r="G12" s="93"/>
      <c r="H12" s="94">
        <f t="shared" si="0"/>
        <v>0</v>
      </c>
      <c r="I12" s="93"/>
      <c r="J12" s="94">
        <f t="shared" si="1"/>
        <v>0</v>
      </c>
      <c r="K12" s="94">
        <f t="shared" si="2"/>
        <v>0</v>
      </c>
      <c r="L12" s="94">
        <f t="shared" si="3"/>
      </c>
      <c r="M12" s="94">
        <f t="shared" si="4"/>
        <v>0.3333333333333333</v>
      </c>
      <c r="N12" s="95"/>
      <c r="S12" s="1">
        <f t="shared" si="5"/>
        <v>0</v>
      </c>
      <c r="T12" s="8" t="s">
        <v>33</v>
      </c>
      <c r="U12" s="8" t="s">
        <v>34</v>
      </c>
      <c r="W12" s="6">
        <v>11</v>
      </c>
      <c r="X12" s="2"/>
      <c r="Y12" s="2"/>
      <c r="Z12" s="2"/>
    </row>
    <row r="13" spans="1:26" ht="15" customHeight="1">
      <c r="A13" s="70">
        <v>43873</v>
      </c>
      <c r="B13" s="71" t="s">
        <v>85</v>
      </c>
      <c r="C13" s="72">
        <v>0.3333333333333333</v>
      </c>
      <c r="D13" s="93"/>
      <c r="E13" s="93"/>
      <c r="F13" s="93"/>
      <c r="G13" s="93"/>
      <c r="H13" s="94">
        <f t="shared" si="0"/>
        <v>0</v>
      </c>
      <c r="I13" s="93"/>
      <c r="J13" s="94">
        <f t="shared" si="1"/>
        <v>0</v>
      </c>
      <c r="K13" s="94">
        <f t="shared" si="2"/>
        <v>0</v>
      </c>
      <c r="L13" s="94">
        <f t="shared" si="3"/>
      </c>
      <c r="M13" s="94">
        <f t="shared" si="4"/>
        <v>0.3333333333333333</v>
      </c>
      <c r="N13" s="95"/>
      <c r="P13" s="32"/>
      <c r="Q13" s="33"/>
      <c r="S13" s="1">
        <f t="shared" si="5"/>
        <v>0</v>
      </c>
      <c r="T13" s="8" t="s">
        <v>61</v>
      </c>
      <c r="U13" s="8" t="s">
        <v>22</v>
      </c>
      <c r="W13" s="6">
        <v>12</v>
      </c>
      <c r="X13" s="2"/>
      <c r="Y13" s="2"/>
      <c r="Z13" s="2"/>
    </row>
    <row r="14" spans="1:26" ht="15" customHeight="1">
      <c r="A14" s="70">
        <v>43874</v>
      </c>
      <c r="B14" s="71" t="s">
        <v>86</v>
      </c>
      <c r="C14" s="72">
        <v>0.3333333333333333</v>
      </c>
      <c r="D14" s="93"/>
      <c r="E14" s="93"/>
      <c r="F14" s="93"/>
      <c r="G14" s="93"/>
      <c r="H14" s="94">
        <f t="shared" si="0"/>
        <v>0</v>
      </c>
      <c r="I14" s="93"/>
      <c r="J14" s="94">
        <f t="shared" si="1"/>
        <v>0</v>
      </c>
      <c r="K14" s="94">
        <f t="shared" si="2"/>
        <v>0</v>
      </c>
      <c r="L14" s="94">
        <f t="shared" si="3"/>
      </c>
      <c r="M14" s="94">
        <f t="shared" si="4"/>
        <v>0.3333333333333333</v>
      </c>
      <c r="N14" s="95"/>
      <c r="P14" s="34"/>
      <c r="Q14" s="35"/>
      <c r="S14" s="1">
        <f t="shared" si="5"/>
        <v>0</v>
      </c>
      <c r="T14" s="8" t="s">
        <v>14</v>
      </c>
      <c r="U14" s="8" t="s">
        <v>23</v>
      </c>
      <c r="W14" s="6">
        <v>13</v>
      </c>
      <c r="X14" s="2"/>
      <c r="Y14" s="2"/>
      <c r="Z14" s="2"/>
    </row>
    <row r="15" spans="1:26" ht="15" customHeight="1">
      <c r="A15" s="70">
        <v>43875</v>
      </c>
      <c r="B15" s="71" t="s">
        <v>87</v>
      </c>
      <c r="C15" s="72">
        <v>0.3333333333333333</v>
      </c>
      <c r="D15" s="93"/>
      <c r="E15" s="93"/>
      <c r="F15" s="93"/>
      <c r="G15" s="93"/>
      <c r="H15" s="94">
        <f t="shared" si="0"/>
        <v>0</v>
      </c>
      <c r="I15" s="93"/>
      <c r="J15" s="94">
        <f t="shared" si="1"/>
        <v>0</v>
      </c>
      <c r="K15" s="94">
        <f t="shared" si="2"/>
        <v>0</v>
      </c>
      <c r="L15" s="94">
        <f t="shared" si="3"/>
      </c>
      <c r="M15" s="94">
        <f t="shared" si="4"/>
        <v>0.3333333333333333</v>
      </c>
      <c r="N15" s="95"/>
      <c r="P15" s="36"/>
      <c r="Q15" s="10"/>
      <c r="S15" s="1">
        <f t="shared" si="5"/>
        <v>0</v>
      </c>
      <c r="T15" s="8" t="s">
        <v>62</v>
      </c>
      <c r="U15" s="8" t="s">
        <v>24</v>
      </c>
      <c r="W15" s="6">
        <v>14</v>
      </c>
      <c r="X15" s="2"/>
      <c r="Y15" s="2"/>
      <c r="Z15" s="2"/>
    </row>
    <row r="16" spans="1:26" ht="15" customHeight="1">
      <c r="A16" s="70">
        <v>43876</v>
      </c>
      <c r="B16" s="71" t="s">
        <v>80</v>
      </c>
      <c r="C16" s="72"/>
      <c r="D16" s="93"/>
      <c r="E16" s="93"/>
      <c r="F16" s="93"/>
      <c r="G16" s="93"/>
      <c r="H16" s="94">
        <f t="shared" si="0"/>
        <v>0</v>
      </c>
      <c r="I16" s="93"/>
      <c r="J16" s="94">
        <f t="shared" si="1"/>
        <v>0</v>
      </c>
      <c r="K16" s="94">
        <f t="shared" si="2"/>
        <v>0</v>
      </c>
      <c r="L16" s="94">
        <f t="shared" si="3"/>
      </c>
      <c r="M16" s="94">
        <f t="shared" si="4"/>
      </c>
      <c r="N16" s="95"/>
      <c r="P16" s="27"/>
      <c r="Q16" s="28"/>
      <c r="S16" s="1">
        <f t="shared" si="5"/>
        <v>0</v>
      </c>
      <c r="T16" s="8" t="s">
        <v>74</v>
      </c>
      <c r="U16" s="8" t="s">
        <v>58</v>
      </c>
      <c r="W16" s="6">
        <v>15</v>
      </c>
      <c r="X16" s="2"/>
      <c r="Y16" s="2"/>
      <c r="Z16" s="2"/>
    </row>
    <row r="17" spans="1:26" ht="15" customHeight="1">
      <c r="A17" s="70">
        <v>43877</v>
      </c>
      <c r="B17" s="71" t="s">
        <v>44</v>
      </c>
      <c r="C17" s="72"/>
      <c r="D17" s="72"/>
      <c r="E17" s="72"/>
      <c r="F17" s="72"/>
      <c r="G17" s="72"/>
      <c r="H17" s="73">
        <f t="shared" si="0"/>
        <v>0</v>
      </c>
      <c r="I17" s="72"/>
      <c r="J17" s="94">
        <f t="shared" si="1"/>
        <v>0</v>
      </c>
      <c r="K17" s="94">
        <f t="shared" si="2"/>
        <v>0</v>
      </c>
      <c r="L17" s="94">
        <f t="shared" si="3"/>
      </c>
      <c r="M17" s="94">
        <f t="shared" si="4"/>
      </c>
      <c r="N17" s="95"/>
      <c r="P17" s="29"/>
      <c r="Q17" s="30"/>
      <c r="S17" s="1">
        <f t="shared" si="5"/>
        <v>0</v>
      </c>
      <c r="T17" s="8" t="s">
        <v>75</v>
      </c>
      <c r="U17" s="8" t="s">
        <v>71</v>
      </c>
      <c r="W17" s="6">
        <v>16</v>
      </c>
      <c r="X17" s="2"/>
      <c r="Y17" s="2"/>
      <c r="Z17" s="2"/>
    </row>
    <row r="18" spans="1:26" ht="15" customHeight="1">
      <c r="A18" s="70">
        <v>43878</v>
      </c>
      <c r="B18" s="71" t="s">
        <v>88</v>
      </c>
      <c r="C18" s="72">
        <v>0.3333333333333333</v>
      </c>
      <c r="D18" s="72"/>
      <c r="E18" s="72"/>
      <c r="F18" s="72"/>
      <c r="G18" s="72"/>
      <c r="H18" s="73">
        <f t="shared" si="0"/>
        <v>0</v>
      </c>
      <c r="I18" s="72"/>
      <c r="J18" s="94">
        <f t="shared" si="1"/>
        <v>0</v>
      </c>
      <c r="K18" s="94">
        <f t="shared" si="2"/>
        <v>0</v>
      </c>
      <c r="L18" s="94">
        <f t="shared" si="3"/>
      </c>
      <c r="M18" s="94">
        <f t="shared" si="4"/>
        <v>0.3333333333333333</v>
      </c>
      <c r="N18" s="95"/>
      <c r="S18" s="1">
        <f t="shared" si="5"/>
        <v>0</v>
      </c>
      <c r="T18" s="8" t="s">
        <v>76</v>
      </c>
      <c r="U18" s="8" t="s">
        <v>70</v>
      </c>
      <c r="W18" s="6">
        <v>17</v>
      </c>
      <c r="X18" s="2"/>
      <c r="Y18" s="2"/>
      <c r="Z18" s="2"/>
    </row>
    <row r="19" spans="1:26" ht="15" customHeight="1">
      <c r="A19" s="70">
        <v>43879</v>
      </c>
      <c r="B19" s="71" t="s">
        <v>84</v>
      </c>
      <c r="C19" s="72">
        <v>0.3333333333333333</v>
      </c>
      <c r="D19" s="93"/>
      <c r="E19" s="93"/>
      <c r="F19" s="93"/>
      <c r="G19" s="93"/>
      <c r="H19" s="94">
        <f t="shared" si="0"/>
        <v>0</v>
      </c>
      <c r="I19" s="93"/>
      <c r="J19" s="94">
        <f t="shared" si="1"/>
        <v>0</v>
      </c>
      <c r="K19" s="94">
        <f t="shared" si="2"/>
        <v>0</v>
      </c>
      <c r="L19" s="94">
        <f t="shared" si="3"/>
      </c>
      <c r="M19" s="94">
        <f t="shared" si="4"/>
        <v>0.3333333333333333</v>
      </c>
      <c r="N19" s="95"/>
      <c r="P19" s="23">
        <f>IF(Q16="NÃO COMPENSOU TODO CRÉDITO DO MÊS ANTERIOR",(IF((P10+P6)=(P11+P7),D34,IF((P10+P6)&gt;(P11+P7),(P10+P6)-(P11+P7),(P11+P7)-(P10+P6))))-Q17,IF(Q13="NÃO COMPENSOU TODO DÉBITO DO MÊS ANTERIOR",(IF((P10+P6)=(P11+P7),D34,IF((P10+P6)&gt;(P11+P7),(P10+P6)-(P11+P7),(P11+P7)-(P10+P6))))-Q14,IF((P10+P6)=(P11+P7),D34,IF((P10+P6)&gt;(P11+P7),(P10+P6)-(P11+P7),(P11+P7)-(P10+P6)))))</f>
        <v>0</v>
      </c>
      <c r="Q19" s="2" t="s">
        <v>45</v>
      </c>
      <c r="S19" s="1">
        <f t="shared" si="5"/>
        <v>0</v>
      </c>
      <c r="T19" s="8" t="s">
        <v>52</v>
      </c>
      <c r="U19" s="8" t="s">
        <v>53</v>
      </c>
      <c r="W19" s="6">
        <v>18</v>
      </c>
      <c r="X19" s="2"/>
      <c r="Y19" s="2"/>
      <c r="Z19" s="2"/>
    </row>
    <row r="20" spans="1:26" ht="15" customHeight="1">
      <c r="A20" s="70">
        <v>43880</v>
      </c>
      <c r="B20" s="71" t="s">
        <v>85</v>
      </c>
      <c r="C20" s="72">
        <v>0.3333333333333333</v>
      </c>
      <c r="D20" s="93"/>
      <c r="E20" s="93"/>
      <c r="F20" s="93"/>
      <c r="G20" s="93"/>
      <c r="H20" s="94">
        <f t="shared" si="0"/>
        <v>0</v>
      </c>
      <c r="I20" s="93"/>
      <c r="J20" s="94">
        <f t="shared" si="1"/>
        <v>0</v>
      </c>
      <c r="K20" s="94">
        <f t="shared" si="2"/>
        <v>0</v>
      </c>
      <c r="L20" s="94">
        <f t="shared" si="3"/>
      </c>
      <c r="M20" s="94">
        <f t="shared" si="4"/>
        <v>0.3333333333333333</v>
      </c>
      <c r="N20" s="95"/>
      <c r="P20" s="26">
        <f>IF(P19=D34,"",IF((P10+P6)=(P11+P7),"",IF((P10+P6)&gt;(P11+P7),"POSITIVO","NEGATIVO")))</f>
      </c>
      <c r="S20" s="1">
        <f t="shared" si="5"/>
        <v>0</v>
      </c>
      <c r="T20" s="8" t="s">
        <v>16</v>
      </c>
      <c r="U20" s="8" t="s">
        <v>26</v>
      </c>
      <c r="W20" s="6">
        <v>19</v>
      </c>
      <c r="X20" s="2"/>
      <c r="Y20" s="2"/>
      <c r="Z20" s="2"/>
    </row>
    <row r="21" spans="1:26" ht="15" customHeight="1">
      <c r="A21" s="70">
        <v>43881</v>
      </c>
      <c r="B21" s="71" t="s">
        <v>86</v>
      </c>
      <c r="C21" s="72">
        <v>0.3333333333333333</v>
      </c>
      <c r="D21" s="93"/>
      <c r="E21" s="93"/>
      <c r="F21" s="93"/>
      <c r="G21" s="93"/>
      <c r="H21" s="94">
        <f t="shared" si="0"/>
        <v>0</v>
      </c>
      <c r="I21" s="93"/>
      <c r="J21" s="94">
        <f t="shared" si="1"/>
        <v>0</v>
      </c>
      <c r="K21" s="94">
        <f t="shared" si="2"/>
        <v>0</v>
      </c>
      <c r="L21" s="94">
        <f t="shared" si="3"/>
      </c>
      <c r="M21" s="94">
        <f t="shared" si="4"/>
        <v>0.3333333333333333</v>
      </c>
      <c r="N21" s="95"/>
      <c r="S21" s="1">
        <f t="shared" si="5"/>
        <v>0</v>
      </c>
      <c r="T21" s="8" t="s">
        <v>17</v>
      </c>
      <c r="U21" s="8" t="s">
        <v>27</v>
      </c>
      <c r="W21" s="6">
        <v>20</v>
      </c>
      <c r="X21" s="2"/>
      <c r="Y21" s="2"/>
      <c r="Z21" s="2"/>
    </row>
    <row r="22" spans="1:26" ht="15" customHeight="1">
      <c r="A22" s="70">
        <v>43882</v>
      </c>
      <c r="B22" s="71" t="s">
        <v>87</v>
      </c>
      <c r="C22" s="72">
        <v>0.3333333333333333</v>
      </c>
      <c r="D22" s="93"/>
      <c r="E22" s="93"/>
      <c r="F22" s="93"/>
      <c r="G22" s="93"/>
      <c r="H22" s="94">
        <f t="shared" si="0"/>
        <v>0</v>
      </c>
      <c r="I22" s="93"/>
      <c r="J22" s="94">
        <f t="shared" si="1"/>
        <v>0</v>
      </c>
      <c r="K22" s="94">
        <f t="shared" si="2"/>
        <v>0</v>
      </c>
      <c r="L22" s="94">
        <f t="shared" si="3"/>
      </c>
      <c r="M22" s="94">
        <f t="shared" si="4"/>
        <v>0.3333333333333333</v>
      </c>
      <c r="N22" s="95"/>
      <c r="P22" s="56"/>
      <c r="Q22" s="57"/>
      <c r="S22" s="1">
        <f t="shared" si="5"/>
        <v>0</v>
      </c>
      <c r="T22" s="8" t="s">
        <v>15</v>
      </c>
      <c r="U22" s="8" t="s">
        <v>25</v>
      </c>
      <c r="W22" s="6">
        <v>21</v>
      </c>
      <c r="X22" s="2"/>
      <c r="Y22" s="2"/>
      <c r="Z22" s="2"/>
    </row>
    <row r="23" spans="1:26" ht="15" customHeight="1">
      <c r="A23" s="70">
        <v>43883</v>
      </c>
      <c r="B23" s="71" t="s">
        <v>80</v>
      </c>
      <c r="C23" s="72"/>
      <c r="D23" s="93"/>
      <c r="E23" s="93"/>
      <c r="F23" s="93"/>
      <c r="G23" s="93"/>
      <c r="H23" s="94">
        <f t="shared" si="0"/>
        <v>0</v>
      </c>
      <c r="I23" s="93"/>
      <c r="J23" s="94">
        <f t="shared" si="1"/>
        <v>0</v>
      </c>
      <c r="K23" s="94">
        <f t="shared" si="2"/>
        <v>0</v>
      </c>
      <c r="L23" s="94">
        <f t="shared" si="3"/>
      </c>
      <c r="M23" s="94">
        <f t="shared" si="4"/>
      </c>
      <c r="N23" s="95"/>
      <c r="P23" s="56"/>
      <c r="Q23" s="57"/>
      <c r="S23" s="1">
        <f t="shared" si="5"/>
        <v>0</v>
      </c>
      <c r="T23" s="8" t="s">
        <v>77</v>
      </c>
      <c r="U23" s="8" t="s">
        <v>68</v>
      </c>
      <c r="W23" s="6">
        <v>22</v>
      </c>
      <c r="X23" s="2"/>
      <c r="Y23" s="2"/>
      <c r="Z23" s="2"/>
    </row>
    <row r="24" spans="1:26" ht="15" customHeight="1">
      <c r="A24" s="70">
        <v>43884</v>
      </c>
      <c r="B24" s="71" t="s">
        <v>44</v>
      </c>
      <c r="C24" s="72"/>
      <c r="D24" s="72"/>
      <c r="E24" s="72"/>
      <c r="F24" s="72"/>
      <c r="G24" s="72"/>
      <c r="H24" s="73">
        <f t="shared" si="0"/>
        <v>0</v>
      </c>
      <c r="I24" s="72"/>
      <c r="J24" s="94">
        <f t="shared" si="1"/>
        <v>0</v>
      </c>
      <c r="K24" s="94">
        <f t="shared" si="2"/>
        <v>0</v>
      </c>
      <c r="L24" s="94">
        <f t="shared" si="3"/>
      </c>
      <c r="M24" s="94">
        <f t="shared" si="4"/>
      </c>
      <c r="N24" s="95"/>
      <c r="P24" s="58"/>
      <c r="Q24" s="59"/>
      <c r="R24" s="5"/>
      <c r="S24" s="1">
        <f t="shared" si="5"/>
        <v>0</v>
      </c>
      <c r="T24" s="8" t="s">
        <v>63</v>
      </c>
      <c r="U24" s="8" t="s">
        <v>59</v>
      </c>
      <c r="W24" s="6">
        <v>23</v>
      </c>
      <c r="X24" s="2"/>
      <c r="Y24" s="2"/>
      <c r="Z24" s="2"/>
    </row>
    <row r="25" spans="1:26" ht="15" customHeight="1">
      <c r="A25" s="96">
        <v>43885</v>
      </c>
      <c r="B25" s="97" t="s">
        <v>88</v>
      </c>
      <c r="C25" s="98"/>
      <c r="D25" s="98"/>
      <c r="E25" s="98"/>
      <c r="F25" s="98"/>
      <c r="G25" s="98"/>
      <c r="H25" s="99">
        <f t="shared" si="0"/>
        <v>0</v>
      </c>
      <c r="I25" s="98"/>
      <c r="J25" s="103">
        <f t="shared" si="1"/>
        <v>0</v>
      </c>
      <c r="K25" s="103">
        <f t="shared" si="2"/>
        <v>0</v>
      </c>
      <c r="L25" s="103">
        <f t="shared" si="3"/>
      </c>
      <c r="M25" s="103">
        <f t="shared" si="4"/>
      </c>
      <c r="N25" s="105"/>
      <c r="P25" s="57"/>
      <c r="Q25" s="57"/>
      <c r="R25" s="10"/>
      <c r="S25" s="1">
        <f t="shared" si="5"/>
        <v>0</v>
      </c>
      <c r="T25" s="8" t="s">
        <v>51</v>
      </c>
      <c r="U25" s="8" t="s">
        <v>60</v>
      </c>
      <c r="W25" s="6">
        <v>24</v>
      </c>
      <c r="X25" s="2"/>
      <c r="Y25" s="2"/>
      <c r="Z25" s="2"/>
    </row>
    <row r="26" spans="1:26" ht="15" customHeight="1">
      <c r="A26" s="96">
        <v>43886</v>
      </c>
      <c r="B26" s="97" t="s">
        <v>84</v>
      </c>
      <c r="C26" s="98"/>
      <c r="D26" s="98"/>
      <c r="E26" s="98"/>
      <c r="F26" s="98"/>
      <c r="G26" s="98"/>
      <c r="H26" s="99">
        <f t="shared" si="0"/>
        <v>0</v>
      </c>
      <c r="I26" s="98"/>
      <c r="J26" s="103">
        <f t="shared" si="1"/>
        <v>0</v>
      </c>
      <c r="K26" s="103">
        <f t="shared" si="2"/>
        <v>0</v>
      </c>
      <c r="L26" s="103">
        <f t="shared" si="3"/>
      </c>
      <c r="M26" s="103">
        <f t="shared" si="4"/>
      </c>
      <c r="N26" s="105"/>
      <c r="P26" s="56"/>
      <c r="Q26" s="57"/>
      <c r="R26" s="10"/>
      <c r="S26" s="5"/>
      <c r="T26" s="5"/>
      <c r="W26" s="6">
        <v>25</v>
      </c>
      <c r="X26" s="2"/>
      <c r="Y26" s="2"/>
      <c r="Z26" s="2"/>
    </row>
    <row r="27" spans="1:26" ht="15" customHeight="1">
      <c r="A27" s="96">
        <v>43887</v>
      </c>
      <c r="B27" s="97" t="s">
        <v>85</v>
      </c>
      <c r="C27" s="98"/>
      <c r="D27" s="98"/>
      <c r="E27" s="98"/>
      <c r="F27" s="98"/>
      <c r="G27" s="98"/>
      <c r="H27" s="99">
        <f t="shared" si="0"/>
        <v>0</v>
      </c>
      <c r="I27" s="98"/>
      <c r="J27" s="103">
        <f t="shared" si="1"/>
        <v>0</v>
      </c>
      <c r="K27" s="103">
        <f t="shared" si="2"/>
        <v>0</v>
      </c>
      <c r="L27" s="103">
        <f t="shared" si="3"/>
      </c>
      <c r="M27" s="103">
        <f t="shared" si="4"/>
      </c>
      <c r="N27" s="105"/>
      <c r="P27" s="56"/>
      <c r="Q27" s="56"/>
      <c r="R27" s="10"/>
      <c r="W27" s="6">
        <v>26</v>
      </c>
      <c r="X27" s="2"/>
      <c r="Y27" s="2"/>
      <c r="Z27" s="2"/>
    </row>
    <row r="28" spans="1:26" ht="15" customHeight="1">
      <c r="A28" s="70">
        <v>43888</v>
      </c>
      <c r="B28" s="71" t="s">
        <v>86</v>
      </c>
      <c r="C28" s="72">
        <v>0.3333333333333333</v>
      </c>
      <c r="D28" s="93"/>
      <c r="E28" s="93"/>
      <c r="F28" s="93"/>
      <c r="G28" s="93"/>
      <c r="H28" s="94">
        <f t="shared" si="0"/>
        <v>0</v>
      </c>
      <c r="I28" s="93"/>
      <c r="J28" s="94">
        <f t="shared" si="1"/>
        <v>0</v>
      </c>
      <c r="K28" s="94">
        <f t="shared" si="2"/>
        <v>0</v>
      </c>
      <c r="L28" s="94">
        <f t="shared" si="3"/>
      </c>
      <c r="M28" s="94">
        <f t="shared" si="4"/>
        <v>0.3333333333333333</v>
      </c>
      <c r="N28" s="95"/>
      <c r="P28" s="56"/>
      <c r="Q28" s="56"/>
      <c r="R28" s="5"/>
      <c r="W28" s="6">
        <v>27</v>
      </c>
      <c r="X28" s="2"/>
      <c r="Y28" s="2"/>
      <c r="Z28" s="2"/>
    </row>
    <row r="29" spans="1:26" ht="15" customHeight="1">
      <c r="A29" s="70">
        <v>43889</v>
      </c>
      <c r="B29" s="71" t="s">
        <v>87</v>
      </c>
      <c r="C29" s="72">
        <v>0.3333333333333333</v>
      </c>
      <c r="D29" s="93"/>
      <c r="E29" s="93"/>
      <c r="F29" s="93"/>
      <c r="G29" s="93"/>
      <c r="H29" s="94">
        <f t="shared" si="0"/>
        <v>0</v>
      </c>
      <c r="I29" s="93"/>
      <c r="J29" s="94">
        <f t="shared" si="1"/>
        <v>0</v>
      </c>
      <c r="K29" s="94">
        <f t="shared" si="2"/>
        <v>0</v>
      </c>
      <c r="L29" s="94">
        <f t="shared" si="3"/>
      </c>
      <c r="M29" s="94">
        <f t="shared" si="4"/>
        <v>0.3333333333333333</v>
      </c>
      <c r="N29" s="95"/>
      <c r="P29" s="56"/>
      <c r="Q29" s="56"/>
      <c r="W29" s="6">
        <v>28</v>
      </c>
      <c r="X29" s="2"/>
      <c r="Y29" s="2"/>
      <c r="Z29" s="2"/>
    </row>
    <row r="30" spans="1:26" ht="15" customHeight="1">
      <c r="A30" s="70">
        <v>43890</v>
      </c>
      <c r="B30" s="71" t="s">
        <v>80</v>
      </c>
      <c r="C30" s="72"/>
      <c r="D30" s="72"/>
      <c r="E30" s="72"/>
      <c r="F30" s="72"/>
      <c r="G30" s="72"/>
      <c r="H30" s="73">
        <f>IF((F30-E30)=$D$34,$D$34,IF((F30-E30)&lt;$C$33,$C$33,(F30-E30)))</f>
        <v>0</v>
      </c>
      <c r="I30" s="72"/>
      <c r="J30" s="94">
        <f t="shared" si="1"/>
        <v>0</v>
      </c>
      <c r="K30" s="94">
        <f t="shared" si="2"/>
        <v>0</v>
      </c>
      <c r="L30" s="94">
        <f t="shared" si="3"/>
      </c>
      <c r="M30" s="94">
        <f t="shared" si="4"/>
      </c>
      <c r="N30" s="95"/>
      <c r="P30" s="56"/>
      <c r="Q30" s="56"/>
      <c r="W30" s="6">
        <v>29</v>
      </c>
      <c r="X30" s="2"/>
      <c r="Y30" s="2"/>
      <c r="Z30" s="2"/>
    </row>
    <row r="31" spans="1:26" ht="15" customHeight="1">
      <c r="A31" s="79"/>
      <c r="B31" s="80"/>
      <c r="C31" s="72"/>
      <c r="D31" s="72"/>
      <c r="E31" s="72"/>
      <c r="F31" s="72"/>
      <c r="G31" s="72"/>
      <c r="H31" s="73">
        <f>IF((F31-E31)=$D$34,$D$34,IF((F31-E31)&lt;$C$33,$C$33,(F31-E31)))</f>
        <v>0</v>
      </c>
      <c r="I31" s="72"/>
      <c r="J31" s="94">
        <f>IF(Y31="NÃO CUMPRIU",((IF(D31&gt;$C$34,(G31-D31)-H31,$D$34))-I31)-$C$33,(IF(D31&gt;$C$34,(G31-D31)-H31,$D$34))-I31)</f>
        <v>0</v>
      </c>
      <c r="K31" s="94">
        <f>IF(G31&gt;$D$33,G31-$D$33,$D$34)</f>
        <v>0</v>
      </c>
      <c r="L31" s="73">
        <f>IF(OR((J31-C31)=$D$34,(J31-C31)&lt;$D$34),"",IF((J31-C31)&gt;$E$34,$E$34,(J31-C31)))</f>
      </c>
      <c r="M31" s="73">
        <f>IF(J31=C31,"",IF(J31&lt;C31,C31-J31,""))</f>
      </c>
      <c r="N31" s="74"/>
      <c r="Q31" s="4"/>
      <c r="W31" s="6">
        <v>30</v>
      </c>
      <c r="X31" s="2"/>
      <c r="Y31" s="2"/>
      <c r="Z31" s="2"/>
    </row>
    <row r="32" spans="1:26" ht="15" customHeight="1" thickBot="1">
      <c r="A32" s="79"/>
      <c r="B32" s="80"/>
      <c r="C32" s="72"/>
      <c r="D32" s="72"/>
      <c r="E32" s="72"/>
      <c r="F32" s="72"/>
      <c r="G32" s="72"/>
      <c r="H32" s="73">
        <f>IF((F32-E32)=$D$34,$D$34,IF((F32-E32)&lt;$C$33,$C$33,(F32-E32)))</f>
        <v>0</v>
      </c>
      <c r="I32" s="72"/>
      <c r="J32" s="94">
        <f>IF(Y32="NÃO CUMPRIU",((IF(D32&gt;$C$34,(G32-D32)-H32,$D$34))-I32)-$C$33,(IF(D32&gt;$C$34,(G32-D32)-H32,$D$34))-I32)</f>
        <v>0</v>
      </c>
      <c r="K32" s="94">
        <f>IF(G32&gt;$D$33,G32-$D$33,$D$34)</f>
        <v>0</v>
      </c>
      <c r="L32" s="73">
        <f>IF(OR((J32-C32)=$D$34,(J32-C32)&lt;$D$34),"",IF((J32-C32)&gt;$E$34,$E$34,(J32-C32)))</f>
      </c>
      <c r="M32" s="73">
        <f>IF(J32=C32,"",IF(J32&lt;C32,C32-J32,""))</f>
      </c>
      <c r="N32" s="74"/>
      <c r="W32" s="6">
        <v>31</v>
      </c>
      <c r="X32" s="2"/>
      <c r="Y32" s="2"/>
      <c r="Z32" s="2"/>
    </row>
    <row r="33" spans="1:23" ht="15" customHeight="1" thickTop="1">
      <c r="A33" s="11"/>
      <c r="B33" s="52"/>
      <c r="C33" s="87">
        <v>0.041666666666666664</v>
      </c>
      <c r="D33" s="87">
        <v>0.9166666666666666</v>
      </c>
      <c r="E33" s="51">
        <v>0.2604166666666667</v>
      </c>
      <c r="F33" s="51">
        <v>0.3333333333333333</v>
      </c>
      <c r="G33" s="12"/>
      <c r="H33" s="12"/>
      <c r="I33" s="12">
        <f>SUM(I2:I32)</f>
        <v>0</v>
      </c>
      <c r="J33" s="91">
        <f>SUM(J2:J32)</f>
        <v>0</v>
      </c>
      <c r="K33" s="91">
        <f>SUM(K2:K32)</f>
        <v>0</v>
      </c>
      <c r="L33" s="13"/>
      <c r="M33" s="13"/>
      <c r="N33" s="14" t="s">
        <v>38</v>
      </c>
      <c r="W33" s="11"/>
    </row>
    <row r="34" spans="1:23" ht="15" customHeight="1">
      <c r="A34" s="11"/>
      <c r="B34" s="52"/>
      <c r="C34" s="90">
        <v>0.0006944444444444445</v>
      </c>
      <c r="D34" s="90">
        <v>0</v>
      </c>
      <c r="E34" s="25">
        <v>0.08333333333333333</v>
      </c>
      <c r="F34" s="48" t="s">
        <v>93</v>
      </c>
      <c r="G34" s="49"/>
      <c r="H34" s="49"/>
      <c r="I34" s="49"/>
      <c r="J34" s="49"/>
      <c r="K34" s="49"/>
      <c r="L34" s="49"/>
      <c r="M34" s="49"/>
      <c r="N34" s="15"/>
      <c r="P34" s="4" t="s">
        <v>49</v>
      </c>
      <c r="W34" s="11"/>
    </row>
    <row r="35" spans="1:23" ht="15" customHeight="1">
      <c r="A35" s="16"/>
      <c r="B35" s="40" t="s">
        <v>82</v>
      </c>
      <c r="C35" s="41"/>
      <c r="D35" s="42"/>
      <c r="E35" s="42"/>
      <c r="F35" s="43"/>
      <c r="G35" s="43"/>
      <c r="H35" s="43"/>
      <c r="I35" s="43"/>
      <c r="J35" s="41"/>
      <c r="K35" s="41"/>
      <c r="L35" s="41"/>
      <c r="M35" s="41"/>
      <c r="N35" s="41"/>
      <c r="P35" s="4" t="s">
        <v>69</v>
      </c>
      <c r="W35" s="16"/>
    </row>
    <row r="36" spans="1:23" ht="15" customHeight="1">
      <c r="A36" s="16"/>
      <c r="B36" s="41" t="s">
        <v>83</v>
      </c>
      <c r="C36" s="41"/>
      <c r="D36" s="42"/>
      <c r="E36" s="43"/>
      <c r="F36" s="43"/>
      <c r="G36" s="43"/>
      <c r="H36" s="43"/>
      <c r="I36" s="43"/>
      <c r="J36" s="43"/>
      <c r="K36" s="43"/>
      <c r="L36" s="41"/>
      <c r="M36" s="41"/>
      <c r="N36" s="41"/>
      <c r="P36" s="4" t="s">
        <v>89</v>
      </c>
      <c r="W36" s="16"/>
    </row>
    <row r="37" ht="0" customHeight="1" hidden="1"/>
    <row r="38" ht="0" customHeight="1" hidden="1"/>
    <row r="39" ht="0" customHeight="1" hidden="1"/>
    <row r="40" ht="0" customHeight="1" hidden="1"/>
    <row r="41" ht="0" customHeight="1" hidden="1"/>
    <row r="42" ht="0" customHeight="1" hidden="1"/>
    <row r="43" ht="0" customHeight="1" hidden="1"/>
  </sheetData>
  <sheetProtection password="FF7F" sheet="1" selectLockedCells="1"/>
  <mergeCells count="2">
    <mergeCell ref="P1:Q1"/>
    <mergeCell ref="P5:Q5"/>
  </mergeCells>
  <conditionalFormatting sqref="I33 J30:K32 H30:H33">
    <cfRule type="cellIs" priority="191" dxfId="1182" operator="equal" stopIfTrue="1">
      <formula>$D$34</formula>
    </cfRule>
  </conditionalFormatting>
  <conditionalFormatting sqref="P20">
    <cfRule type="cellIs" priority="189" dxfId="1183" operator="equal" stopIfTrue="1">
      <formula>"POSITIVO"</formula>
    </cfRule>
    <cfRule type="cellIs" priority="190" dxfId="1184" operator="equal" stopIfTrue="1">
      <formula>"NEGATIVO"</formula>
    </cfRule>
  </conditionalFormatting>
  <conditionalFormatting sqref="Y2:Y32">
    <cfRule type="cellIs" priority="188" dxfId="1184" operator="equal" stopIfTrue="1">
      <formula>"NÃO CUMPRIU"</formula>
    </cfRule>
  </conditionalFormatting>
  <conditionalFormatting sqref="P6:P7">
    <cfRule type="cellIs" priority="187" dxfId="1185" operator="equal" stopIfTrue="1">
      <formula>$D$34</formula>
    </cfRule>
  </conditionalFormatting>
  <conditionalFormatting sqref="D11:G11">
    <cfRule type="expression" priority="128" dxfId="1186" stopIfTrue="1">
      <formula>$B11="dom"</formula>
    </cfRule>
    <cfRule type="expression" priority="129" dxfId="1186" stopIfTrue="1">
      <formula>$B11="sab"</formula>
    </cfRule>
  </conditionalFormatting>
  <conditionalFormatting sqref="D14:G15 D18:G18">
    <cfRule type="expression" priority="126" dxfId="1186" stopIfTrue="1">
      <formula>$B14="dom"</formula>
    </cfRule>
    <cfRule type="expression" priority="127" dxfId="1186" stopIfTrue="1">
      <formula>$B14="sab"</formula>
    </cfRule>
  </conditionalFormatting>
  <conditionalFormatting sqref="D25:G25">
    <cfRule type="expression" priority="124" dxfId="1186" stopIfTrue="1">
      <formula>$B25="dom"</formula>
    </cfRule>
    <cfRule type="expression" priority="125" dxfId="1186" stopIfTrue="1">
      <formula>$B25="sab"</formula>
    </cfRule>
  </conditionalFormatting>
  <conditionalFormatting sqref="M2:M30">
    <cfRule type="cellIs" priority="119" dxfId="1182" operator="equal" stopIfTrue="1">
      <formula>$D$34</formula>
    </cfRule>
  </conditionalFormatting>
  <conditionalFormatting sqref="M2:M30">
    <cfRule type="expression" priority="117" dxfId="1186" stopIfTrue="1">
      <formula>$B2="dom"</formula>
    </cfRule>
    <cfRule type="expression" priority="118" dxfId="1186" stopIfTrue="1">
      <formula>$B2="sáb"</formula>
    </cfRule>
  </conditionalFormatting>
  <conditionalFormatting sqref="C29">
    <cfRule type="expression" priority="96" dxfId="1186" stopIfTrue="1">
      <formula>$B29="dom"</formula>
    </cfRule>
    <cfRule type="expression" priority="97" dxfId="1186" stopIfTrue="1">
      <formula>$B29="sab"</formula>
    </cfRule>
  </conditionalFormatting>
  <conditionalFormatting sqref="J2:K32">
    <cfRule type="cellIs" priority="95" dxfId="1182" operator="equal" stopIfTrue="1">
      <formula>$D$34</formula>
    </cfRule>
  </conditionalFormatting>
  <conditionalFormatting sqref="I11:K19 I2:K5 I25:K29 J3:K32">
    <cfRule type="expression" priority="93" dxfId="1186" stopIfTrue="1">
      <formula>$B2="dom"</formula>
    </cfRule>
    <cfRule type="expression" priority="94" dxfId="1186" stopIfTrue="1">
      <formula>$B2="sab"</formula>
    </cfRule>
  </conditionalFormatting>
  <conditionalFormatting sqref="D2:G2">
    <cfRule type="expression" priority="91" dxfId="1186" stopIfTrue="1">
      <formula>$B2="dom"</formula>
    </cfRule>
    <cfRule type="expression" priority="92" dxfId="1186" stopIfTrue="1">
      <formula>$B2="sáb"</formula>
    </cfRule>
  </conditionalFormatting>
  <conditionalFormatting sqref="D5:G5">
    <cfRule type="expression" priority="89" dxfId="1186" stopIfTrue="1">
      <formula>$B5="dom"</formula>
    </cfRule>
    <cfRule type="expression" priority="90" dxfId="1186" stopIfTrue="1">
      <formula>$B5="sab"</formula>
    </cfRule>
  </conditionalFormatting>
  <conditionalFormatting sqref="H2:H29">
    <cfRule type="cellIs" priority="86" dxfId="1182" operator="equal" stopIfTrue="1">
      <formula>$D$34</formula>
    </cfRule>
  </conditionalFormatting>
  <conditionalFormatting sqref="H2:H29">
    <cfRule type="expression" priority="84" dxfId="1186" stopIfTrue="1">
      <formula>$B2="dom"</formula>
    </cfRule>
    <cfRule type="expression" priority="85" dxfId="1186" stopIfTrue="1">
      <formula>$B2="sab"</formula>
    </cfRule>
  </conditionalFormatting>
  <conditionalFormatting sqref="D4:G4">
    <cfRule type="expression" priority="82" dxfId="1186" stopIfTrue="1">
      <formula>$B4="dom"</formula>
    </cfRule>
    <cfRule type="expression" priority="83" dxfId="1186" stopIfTrue="1">
      <formula>$B4="sáb"</formula>
    </cfRule>
  </conditionalFormatting>
  <conditionalFormatting sqref="N11:N15 N4:N5 N18:N19 N30:N32 N25:N27">
    <cfRule type="expression" priority="75" dxfId="1186" stopIfTrue="1">
      <formula>$B4="dom"</formula>
    </cfRule>
    <cfRule type="expression" priority="76" dxfId="1186" stopIfTrue="1">
      <formula>$B4="sáb"</formula>
    </cfRule>
  </conditionalFormatting>
  <conditionalFormatting sqref="I20:I24">
    <cfRule type="expression" priority="46" dxfId="1186" stopIfTrue="1">
      <formula>$B20="dom"</formula>
    </cfRule>
    <cfRule type="expression" priority="47" dxfId="1186" stopIfTrue="1">
      <formula>$B20="sáb"</formula>
    </cfRule>
  </conditionalFormatting>
  <conditionalFormatting sqref="L2:L32">
    <cfRule type="expression" priority="40" dxfId="1186" stopIfTrue="1">
      <formula>$B2="dom"</formula>
    </cfRule>
    <cfRule type="expression" priority="41" dxfId="1186" stopIfTrue="1">
      <formula>$B2="sab"</formula>
    </cfRule>
  </conditionalFormatting>
  <conditionalFormatting sqref="D3:G3">
    <cfRule type="expression" priority="38" dxfId="1186" stopIfTrue="1">
      <formula>$B3="dom"</formula>
    </cfRule>
    <cfRule type="expression" priority="39" dxfId="1186" stopIfTrue="1">
      <formula>$B3="sáb"</formula>
    </cfRule>
  </conditionalFormatting>
  <conditionalFormatting sqref="D6:G10">
    <cfRule type="expression" priority="36" dxfId="1186" stopIfTrue="1">
      <formula>$B6="dom"</formula>
    </cfRule>
    <cfRule type="expression" priority="37" dxfId="1186" stopIfTrue="1">
      <formula>$B6="sáb"</formula>
    </cfRule>
  </conditionalFormatting>
  <conditionalFormatting sqref="D16:G17">
    <cfRule type="expression" priority="34" dxfId="1186" stopIfTrue="1">
      <formula>$B16="dom"</formula>
    </cfRule>
    <cfRule type="expression" priority="35" dxfId="1186" stopIfTrue="1">
      <formula>$B16="sáb"</formula>
    </cfRule>
  </conditionalFormatting>
  <conditionalFormatting sqref="D20:G24">
    <cfRule type="expression" priority="32" dxfId="1186" stopIfTrue="1">
      <formula>$B20="dom"</formula>
    </cfRule>
    <cfRule type="expression" priority="33" dxfId="1186" stopIfTrue="1">
      <formula>$B20="sáb"</formula>
    </cfRule>
  </conditionalFormatting>
  <conditionalFormatting sqref="D27:G29">
    <cfRule type="expression" priority="30" dxfId="1186" stopIfTrue="1">
      <formula>$B27="dom"</formula>
    </cfRule>
    <cfRule type="expression" priority="31" dxfId="1186" stopIfTrue="1">
      <formula>$B27="sáb"</formula>
    </cfRule>
  </conditionalFormatting>
  <conditionalFormatting sqref="N2:N30">
    <cfRule type="expression" priority="28" dxfId="1186" stopIfTrue="1">
      <formula>$B2="dom"</formula>
    </cfRule>
    <cfRule type="expression" priority="29" dxfId="1186" stopIfTrue="1">
      <formula>$B2="sáb"</formula>
    </cfRule>
  </conditionalFormatting>
  <conditionalFormatting sqref="N6:N10">
    <cfRule type="expression" priority="26" dxfId="1186" stopIfTrue="1">
      <formula>$B6="dom"</formula>
    </cfRule>
    <cfRule type="expression" priority="27" dxfId="1186" stopIfTrue="1">
      <formula>$B6="sáb"</formula>
    </cfRule>
  </conditionalFormatting>
  <conditionalFormatting sqref="N16:N17">
    <cfRule type="expression" priority="24" dxfId="1186" stopIfTrue="1">
      <formula>$B16="dom"</formula>
    </cfRule>
    <cfRule type="expression" priority="25" dxfId="1186" stopIfTrue="1">
      <formula>$B16="sáb"</formula>
    </cfRule>
  </conditionalFormatting>
  <conditionalFormatting sqref="N20:N24">
    <cfRule type="expression" priority="22" dxfId="1186" stopIfTrue="1">
      <formula>$B20="dom"</formula>
    </cfRule>
    <cfRule type="expression" priority="23" dxfId="1186" stopIfTrue="1">
      <formula>$B20="sáb"</formula>
    </cfRule>
  </conditionalFormatting>
  <conditionalFormatting sqref="N27:N29">
    <cfRule type="expression" priority="20" dxfId="1186" stopIfTrue="1">
      <formula>$B27="dom"</formula>
    </cfRule>
    <cfRule type="expression" priority="21" dxfId="1186" stopIfTrue="1">
      <formula>$B27="sáb"</formula>
    </cfRule>
  </conditionalFormatting>
  <conditionalFormatting sqref="A2:B2 A4 A6 A8 A10 A12 A14 A16 A18 A20 A22 A24 A28 B3:B30 A25:B27">
    <cfRule type="expression" priority="16" dxfId="1186" stopIfTrue="1">
      <formula>$B2="dom"</formula>
    </cfRule>
    <cfRule type="expression" priority="17" dxfId="1186" stopIfTrue="1">
      <formula>$B2="sáb"</formula>
    </cfRule>
  </conditionalFormatting>
  <conditionalFormatting sqref="A2:N32">
    <cfRule type="expression" priority="18" dxfId="1186" stopIfTrue="1">
      <formula>$B2="dom"</formula>
    </cfRule>
    <cfRule type="expression" priority="19" dxfId="1186" stopIfTrue="1">
      <formula>$B2="sáb"</formula>
    </cfRule>
    <cfRule type="expression" priority="52" dxfId="1186" stopIfTrue="1">
      <formula>$B2="dom"</formula>
    </cfRule>
    <cfRule type="expression" priority="53" dxfId="1186" stopIfTrue="1">
      <formula>$B2="sáb"</formula>
    </cfRule>
    <cfRule type="expression" priority="98" dxfId="1186" stopIfTrue="1">
      <formula>$B2="dom"</formula>
    </cfRule>
    <cfRule type="expression" priority="99" dxfId="1186" stopIfTrue="1">
      <formula>$B2="sab"</formula>
    </cfRule>
    <cfRule type="expression" priority="185" dxfId="1186" stopIfTrue="1">
      <formula>$B2="dom"</formula>
    </cfRule>
    <cfRule type="expression" priority="186" dxfId="1186" stopIfTrue="1">
      <formula>$B2="sab"</formula>
    </cfRule>
  </conditionalFormatting>
  <conditionalFormatting sqref="D5:G9">
    <cfRule type="expression" priority="14" dxfId="1186" stopIfTrue="1">
      <formula>$B5="dom"</formula>
    </cfRule>
    <cfRule type="expression" priority="15" dxfId="1186" stopIfTrue="1">
      <formula>$B5="sáb"</formula>
    </cfRule>
  </conditionalFormatting>
  <conditionalFormatting sqref="D12:G16">
    <cfRule type="expression" priority="12" dxfId="1186" stopIfTrue="1">
      <formula>$B12="dom"</formula>
    </cfRule>
    <cfRule type="expression" priority="13" dxfId="1186" stopIfTrue="1">
      <formula>$B12="sáb"</formula>
    </cfRule>
  </conditionalFormatting>
  <conditionalFormatting sqref="D19:G23">
    <cfRule type="expression" priority="10" dxfId="1186" stopIfTrue="1">
      <formula>$B19="dom"</formula>
    </cfRule>
    <cfRule type="expression" priority="11" dxfId="1186" stopIfTrue="1">
      <formula>$B19="sáb"</formula>
    </cfRule>
  </conditionalFormatting>
  <conditionalFormatting sqref="D25:G29">
    <cfRule type="expression" priority="8" dxfId="1186" stopIfTrue="1">
      <formula>$B25="dom"</formula>
    </cfRule>
    <cfRule type="expression" priority="9" dxfId="1186" stopIfTrue="1">
      <formula>$B25="sáb"</formula>
    </cfRule>
  </conditionalFormatting>
  <conditionalFormatting sqref="I25:I27">
    <cfRule type="expression" priority="6" dxfId="1186" stopIfTrue="1">
      <formula>$B25="dom"</formula>
    </cfRule>
    <cfRule type="expression" priority="7" dxfId="1186" stopIfTrue="1">
      <formula>$B25="sáb"</formula>
    </cfRule>
  </conditionalFormatting>
  <conditionalFormatting sqref="D25:G27">
    <cfRule type="expression" priority="4" dxfId="1186" stopIfTrue="1">
      <formula>$B25="dom"</formula>
    </cfRule>
    <cfRule type="expression" priority="5" dxfId="1186" stopIfTrue="1">
      <formula>$B25="sáb"</formula>
    </cfRule>
  </conditionalFormatting>
  <conditionalFormatting sqref="N25:N27">
    <cfRule type="expression" priority="2" dxfId="1186" stopIfTrue="1">
      <formula>$B25="dom"</formula>
    </cfRule>
    <cfRule type="expression" priority="3" dxfId="1186" stopIfTrue="1">
      <formula>$B25="sáb"</formula>
    </cfRule>
  </conditionalFormatting>
  <conditionalFormatting sqref="H34:K34">
    <cfRule type="cellIs" priority="1" dxfId="1182" operator="equal" stopIfTrue="1">
      <formula>$D$34</formula>
    </cfRule>
  </conditionalFormatting>
  <dataValidations count="1">
    <dataValidation type="list" allowBlank="1" showInputMessage="1" showErrorMessage="1" sqref="N2:N32">
      <formula1>$U$2:$U$25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96" r:id="rId1"/>
  <headerFooter>
    <oddHeader>&amp;L&amp;"-,Negrito"&amp;14CÁLCULO DE HORAS - &amp;A</oddHeader>
    <oddFooter>&amp;R&amp;8&amp;D - &amp;T
&amp;F</oddFooter>
  </headerFooter>
  <colBreaks count="2" manualBreakCount="2">
    <brk id="15" max="65535" man="1"/>
    <brk id="2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showGridLines="0" showRowColHeaders="0" zoomScale="90" zoomScaleNormal="90" zoomScalePageLayoutView="0" workbookViewId="0" topLeftCell="A7">
      <selection activeCell="B13" sqref="B13"/>
    </sheetView>
  </sheetViews>
  <sheetFormatPr defaultColWidth="0" defaultRowHeight="0" customHeight="1" zeroHeight="1"/>
  <cols>
    <col min="1" max="1" width="6.7109375" style="17" customWidth="1"/>
    <col min="2" max="2" width="4.140625" style="20" customWidth="1"/>
    <col min="3" max="7" width="9.28125" style="20" customWidth="1"/>
    <col min="8" max="8" width="10.57421875" style="20" hidden="1" customWidth="1"/>
    <col min="9" max="9" width="10.57421875" style="20" bestFit="1" customWidth="1"/>
    <col min="10" max="11" width="9.28125" style="20" customWidth="1"/>
    <col min="12" max="13" width="9.28125" style="21" customWidth="1"/>
    <col min="14" max="14" width="21.7109375" style="21" customWidth="1"/>
    <col min="15" max="15" width="3.7109375" style="4" customWidth="1"/>
    <col min="16" max="16" width="9.7109375" style="4" customWidth="1"/>
    <col min="17" max="17" width="40.7109375" style="7" customWidth="1"/>
    <col min="18" max="18" width="3.7109375" style="7" customWidth="1"/>
    <col min="19" max="19" width="8.7109375" style="7" customWidth="1"/>
    <col min="20" max="20" width="71.57421875" style="7" bestFit="1" customWidth="1"/>
    <col min="21" max="21" width="18.140625" style="4" bestFit="1" customWidth="1"/>
    <col min="22" max="22" width="3.7109375" style="4" hidden="1" customWidth="1"/>
    <col min="23" max="23" width="6.7109375" style="17" hidden="1" customWidth="1"/>
    <col min="24" max="24" width="34.28125" style="10" hidden="1" customWidth="1"/>
    <col min="25" max="25" width="13.8515625" style="10" hidden="1" customWidth="1"/>
    <col min="26" max="26" width="40.00390625" style="10" hidden="1" customWidth="1"/>
    <col min="27" max="29" width="9.140625" style="0" hidden="1" customWidth="1"/>
    <col min="30" max="16384" width="9.140625" style="4" hidden="1" customWidth="1"/>
  </cols>
  <sheetData>
    <row r="1" spans="1:26" ht="15" customHeight="1">
      <c r="A1" s="46" t="s">
        <v>0</v>
      </c>
      <c r="B1" s="47"/>
      <c r="C1" s="47" t="s">
        <v>1</v>
      </c>
      <c r="D1" s="47" t="s">
        <v>2</v>
      </c>
      <c r="E1" s="47" t="s">
        <v>36</v>
      </c>
      <c r="F1" s="47" t="s">
        <v>37</v>
      </c>
      <c r="G1" s="47" t="s">
        <v>3</v>
      </c>
      <c r="H1" s="47" t="s">
        <v>5</v>
      </c>
      <c r="I1" s="47" t="s">
        <v>28</v>
      </c>
      <c r="J1" s="47" t="s">
        <v>4</v>
      </c>
      <c r="K1" s="47" t="s">
        <v>8</v>
      </c>
      <c r="L1" s="47" t="s">
        <v>6</v>
      </c>
      <c r="M1" s="47" t="s">
        <v>7</v>
      </c>
      <c r="N1" s="47" t="s">
        <v>9</v>
      </c>
      <c r="P1" s="106" t="s">
        <v>35</v>
      </c>
      <c r="Q1" s="106"/>
      <c r="R1" s="5"/>
      <c r="S1" s="45"/>
      <c r="T1" s="45" t="s">
        <v>29</v>
      </c>
      <c r="U1" s="45" t="s">
        <v>30</v>
      </c>
      <c r="W1" s="3" t="s">
        <v>0</v>
      </c>
      <c r="X1" s="24" t="s">
        <v>50</v>
      </c>
      <c r="Y1" s="38"/>
      <c r="Z1" s="24"/>
    </row>
    <row r="2" spans="1:26" ht="15" customHeight="1">
      <c r="A2" s="68">
        <v>43891</v>
      </c>
      <c r="B2" s="71" t="s">
        <v>44</v>
      </c>
      <c r="C2" s="72"/>
      <c r="D2" s="93"/>
      <c r="E2" s="93"/>
      <c r="F2" s="93"/>
      <c r="G2" s="93"/>
      <c r="H2" s="94">
        <f>IF((F2-E2)=$D$34,$D$34,IF((F2-E2)&lt;$C$33,$C$33,(F2-E2)))</f>
        <v>0</v>
      </c>
      <c r="I2" s="93"/>
      <c r="J2" s="94">
        <f>IF(Y2="NÃO CUMPRIU",((IF(D2&gt;$C$34,(G2-D2)-H2,$D$34))-I2)-$C$33,(IF(D2&gt;$C$34,(G2-D2)-H2,$D$34))-I2)</f>
        <v>0</v>
      </c>
      <c r="K2" s="94">
        <f>IF(G2&gt;$D$33,G2-$D$33,$D$34)</f>
        <v>0</v>
      </c>
      <c r="L2" s="94">
        <f>IF(OR((J2-C2)=$D$34,(J2-C2)&lt;$D$34),"",IF((J2-C2)&gt;$E$34,$E$34,(J2-C2)))</f>
      </c>
      <c r="M2" s="94">
        <f>IF(J2=C2,"",IF(J2&lt;C2,C2-J2,""))</f>
      </c>
      <c r="N2" s="95"/>
      <c r="P2" s="1">
        <f>J33</f>
        <v>0</v>
      </c>
      <c r="Q2" s="2" t="s">
        <v>42</v>
      </c>
      <c r="S2" s="1">
        <f>SUMIF($N$2:$N$32,U2,$M$2:$M$32)</f>
        <v>0</v>
      </c>
      <c r="T2" s="8" t="s">
        <v>10</v>
      </c>
      <c r="U2" s="8" t="s">
        <v>18</v>
      </c>
      <c r="W2" s="6">
        <v>1</v>
      </c>
      <c r="X2" s="2"/>
      <c r="Y2" s="2"/>
      <c r="Z2" s="2"/>
    </row>
    <row r="3" spans="1:26" ht="15" customHeight="1">
      <c r="A3" s="70">
        <v>43892</v>
      </c>
      <c r="B3" s="71" t="s">
        <v>88</v>
      </c>
      <c r="C3" s="72">
        <v>0.3333333333333333</v>
      </c>
      <c r="D3" s="72"/>
      <c r="E3" s="72"/>
      <c r="F3" s="72"/>
      <c r="G3" s="72"/>
      <c r="H3" s="73">
        <f aca="true" t="shared" si="0" ref="H3:H32">IF((F3-E3)=$D$34,$D$34,IF((F3-E3)&lt;$C$33,$C$33,(F3-E3)))</f>
        <v>0</v>
      </c>
      <c r="I3" s="72"/>
      <c r="J3" s="94">
        <f aca="true" t="shared" si="1" ref="J3:J32">IF(Y3="NÃO CUMPRIU",((IF(D3&gt;$C$34,(G3-D3)-H3,$D$34))-I3)-$C$33,(IF(D3&gt;$C$34,(G3-D3)-H3,$D$34))-I3)</f>
        <v>0</v>
      </c>
      <c r="K3" s="94">
        <f aca="true" t="shared" si="2" ref="K3:K32">IF(G3&gt;$D$33,G3-$D$33,$D$34)</f>
        <v>0</v>
      </c>
      <c r="L3" s="94">
        <f aca="true" t="shared" si="3" ref="L3:L32">IF(OR((J3-C3)=$D$34,(J3-C3)&lt;$D$34),"",IF((J3-C3)&gt;$E$34,$E$34,(J3-C3)))</f>
      </c>
      <c r="M3" s="94">
        <f aca="true" t="shared" si="4" ref="M3:M32">IF(J3=C3,"",IF(J3&lt;C3,C3-J3,""))</f>
        <v>0.3333333333333333</v>
      </c>
      <c r="N3" s="95"/>
      <c r="P3" s="1">
        <f>K33</f>
        <v>0</v>
      </c>
      <c r="Q3" s="2" t="s">
        <v>43</v>
      </c>
      <c r="S3" s="1">
        <f aca="true" t="shared" si="5" ref="S3:S25">SUMIF($N$2:$N$32,U3,$M$2:$M$32)</f>
        <v>0</v>
      </c>
      <c r="T3" s="8" t="s">
        <v>55</v>
      </c>
      <c r="U3" s="8" t="s">
        <v>56</v>
      </c>
      <c r="W3" s="6">
        <v>2</v>
      </c>
      <c r="X3" s="2"/>
      <c r="Y3" s="2"/>
      <c r="Z3" s="2"/>
    </row>
    <row r="4" spans="1:26" ht="15" customHeight="1">
      <c r="A4" s="70">
        <v>43893</v>
      </c>
      <c r="B4" s="71" t="s">
        <v>84</v>
      </c>
      <c r="C4" s="72">
        <v>0.3333333333333333</v>
      </c>
      <c r="D4" s="72"/>
      <c r="E4" s="72"/>
      <c r="F4" s="72"/>
      <c r="G4" s="72"/>
      <c r="H4" s="73">
        <f t="shared" si="0"/>
        <v>0</v>
      </c>
      <c r="I4" s="72"/>
      <c r="J4" s="94">
        <f t="shared" si="1"/>
        <v>0</v>
      </c>
      <c r="K4" s="94">
        <f t="shared" si="2"/>
        <v>0</v>
      </c>
      <c r="L4" s="94">
        <f t="shared" si="3"/>
      </c>
      <c r="M4" s="94">
        <f t="shared" si="4"/>
        <v>0.3333333333333333</v>
      </c>
      <c r="N4" s="95"/>
      <c r="P4" s="1"/>
      <c r="Q4" s="8"/>
      <c r="S4" s="1">
        <f t="shared" si="5"/>
        <v>0</v>
      </c>
      <c r="T4" s="8" t="s">
        <v>64</v>
      </c>
      <c r="U4" s="8" t="s">
        <v>65</v>
      </c>
      <c r="W4" s="6">
        <v>3</v>
      </c>
      <c r="X4" s="2"/>
      <c r="Y4" s="2"/>
      <c r="Z4" s="2"/>
    </row>
    <row r="5" spans="1:26" ht="15" customHeight="1">
      <c r="A5" s="70">
        <v>43894</v>
      </c>
      <c r="B5" s="71" t="s">
        <v>85</v>
      </c>
      <c r="C5" s="72">
        <v>0.3333333333333333</v>
      </c>
      <c r="D5" s="72"/>
      <c r="E5" s="72"/>
      <c r="F5" s="72"/>
      <c r="G5" s="72"/>
      <c r="H5" s="73">
        <f t="shared" si="0"/>
        <v>0</v>
      </c>
      <c r="I5" s="72"/>
      <c r="J5" s="94">
        <f t="shared" si="1"/>
        <v>0</v>
      </c>
      <c r="K5" s="94">
        <f t="shared" si="2"/>
        <v>0</v>
      </c>
      <c r="L5" s="94">
        <f t="shared" si="3"/>
      </c>
      <c r="M5" s="94">
        <f t="shared" si="4"/>
        <v>0.3333333333333333</v>
      </c>
      <c r="N5" s="95"/>
      <c r="P5" s="106" t="s">
        <v>39</v>
      </c>
      <c r="Q5" s="106"/>
      <c r="R5" s="18"/>
      <c r="S5" s="1">
        <f t="shared" si="5"/>
        <v>0</v>
      </c>
      <c r="T5" s="8" t="s">
        <v>66</v>
      </c>
      <c r="U5" s="8" t="s">
        <v>67</v>
      </c>
      <c r="W5" s="6">
        <v>4</v>
      </c>
      <c r="X5" s="2"/>
      <c r="Y5" s="2"/>
      <c r="Z5" s="2"/>
    </row>
    <row r="6" spans="1:26" ht="15" customHeight="1">
      <c r="A6" s="70">
        <v>43895</v>
      </c>
      <c r="B6" s="71" t="s">
        <v>86</v>
      </c>
      <c r="C6" s="72">
        <v>0.3333333333333333</v>
      </c>
      <c r="D6" s="72"/>
      <c r="E6" s="72"/>
      <c r="F6" s="72"/>
      <c r="G6" s="72"/>
      <c r="H6" s="73">
        <f t="shared" si="0"/>
        <v>0</v>
      </c>
      <c r="I6" s="72"/>
      <c r="J6" s="94">
        <f t="shared" si="1"/>
        <v>0</v>
      </c>
      <c r="K6" s="94">
        <f t="shared" si="2"/>
        <v>0</v>
      </c>
      <c r="L6" s="94">
        <f t="shared" si="3"/>
      </c>
      <c r="M6" s="94">
        <f t="shared" si="4"/>
        <v>0.3333333333333333</v>
      </c>
      <c r="N6" s="95"/>
      <c r="P6" s="89">
        <f>IF('FEV-2020'!$P$20="POSITIVO",'FEV-2020'!$P$19,D34)</f>
        <v>0</v>
      </c>
      <c r="Q6" s="2" t="s">
        <v>46</v>
      </c>
      <c r="R6" s="18"/>
      <c r="S6" s="1">
        <f t="shared" si="5"/>
        <v>0</v>
      </c>
      <c r="T6" s="8" t="s">
        <v>31</v>
      </c>
      <c r="U6" s="8" t="s">
        <v>32</v>
      </c>
      <c r="W6" s="6">
        <v>5</v>
      </c>
      <c r="X6" s="2"/>
      <c r="Y6" s="2"/>
      <c r="Z6" s="2"/>
    </row>
    <row r="7" spans="1:26" ht="15" customHeight="1">
      <c r="A7" s="70">
        <v>43896</v>
      </c>
      <c r="B7" s="71" t="s">
        <v>87</v>
      </c>
      <c r="C7" s="72">
        <v>0.3333333333333333</v>
      </c>
      <c r="D7" s="72"/>
      <c r="E7" s="72"/>
      <c r="F7" s="72"/>
      <c r="G7" s="72"/>
      <c r="H7" s="73">
        <f t="shared" si="0"/>
        <v>0</v>
      </c>
      <c r="I7" s="72"/>
      <c r="J7" s="94">
        <f t="shared" si="1"/>
        <v>0</v>
      </c>
      <c r="K7" s="94">
        <f t="shared" si="2"/>
        <v>0</v>
      </c>
      <c r="L7" s="94">
        <f t="shared" si="3"/>
      </c>
      <c r="M7" s="94">
        <f t="shared" si="4"/>
        <v>0.3333333333333333</v>
      </c>
      <c r="N7" s="95"/>
      <c r="P7" s="89">
        <f>IF('FEV-2020'!P20="NEGATIVO",'FEV-2020'!$P$19,D34)</f>
        <v>0</v>
      </c>
      <c r="Q7" s="8" t="s">
        <v>47</v>
      </c>
      <c r="S7" s="1">
        <f t="shared" si="5"/>
        <v>0</v>
      </c>
      <c r="T7" s="8" t="s">
        <v>54</v>
      </c>
      <c r="U7" s="8" t="s">
        <v>57</v>
      </c>
      <c r="W7" s="6">
        <v>6</v>
      </c>
      <c r="X7" s="2"/>
      <c r="Y7" s="2"/>
      <c r="Z7" s="2"/>
    </row>
    <row r="8" spans="1:26" ht="15" customHeight="1">
      <c r="A8" s="70">
        <v>43897</v>
      </c>
      <c r="B8" s="71" t="s">
        <v>80</v>
      </c>
      <c r="C8" s="72"/>
      <c r="D8" s="93"/>
      <c r="E8" s="93"/>
      <c r="F8" s="93"/>
      <c r="G8" s="93"/>
      <c r="H8" s="94">
        <f t="shared" si="0"/>
        <v>0</v>
      </c>
      <c r="I8" s="93"/>
      <c r="J8" s="94">
        <f t="shared" si="1"/>
        <v>0</v>
      </c>
      <c r="K8" s="94">
        <f t="shared" si="2"/>
        <v>0</v>
      </c>
      <c r="L8" s="94">
        <f t="shared" si="3"/>
      </c>
      <c r="M8" s="94">
        <f t="shared" si="4"/>
      </c>
      <c r="N8" s="95"/>
      <c r="P8" s="9"/>
      <c r="Q8" s="7" t="s">
        <v>48</v>
      </c>
      <c r="S8" s="1">
        <f>SUMIF($N$2:$N$32,U8,$L$2:$L$32)</f>
        <v>0</v>
      </c>
      <c r="T8" s="8" t="s">
        <v>11</v>
      </c>
      <c r="U8" s="8" t="s">
        <v>19</v>
      </c>
      <c r="W8" s="6">
        <v>7</v>
      </c>
      <c r="X8" s="2"/>
      <c r="Y8" s="2"/>
      <c r="Z8" s="2"/>
    </row>
    <row r="9" spans="1:26" ht="15" customHeight="1">
      <c r="A9" s="70">
        <v>43898</v>
      </c>
      <c r="B9" s="71" t="s">
        <v>44</v>
      </c>
      <c r="C9" s="72"/>
      <c r="D9" s="93"/>
      <c r="E9" s="93"/>
      <c r="F9" s="93"/>
      <c r="G9" s="93"/>
      <c r="H9" s="94">
        <f t="shared" si="0"/>
        <v>0</v>
      </c>
      <c r="I9" s="93"/>
      <c r="J9" s="94">
        <f t="shared" si="1"/>
        <v>0</v>
      </c>
      <c r="K9" s="94">
        <f t="shared" si="2"/>
        <v>0</v>
      </c>
      <c r="L9" s="94">
        <f t="shared" si="3"/>
      </c>
      <c r="M9" s="94">
        <f t="shared" si="4"/>
      </c>
      <c r="N9" s="95"/>
      <c r="Q9" s="10"/>
      <c r="S9" s="1">
        <f>SUMIF($N$2:$N$32,U9,$M$2:$M$32)</f>
        <v>0</v>
      </c>
      <c r="T9" s="8" t="s">
        <v>12</v>
      </c>
      <c r="U9" s="8" t="s">
        <v>20</v>
      </c>
      <c r="W9" s="6">
        <v>8</v>
      </c>
      <c r="X9" s="2"/>
      <c r="Y9" s="2"/>
      <c r="Z9" s="2"/>
    </row>
    <row r="10" spans="1:26" ht="15" customHeight="1">
      <c r="A10" s="70">
        <v>43899</v>
      </c>
      <c r="B10" s="71" t="s">
        <v>88</v>
      </c>
      <c r="C10" s="72">
        <v>0.3333333333333333</v>
      </c>
      <c r="D10" s="72"/>
      <c r="E10" s="72"/>
      <c r="F10" s="72"/>
      <c r="G10" s="72"/>
      <c r="H10" s="73">
        <f t="shared" si="0"/>
        <v>0</v>
      </c>
      <c r="I10" s="72"/>
      <c r="J10" s="94">
        <f t="shared" si="1"/>
        <v>0</v>
      </c>
      <c r="K10" s="94">
        <f t="shared" si="2"/>
        <v>0</v>
      </c>
      <c r="L10" s="94">
        <f t="shared" si="3"/>
      </c>
      <c r="M10" s="94">
        <f t="shared" si="4"/>
        <v>0.3333333333333333</v>
      </c>
      <c r="N10" s="95"/>
      <c r="P10" s="1">
        <f>S8</f>
        <v>0</v>
      </c>
      <c r="Q10" s="8" t="s">
        <v>40</v>
      </c>
      <c r="S10" s="1">
        <f>SUMIF($N$2:$N$32,U10,$M$2:$M$32)</f>
        <v>0</v>
      </c>
      <c r="T10" s="8" t="s">
        <v>78</v>
      </c>
      <c r="U10" s="8" t="s">
        <v>79</v>
      </c>
      <c r="W10" s="6">
        <v>9</v>
      </c>
      <c r="X10" s="2"/>
      <c r="Y10" s="2"/>
      <c r="Z10" s="2"/>
    </row>
    <row r="11" spans="1:26" ht="15" customHeight="1">
      <c r="A11" s="70">
        <v>43900</v>
      </c>
      <c r="B11" s="71" t="s">
        <v>84</v>
      </c>
      <c r="C11" s="72">
        <v>0.3333333333333333</v>
      </c>
      <c r="D11" s="72"/>
      <c r="E11" s="72"/>
      <c r="F11" s="72"/>
      <c r="G11" s="72"/>
      <c r="H11" s="73">
        <f t="shared" si="0"/>
        <v>0</v>
      </c>
      <c r="I11" s="72"/>
      <c r="J11" s="94">
        <f t="shared" si="1"/>
        <v>0</v>
      </c>
      <c r="K11" s="94">
        <f t="shared" si="2"/>
        <v>0</v>
      </c>
      <c r="L11" s="94">
        <f t="shared" si="3"/>
      </c>
      <c r="M11" s="94">
        <f t="shared" si="4"/>
        <v>0.3333333333333333</v>
      </c>
      <c r="N11" s="95"/>
      <c r="P11" s="1">
        <f>S9</f>
        <v>0</v>
      </c>
      <c r="Q11" s="8" t="s">
        <v>41</v>
      </c>
      <c r="S11" s="1">
        <f t="shared" si="5"/>
        <v>0</v>
      </c>
      <c r="T11" s="8" t="s">
        <v>13</v>
      </c>
      <c r="U11" s="8" t="s">
        <v>21</v>
      </c>
      <c r="W11" s="6">
        <v>10</v>
      </c>
      <c r="X11" s="2"/>
      <c r="Y11" s="2"/>
      <c r="Z11" s="2"/>
    </row>
    <row r="12" spans="1:26" ht="15" customHeight="1">
      <c r="A12" s="70">
        <v>43901</v>
      </c>
      <c r="B12" s="71" t="s">
        <v>85</v>
      </c>
      <c r="C12" s="72">
        <v>0.3333333333333333</v>
      </c>
      <c r="D12" s="93"/>
      <c r="E12" s="93"/>
      <c r="F12" s="93"/>
      <c r="G12" s="93"/>
      <c r="H12" s="94">
        <f t="shared" si="0"/>
        <v>0</v>
      </c>
      <c r="I12" s="93"/>
      <c r="J12" s="94">
        <f t="shared" si="1"/>
        <v>0</v>
      </c>
      <c r="K12" s="94">
        <f t="shared" si="2"/>
        <v>0</v>
      </c>
      <c r="L12" s="94">
        <f t="shared" si="3"/>
      </c>
      <c r="M12" s="94">
        <f t="shared" si="4"/>
        <v>0.3333333333333333</v>
      </c>
      <c r="N12" s="95"/>
      <c r="S12" s="1">
        <f t="shared" si="5"/>
        <v>0</v>
      </c>
      <c r="T12" s="8" t="s">
        <v>33</v>
      </c>
      <c r="U12" s="8" t="s">
        <v>34</v>
      </c>
      <c r="W12" s="6">
        <v>11</v>
      </c>
      <c r="X12" s="2"/>
      <c r="Y12" s="2"/>
      <c r="Z12" s="2"/>
    </row>
    <row r="13" spans="1:26" ht="15" customHeight="1">
      <c r="A13" s="70">
        <v>43902</v>
      </c>
      <c r="B13" s="71" t="s">
        <v>86</v>
      </c>
      <c r="C13" s="72">
        <v>0.3333333333333333</v>
      </c>
      <c r="D13" s="93"/>
      <c r="E13" s="93"/>
      <c r="F13" s="93"/>
      <c r="G13" s="93"/>
      <c r="H13" s="94">
        <f t="shared" si="0"/>
        <v>0</v>
      </c>
      <c r="I13" s="93"/>
      <c r="J13" s="94">
        <f t="shared" si="1"/>
        <v>0</v>
      </c>
      <c r="K13" s="94">
        <f t="shared" si="2"/>
        <v>0</v>
      </c>
      <c r="L13" s="94">
        <f t="shared" si="3"/>
      </c>
      <c r="M13" s="94">
        <f t="shared" si="4"/>
        <v>0.3333333333333333</v>
      </c>
      <c r="N13" s="95"/>
      <c r="P13" s="32"/>
      <c r="Q13" s="33"/>
      <c r="S13" s="1">
        <f t="shared" si="5"/>
        <v>0</v>
      </c>
      <c r="T13" s="8" t="s">
        <v>61</v>
      </c>
      <c r="U13" s="8" t="s">
        <v>22</v>
      </c>
      <c r="W13" s="6">
        <v>12</v>
      </c>
      <c r="X13" s="2"/>
      <c r="Y13" s="2"/>
      <c r="Z13" s="2"/>
    </row>
    <row r="14" spans="1:26" ht="15" customHeight="1">
      <c r="A14" s="70">
        <v>43903</v>
      </c>
      <c r="B14" s="71" t="s">
        <v>87</v>
      </c>
      <c r="C14" s="72">
        <v>0.3333333333333333</v>
      </c>
      <c r="D14" s="93"/>
      <c r="E14" s="93"/>
      <c r="F14" s="93"/>
      <c r="G14" s="93"/>
      <c r="H14" s="94">
        <f t="shared" si="0"/>
        <v>0</v>
      </c>
      <c r="I14" s="93"/>
      <c r="J14" s="94">
        <f t="shared" si="1"/>
        <v>0</v>
      </c>
      <c r="K14" s="94">
        <f t="shared" si="2"/>
        <v>0</v>
      </c>
      <c r="L14" s="94">
        <f t="shared" si="3"/>
      </c>
      <c r="M14" s="94">
        <f t="shared" si="4"/>
        <v>0.3333333333333333</v>
      </c>
      <c r="N14" s="95"/>
      <c r="P14" s="34"/>
      <c r="Q14" s="35"/>
      <c r="S14" s="1">
        <f t="shared" si="5"/>
        <v>0</v>
      </c>
      <c r="T14" s="8" t="s">
        <v>14</v>
      </c>
      <c r="U14" s="8" t="s">
        <v>23</v>
      </c>
      <c r="W14" s="6">
        <v>13</v>
      </c>
      <c r="X14" s="2"/>
      <c r="Y14" s="2"/>
      <c r="Z14" s="2"/>
    </row>
    <row r="15" spans="1:26" ht="15" customHeight="1">
      <c r="A15" s="70">
        <v>43904</v>
      </c>
      <c r="B15" s="71" t="s">
        <v>80</v>
      </c>
      <c r="C15" s="72"/>
      <c r="D15" s="93"/>
      <c r="E15" s="93"/>
      <c r="F15" s="93"/>
      <c r="G15" s="93"/>
      <c r="H15" s="94">
        <f t="shared" si="0"/>
        <v>0</v>
      </c>
      <c r="I15" s="93"/>
      <c r="J15" s="94">
        <f t="shared" si="1"/>
        <v>0</v>
      </c>
      <c r="K15" s="94">
        <f t="shared" si="2"/>
        <v>0</v>
      </c>
      <c r="L15" s="94">
        <f t="shared" si="3"/>
      </c>
      <c r="M15" s="94">
        <f t="shared" si="4"/>
      </c>
      <c r="N15" s="95"/>
      <c r="P15" s="36"/>
      <c r="Q15" s="10"/>
      <c r="S15" s="1">
        <f t="shared" si="5"/>
        <v>0</v>
      </c>
      <c r="T15" s="8" t="s">
        <v>62</v>
      </c>
      <c r="U15" s="8" t="s">
        <v>24</v>
      </c>
      <c r="W15" s="6">
        <v>14</v>
      </c>
      <c r="X15" s="2"/>
      <c r="Y15" s="2"/>
      <c r="Z15" s="2"/>
    </row>
    <row r="16" spans="1:26" ht="15" customHeight="1">
      <c r="A16" s="70">
        <v>43905</v>
      </c>
      <c r="B16" s="71" t="s">
        <v>44</v>
      </c>
      <c r="C16" s="72"/>
      <c r="D16" s="93"/>
      <c r="E16" s="93"/>
      <c r="F16" s="93"/>
      <c r="G16" s="93"/>
      <c r="H16" s="94">
        <f t="shared" si="0"/>
        <v>0</v>
      </c>
      <c r="I16" s="93"/>
      <c r="J16" s="94">
        <f t="shared" si="1"/>
        <v>0</v>
      </c>
      <c r="K16" s="94">
        <f t="shared" si="2"/>
        <v>0</v>
      </c>
      <c r="L16" s="94">
        <f t="shared" si="3"/>
      </c>
      <c r="M16" s="94">
        <f t="shared" si="4"/>
      </c>
      <c r="N16" s="95"/>
      <c r="P16" s="27"/>
      <c r="Q16" s="28"/>
      <c r="S16" s="1">
        <f t="shared" si="5"/>
        <v>0</v>
      </c>
      <c r="T16" s="8" t="s">
        <v>74</v>
      </c>
      <c r="U16" s="8" t="s">
        <v>58</v>
      </c>
      <c r="W16" s="6">
        <v>15</v>
      </c>
      <c r="X16" s="2"/>
      <c r="Y16" s="2"/>
      <c r="Z16" s="2"/>
    </row>
    <row r="17" spans="1:26" ht="15" customHeight="1">
      <c r="A17" s="70">
        <v>43906</v>
      </c>
      <c r="B17" s="71" t="s">
        <v>88</v>
      </c>
      <c r="C17" s="72">
        <v>0.3333333333333333</v>
      </c>
      <c r="D17" s="72"/>
      <c r="E17" s="72"/>
      <c r="F17" s="72"/>
      <c r="G17" s="72"/>
      <c r="H17" s="73">
        <f t="shared" si="0"/>
        <v>0</v>
      </c>
      <c r="I17" s="72"/>
      <c r="J17" s="94">
        <f t="shared" si="1"/>
        <v>0</v>
      </c>
      <c r="K17" s="94">
        <f t="shared" si="2"/>
        <v>0</v>
      </c>
      <c r="L17" s="94">
        <f t="shared" si="3"/>
      </c>
      <c r="M17" s="94">
        <f t="shared" si="4"/>
        <v>0.3333333333333333</v>
      </c>
      <c r="N17" s="95"/>
      <c r="P17" s="29"/>
      <c r="Q17" s="30"/>
      <c r="S17" s="1">
        <f t="shared" si="5"/>
        <v>0</v>
      </c>
      <c r="T17" s="8" t="s">
        <v>75</v>
      </c>
      <c r="U17" s="8" t="s">
        <v>71</v>
      </c>
      <c r="W17" s="6">
        <v>16</v>
      </c>
      <c r="X17" s="2"/>
      <c r="Y17" s="2"/>
      <c r="Z17" s="2"/>
    </row>
    <row r="18" spans="1:26" ht="15" customHeight="1">
      <c r="A18" s="70">
        <v>43907</v>
      </c>
      <c r="B18" s="71" t="s">
        <v>84</v>
      </c>
      <c r="C18" s="72">
        <v>0.3333333333333333</v>
      </c>
      <c r="D18" s="72"/>
      <c r="E18" s="72"/>
      <c r="F18" s="72"/>
      <c r="G18" s="72"/>
      <c r="H18" s="73">
        <f t="shared" si="0"/>
        <v>0</v>
      </c>
      <c r="I18" s="72"/>
      <c r="J18" s="94">
        <f t="shared" si="1"/>
        <v>0</v>
      </c>
      <c r="K18" s="94">
        <f t="shared" si="2"/>
        <v>0</v>
      </c>
      <c r="L18" s="94">
        <f t="shared" si="3"/>
      </c>
      <c r="M18" s="94">
        <f t="shared" si="4"/>
        <v>0.3333333333333333</v>
      </c>
      <c r="N18" s="95"/>
      <c r="S18" s="1">
        <f t="shared" si="5"/>
        <v>0</v>
      </c>
      <c r="T18" s="8" t="s">
        <v>76</v>
      </c>
      <c r="U18" s="8" t="s">
        <v>70</v>
      </c>
      <c r="W18" s="6">
        <v>17</v>
      </c>
      <c r="X18" s="2"/>
      <c r="Y18" s="2"/>
      <c r="Z18" s="2"/>
    </row>
    <row r="19" spans="1:26" ht="15" customHeight="1">
      <c r="A19" s="70">
        <v>43908</v>
      </c>
      <c r="B19" s="71" t="s">
        <v>85</v>
      </c>
      <c r="C19" s="72">
        <v>0.3333333333333333</v>
      </c>
      <c r="D19" s="93"/>
      <c r="E19" s="93"/>
      <c r="F19" s="93"/>
      <c r="G19" s="93"/>
      <c r="H19" s="94">
        <f t="shared" si="0"/>
        <v>0</v>
      </c>
      <c r="I19" s="93"/>
      <c r="J19" s="94">
        <f t="shared" si="1"/>
        <v>0</v>
      </c>
      <c r="K19" s="94">
        <f t="shared" si="2"/>
        <v>0</v>
      </c>
      <c r="L19" s="94">
        <f t="shared" si="3"/>
      </c>
      <c r="M19" s="94">
        <f t="shared" si="4"/>
        <v>0.3333333333333333</v>
      </c>
      <c r="N19" s="95"/>
      <c r="P19" s="23">
        <f>IF(Q16="NÃO COMPENSOU TODO CRÉDITO DO MÊS ANTERIOR",(IF((P10+P6)=(P11+P7),D34,IF((P10+P6)&gt;(P11+P7),(P10+P6)-(P11+P7),(P11+P7)-(P10+P6))))-Q17,IF(Q13="NÃO COMPENSOU TODO DÉBITO DO MÊS ANTERIOR",(IF((P10+P6)=(P11+P7),D34,IF((P10+P6)&gt;(P11+P7),(P10+P6)-(P11+P7),(P11+P7)-(P10+P6))))-Q14,IF((P10+P6)=(P11+P7),D34,IF((P10+P6)&gt;(P11+P7),(P10+P6)-(P11+P7),(P11+P7)-(P10+P6)))))</f>
        <v>0</v>
      </c>
      <c r="Q19" s="2" t="s">
        <v>45</v>
      </c>
      <c r="S19" s="1">
        <f t="shared" si="5"/>
        <v>0</v>
      </c>
      <c r="T19" s="8" t="s">
        <v>52</v>
      </c>
      <c r="U19" s="8" t="s">
        <v>53</v>
      </c>
      <c r="W19" s="6">
        <v>18</v>
      </c>
      <c r="X19" s="2"/>
      <c r="Y19" s="2"/>
      <c r="Z19" s="2"/>
    </row>
    <row r="20" spans="1:26" ht="15" customHeight="1">
      <c r="A20" s="70">
        <v>43909</v>
      </c>
      <c r="B20" s="71" t="s">
        <v>86</v>
      </c>
      <c r="C20" s="72">
        <v>0.3333333333333333</v>
      </c>
      <c r="D20" s="93"/>
      <c r="E20" s="93"/>
      <c r="F20" s="93"/>
      <c r="G20" s="93"/>
      <c r="H20" s="94">
        <f t="shared" si="0"/>
        <v>0</v>
      </c>
      <c r="I20" s="93"/>
      <c r="J20" s="94">
        <f t="shared" si="1"/>
        <v>0</v>
      </c>
      <c r="K20" s="94">
        <f t="shared" si="2"/>
        <v>0</v>
      </c>
      <c r="L20" s="94">
        <f t="shared" si="3"/>
      </c>
      <c r="M20" s="94">
        <f t="shared" si="4"/>
        <v>0.3333333333333333</v>
      </c>
      <c r="N20" s="95"/>
      <c r="P20" s="26">
        <f>IF(P19=D34,"",IF((P10+P6)=(P11+P7),"",IF((P10+P6)&gt;(P11+P7),"POSITIVO","NEGATIVO")))</f>
      </c>
      <c r="S20" s="1">
        <f t="shared" si="5"/>
        <v>0</v>
      </c>
      <c r="T20" s="8" t="s">
        <v>16</v>
      </c>
      <c r="U20" s="8" t="s">
        <v>26</v>
      </c>
      <c r="W20" s="6">
        <v>19</v>
      </c>
      <c r="X20" s="2"/>
      <c r="Y20" s="2"/>
      <c r="Z20" s="2"/>
    </row>
    <row r="21" spans="1:26" ht="15" customHeight="1">
      <c r="A21" s="70">
        <v>43910</v>
      </c>
      <c r="B21" s="71" t="s">
        <v>87</v>
      </c>
      <c r="C21" s="72">
        <v>0.3333333333333333</v>
      </c>
      <c r="D21" s="93"/>
      <c r="E21" s="93"/>
      <c r="F21" s="93"/>
      <c r="G21" s="93"/>
      <c r="H21" s="94">
        <f t="shared" si="0"/>
        <v>0</v>
      </c>
      <c r="I21" s="93"/>
      <c r="J21" s="94">
        <f t="shared" si="1"/>
        <v>0</v>
      </c>
      <c r="K21" s="94">
        <f t="shared" si="2"/>
        <v>0</v>
      </c>
      <c r="L21" s="94">
        <f t="shared" si="3"/>
      </c>
      <c r="M21" s="94">
        <f t="shared" si="4"/>
        <v>0.3333333333333333</v>
      </c>
      <c r="N21" s="95"/>
      <c r="S21" s="1">
        <f t="shared" si="5"/>
        <v>0</v>
      </c>
      <c r="T21" s="8" t="s">
        <v>17</v>
      </c>
      <c r="U21" s="8" t="s">
        <v>27</v>
      </c>
      <c r="W21" s="6">
        <v>20</v>
      </c>
      <c r="X21" s="2"/>
      <c r="Y21" s="2"/>
      <c r="Z21" s="2"/>
    </row>
    <row r="22" spans="1:26" ht="15" customHeight="1">
      <c r="A22" s="70">
        <v>43911</v>
      </c>
      <c r="B22" s="71" t="s">
        <v>80</v>
      </c>
      <c r="C22" s="72"/>
      <c r="D22" s="93"/>
      <c r="E22" s="93"/>
      <c r="F22" s="93"/>
      <c r="G22" s="93"/>
      <c r="H22" s="94">
        <f t="shared" si="0"/>
        <v>0</v>
      </c>
      <c r="I22" s="93"/>
      <c r="J22" s="94">
        <f t="shared" si="1"/>
        <v>0</v>
      </c>
      <c r="K22" s="94">
        <f t="shared" si="2"/>
        <v>0</v>
      </c>
      <c r="L22" s="94">
        <f t="shared" si="3"/>
      </c>
      <c r="M22" s="94">
        <f t="shared" si="4"/>
      </c>
      <c r="N22" s="95"/>
      <c r="S22" s="1">
        <f t="shared" si="5"/>
        <v>0</v>
      </c>
      <c r="T22" s="8" t="s">
        <v>15</v>
      </c>
      <c r="U22" s="8" t="s">
        <v>25</v>
      </c>
      <c r="W22" s="6">
        <v>21</v>
      </c>
      <c r="X22" s="2"/>
      <c r="Y22" s="2"/>
      <c r="Z22" s="2"/>
    </row>
    <row r="23" spans="1:26" ht="15" customHeight="1">
      <c r="A23" s="70">
        <v>43912</v>
      </c>
      <c r="B23" s="71" t="s">
        <v>44</v>
      </c>
      <c r="C23" s="72"/>
      <c r="D23" s="93"/>
      <c r="E23" s="93"/>
      <c r="F23" s="93"/>
      <c r="G23" s="93"/>
      <c r="H23" s="94">
        <f t="shared" si="0"/>
        <v>0</v>
      </c>
      <c r="I23" s="93"/>
      <c r="J23" s="94">
        <f t="shared" si="1"/>
        <v>0</v>
      </c>
      <c r="K23" s="94">
        <f t="shared" si="2"/>
        <v>0</v>
      </c>
      <c r="L23" s="94">
        <f t="shared" si="3"/>
      </c>
      <c r="M23" s="94">
        <f t="shared" si="4"/>
      </c>
      <c r="N23" s="95"/>
      <c r="S23" s="1">
        <f t="shared" si="5"/>
        <v>0</v>
      </c>
      <c r="T23" s="8" t="s">
        <v>77</v>
      </c>
      <c r="U23" s="8" t="s">
        <v>68</v>
      </c>
      <c r="W23" s="6">
        <v>22</v>
      </c>
      <c r="X23" s="2"/>
      <c r="Y23" s="2"/>
      <c r="Z23" s="2"/>
    </row>
    <row r="24" spans="1:26" ht="15" customHeight="1">
      <c r="A24" s="70">
        <v>43913</v>
      </c>
      <c r="B24" s="71" t="s">
        <v>88</v>
      </c>
      <c r="C24" s="72">
        <v>0.3333333333333333</v>
      </c>
      <c r="D24" s="72"/>
      <c r="E24" s="72"/>
      <c r="F24" s="72"/>
      <c r="G24" s="72"/>
      <c r="H24" s="73">
        <f t="shared" si="0"/>
        <v>0</v>
      </c>
      <c r="I24" s="72"/>
      <c r="J24" s="94">
        <f t="shared" si="1"/>
        <v>0</v>
      </c>
      <c r="K24" s="94">
        <f t="shared" si="2"/>
        <v>0</v>
      </c>
      <c r="L24" s="94">
        <f t="shared" si="3"/>
      </c>
      <c r="M24" s="94">
        <f t="shared" si="4"/>
        <v>0.3333333333333333</v>
      </c>
      <c r="N24" s="95"/>
      <c r="P24" s="22"/>
      <c r="Q24" s="19"/>
      <c r="R24" s="5"/>
      <c r="S24" s="1">
        <f t="shared" si="5"/>
        <v>0</v>
      </c>
      <c r="T24" s="8" t="s">
        <v>63</v>
      </c>
      <c r="U24" s="8" t="s">
        <v>59</v>
      </c>
      <c r="W24" s="6">
        <v>23</v>
      </c>
      <c r="X24" s="2"/>
      <c r="Y24" s="2"/>
      <c r="Z24" s="2"/>
    </row>
    <row r="25" spans="1:26" ht="15" customHeight="1">
      <c r="A25" s="70">
        <v>43914</v>
      </c>
      <c r="B25" s="71" t="s">
        <v>84</v>
      </c>
      <c r="C25" s="72">
        <v>0.3333333333333333</v>
      </c>
      <c r="D25" s="72"/>
      <c r="E25" s="72"/>
      <c r="F25" s="72"/>
      <c r="G25" s="72"/>
      <c r="H25" s="73">
        <f t="shared" si="0"/>
        <v>0</v>
      </c>
      <c r="I25" s="72"/>
      <c r="J25" s="94">
        <f t="shared" si="1"/>
        <v>0</v>
      </c>
      <c r="K25" s="94">
        <f t="shared" si="2"/>
        <v>0</v>
      </c>
      <c r="L25" s="94">
        <f t="shared" si="3"/>
      </c>
      <c r="M25" s="94">
        <f t="shared" si="4"/>
        <v>0.3333333333333333</v>
      </c>
      <c r="N25" s="95"/>
      <c r="P25" s="10"/>
      <c r="Q25" s="10"/>
      <c r="R25" s="10"/>
      <c r="S25" s="1">
        <f t="shared" si="5"/>
        <v>0</v>
      </c>
      <c r="T25" s="8" t="s">
        <v>51</v>
      </c>
      <c r="U25" s="8" t="s">
        <v>60</v>
      </c>
      <c r="W25" s="6">
        <v>24</v>
      </c>
      <c r="X25" s="2"/>
      <c r="Y25" s="2"/>
      <c r="Z25" s="2"/>
    </row>
    <row r="26" spans="1:26" ht="15" customHeight="1">
      <c r="A26" s="70">
        <v>43915</v>
      </c>
      <c r="B26" s="71" t="s">
        <v>85</v>
      </c>
      <c r="C26" s="72">
        <v>0.3333333333333333</v>
      </c>
      <c r="D26" s="93"/>
      <c r="E26" s="93"/>
      <c r="F26" s="93"/>
      <c r="G26" s="93"/>
      <c r="H26" s="94">
        <f t="shared" si="0"/>
        <v>0</v>
      </c>
      <c r="I26" s="93"/>
      <c r="J26" s="94">
        <f t="shared" si="1"/>
        <v>0</v>
      </c>
      <c r="K26" s="94">
        <f t="shared" si="2"/>
        <v>0</v>
      </c>
      <c r="L26" s="94">
        <f t="shared" si="3"/>
      </c>
      <c r="M26" s="94">
        <f t="shared" si="4"/>
        <v>0.3333333333333333</v>
      </c>
      <c r="N26" s="95"/>
      <c r="R26" s="10"/>
      <c r="W26" s="6">
        <v>25</v>
      </c>
      <c r="X26" s="2"/>
      <c r="Y26" s="2"/>
      <c r="Z26" s="2"/>
    </row>
    <row r="27" spans="1:26" ht="15" customHeight="1">
      <c r="A27" s="70">
        <v>43916</v>
      </c>
      <c r="B27" s="71" t="s">
        <v>86</v>
      </c>
      <c r="C27" s="72">
        <v>0.3333333333333333</v>
      </c>
      <c r="D27" s="93"/>
      <c r="E27" s="93"/>
      <c r="F27" s="93"/>
      <c r="G27" s="93"/>
      <c r="H27" s="94">
        <f t="shared" si="0"/>
        <v>0</v>
      </c>
      <c r="I27" s="93"/>
      <c r="J27" s="94">
        <f t="shared" si="1"/>
        <v>0</v>
      </c>
      <c r="K27" s="94">
        <f t="shared" si="2"/>
        <v>0</v>
      </c>
      <c r="L27" s="94">
        <f t="shared" si="3"/>
      </c>
      <c r="M27" s="94">
        <f t="shared" si="4"/>
        <v>0.3333333333333333</v>
      </c>
      <c r="N27" s="95"/>
      <c r="Q27" s="4"/>
      <c r="R27" s="10"/>
      <c r="W27" s="6">
        <v>26</v>
      </c>
      <c r="X27" s="2"/>
      <c r="Y27" s="2"/>
      <c r="Z27" s="2"/>
    </row>
    <row r="28" spans="1:26" ht="15" customHeight="1">
      <c r="A28" s="70">
        <v>43917</v>
      </c>
      <c r="B28" s="71" t="s">
        <v>87</v>
      </c>
      <c r="C28" s="72">
        <v>0.3333333333333333</v>
      </c>
      <c r="D28" s="93"/>
      <c r="E28" s="93"/>
      <c r="F28" s="93"/>
      <c r="G28" s="93"/>
      <c r="H28" s="94">
        <f t="shared" si="0"/>
        <v>0</v>
      </c>
      <c r="I28" s="93"/>
      <c r="J28" s="94">
        <f t="shared" si="1"/>
        <v>0</v>
      </c>
      <c r="K28" s="94">
        <f t="shared" si="2"/>
        <v>0</v>
      </c>
      <c r="L28" s="94">
        <f t="shared" si="3"/>
      </c>
      <c r="M28" s="94">
        <f t="shared" si="4"/>
        <v>0.3333333333333333</v>
      </c>
      <c r="N28" s="95"/>
      <c r="Q28" s="4"/>
      <c r="R28" s="5"/>
      <c r="W28" s="6">
        <v>27</v>
      </c>
      <c r="X28" s="2"/>
      <c r="Y28" s="2"/>
      <c r="Z28" s="2"/>
    </row>
    <row r="29" spans="1:26" ht="15" customHeight="1">
      <c r="A29" s="70">
        <v>43918</v>
      </c>
      <c r="B29" s="71" t="s">
        <v>80</v>
      </c>
      <c r="C29" s="72"/>
      <c r="D29" s="93"/>
      <c r="E29" s="93"/>
      <c r="F29" s="93"/>
      <c r="G29" s="93"/>
      <c r="H29" s="94">
        <f t="shared" si="0"/>
        <v>0</v>
      </c>
      <c r="I29" s="93"/>
      <c r="J29" s="94">
        <f t="shared" si="1"/>
        <v>0</v>
      </c>
      <c r="K29" s="94">
        <f t="shared" si="2"/>
        <v>0</v>
      </c>
      <c r="L29" s="94">
        <f t="shared" si="3"/>
      </c>
      <c r="M29" s="94">
        <f t="shared" si="4"/>
      </c>
      <c r="N29" s="95"/>
      <c r="Q29" s="4"/>
      <c r="W29" s="6">
        <v>28</v>
      </c>
      <c r="X29" s="2"/>
      <c r="Y29" s="2"/>
      <c r="Z29" s="2"/>
    </row>
    <row r="30" spans="1:26" ht="15" customHeight="1">
      <c r="A30" s="70">
        <v>43919</v>
      </c>
      <c r="B30" s="71" t="s">
        <v>44</v>
      </c>
      <c r="C30" s="72"/>
      <c r="D30" s="93"/>
      <c r="E30" s="93"/>
      <c r="F30" s="93"/>
      <c r="G30" s="93"/>
      <c r="H30" s="94">
        <f t="shared" si="0"/>
        <v>0</v>
      </c>
      <c r="I30" s="93"/>
      <c r="J30" s="94">
        <f t="shared" si="1"/>
        <v>0</v>
      </c>
      <c r="K30" s="94">
        <f t="shared" si="2"/>
        <v>0</v>
      </c>
      <c r="L30" s="94">
        <f t="shared" si="3"/>
      </c>
      <c r="M30" s="94">
        <f t="shared" si="4"/>
      </c>
      <c r="N30" s="95"/>
      <c r="Q30" s="4"/>
      <c r="W30" s="6">
        <v>29</v>
      </c>
      <c r="X30" s="2"/>
      <c r="Y30" s="2"/>
      <c r="Z30" s="2"/>
    </row>
    <row r="31" spans="1:26" ht="15" customHeight="1">
      <c r="A31" s="70">
        <v>43920</v>
      </c>
      <c r="B31" s="71" t="s">
        <v>88</v>
      </c>
      <c r="C31" s="72">
        <v>0.3333333333333333</v>
      </c>
      <c r="D31" s="72"/>
      <c r="E31" s="72"/>
      <c r="F31" s="72"/>
      <c r="G31" s="72"/>
      <c r="H31" s="73">
        <f t="shared" si="0"/>
        <v>0</v>
      </c>
      <c r="I31" s="72"/>
      <c r="J31" s="94">
        <f t="shared" si="1"/>
        <v>0</v>
      </c>
      <c r="K31" s="94">
        <f t="shared" si="2"/>
        <v>0</v>
      </c>
      <c r="L31" s="94">
        <f t="shared" si="3"/>
      </c>
      <c r="M31" s="94">
        <f t="shared" si="4"/>
        <v>0.3333333333333333</v>
      </c>
      <c r="N31" s="95"/>
      <c r="Q31" s="4"/>
      <c r="W31" s="6">
        <v>30</v>
      </c>
      <c r="X31" s="2"/>
      <c r="Y31" s="2"/>
      <c r="Z31" s="2"/>
    </row>
    <row r="32" spans="1:26" ht="15" customHeight="1" thickBot="1">
      <c r="A32" s="70">
        <v>43921</v>
      </c>
      <c r="B32" s="71" t="s">
        <v>84</v>
      </c>
      <c r="C32" s="72">
        <v>0.3333333333333333</v>
      </c>
      <c r="D32" s="72"/>
      <c r="E32" s="72"/>
      <c r="F32" s="72"/>
      <c r="G32" s="72"/>
      <c r="H32" s="73">
        <f t="shared" si="0"/>
        <v>0</v>
      </c>
      <c r="I32" s="72"/>
      <c r="J32" s="94">
        <f t="shared" si="1"/>
        <v>0</v>
      </c>
      <c r="K32" s="94">
        <f t="shared" si="2"/>
        <v>0</v>
      </c>
      <c r="L32" s="94">
        <f t="shared" si="3"/>
      </c>
      <c r="M32" s="94">
        <f t="shared" si="4"/>
        <v>0.3333333333333333</v>
      </c>
      <c r="N32" s="95"/>
      <c r="W32" s="6">
        <v>31</v>
      </c>
      <c r="X32" s="2"/>
      <c r="Y32" s="2"/>
      <c r="Z32" s="2"/>
    </row>
    <row r="33" spans="1:23" ht="15" customHeight="1" thickTop="1">
      <c r="A33" s="54"/>
      <c r="B33" s="52"/>
      <c r="C33" s="87">
        <v>0.041666666666666664</v>
      </c>
      <c r="D33" s="87">
        <v>0.9166666666666666</v>
      </c>
      <c r="E33" s="51">
        <v>0.2604166666666667</v>
      </c>
      <c r="F33" s="25">
        <v>0.3333333333333333</v>
      </c>
      <c r="G33" s="25"/>
      <c r="H33" s="25"/>
      <c r="I33" s="25">
        <f>SUM(I2:I32)</f>
        <v>0</v>
      </c>
      <c r="J33" s="91">
        <f>SUM(J2:J32)</f>
        <v>0</v>
      </c>
      <c r="K33" s="91">
        <f>SUM(K2:K32)</f>
        <v>0</v>
      </c>
      <c r="L33" s="13"/>
      <c r="M33" s="13"/>
      <c r="N33" s="14" t="s">
        <v>38</v>
      </c>
      <c r="W33" s="11"/>
    </row>
    <row r="34" spans="1:23" ht="15" customHeight="1">
      <c r="A34" s="54"/>
      <c r="B34" s="52"/>
      <c r="C34" s="88">
        <v>0.0006944444444444445</v>
      </c>
      <c r="D34" s="88">
        <v>0</v>
      </c>
      <c r="E34" s="25">
        <v>0.08333333333333333</v>
      </c>
      <c r="F34" s="83"/>
      <c r="G34" s="12"/>
      <c r="H34" s="12"/>
      <c r="I34" s="12"/>
      <c r="J34" s="12"/>
      <c r="K34" s="12"/>
      <c r="L34" s="12"/>
      <c r="M34" s="12"/>
      <c r="N34" s="15"/>
      <c r="P34" s="4" t="s">
        <v>49</v>
      </c>
      <c r="W34" s="11"/>
    </row>
    <row r="35" spans="1:23" ht="15" customHeight="1">
      <c r="A35" s="16"/>
      <c r="B35" s="40" t="s">
        <v>82</v>
      </c>
      <c r="C35" s="41"/>
      <c r="D35" s="42"/>
      <c r="E35" s="42"/>
      <c r="F35" s="43"/>
      <c r="G35" s="43"/>
      <c r="H35" s="43"/>
      <c r="I35" s="43"/>
      <c r="J35" s="41"/>
      <c r="K35" s="41"/>
      <c r="L35" s="41"/>
      <c r="M35" s="41"/>
      <c r="N35" s="41"/>
      <c r="P35" s="4" t="s">
        <v>69</v>
      </c>
      <c r="W35" s="16"/>
    </row>
    <row r="36" spans="1:23" ht="15" customHeight="1">
      <c r="A36" s="16"/>
      <c r="B36" s="41" t="s">
        <v>83</v>
      </c>
      <c r="C36" s="41"/>
      <c r="D36" s="42"/>
      <c r="E36" s="43"/>
      <c r="F36" s="43"/>
      <c r="G36" s="43"/>
      <c r="H36" s="43"/>
      <c r="I36" s="43"/>
      <c r="J36" s="43"/>
      <c r="K36" s="43"/>
      <c r="L36" s="41"/>
      <c r="M36" s="41"/>
      <c r="N36" s="41"/>
      <c r="P36" s="4" t="s">
        <v>89</v>
      </c>
      <c r="W36" s="16"/>
    </row>
    <row r="37" ht="0" customHeight="1" hidden="1"/>
    <row r="38" ht="0" customHeight="1" hidden="1"/>
    <row r="39" ht="0" customHeight="1" hidden="1"/>
    <row r="40" ht="0" customHeight="1" hidden="1"/>
    <row r="41" ht="0" customHeight="1" hidden="1"/>
  </sheetData>
  <sheetProtection password="FF7F" sheet="1" selectLockedCells="1"/>
  <mergeCells count="2">
    <mergeCell ref="P1:Q1"/>
    <mergeCell ref="P5:Q5"/>
  </mergeCells>
  <conditionalFormatting sqref="P20">
    <cfRule type="cellIs" priority="158" dxfId="1183" operator="equal" stopIfTrue="1">
      <formula>"POSITIVO"</formula>
    </cfRule>
    <cfRule type="cellIs" priority="159" dxfId="1184" operator="equal" stopIfTrue="1">
      <formula>"NEGATIVO"</formula>
    </cfRule>
  </conditionalFormatting>
  <conditionalFormatting sqref="Y2:Y32">
    <cfRule type="cellIs" priority="157" dxfId="1184" operator="equal" stopIfTrue="1">
      <formula>"NÃO CUMPRIU"</formula>
    </cfRule>
  </conditionalFormatting>
  <conditionalFormatting sqref="D11:G11">
    <cfRule type="expression" priority="145" dxfId="1186" stopIfTrue="1">
      <formula>$B11="dom"</formula>
    </cfRule>
    <cfRule type="expression" priority="146" dxfId="1186" stopIfTrue="1">
      <formula>$B11="sab"</formula>
    </cfRule>
  </conditionalFormatting>
  <conditionalFormatting sqref="D18:G18">
    <cfRule type="expression" priority="143" dxfId="1186" stopIfTrue="1">
      <formula>$B18="dom"</formula>
    </cfRule>
    <cfRule type="expression" priority="144" dxfId="1186" stopIfTrue="1">
      <formula>$B18="sab"</formula>
    </cfRule>
  </conditionalFormatting>
  <conditionalFormatting sqref="D25:G25">
    <cfRule type="expression" priority="141" dxfId="1186" stopIfTrue="1">
      <formula>$B25="dom"</formula>
    </cfRule>
    <cfRule type="expression" priority="142" dxfId="1186" stopIfTrue="1">
      <formula>$B25="sab"</formula>
    </cfRule>
  </conditionalFormatting>
  <conditionalFormatting sqref="D31:G32">
    <cfRule type="expression" priority="139" dxfId="1186" stopIfTrue="1">
      <formula>$B31="dom"</formula>
    </cfRule>
    <cfRule type="expression" priority="140" dxfId="1186" stopIfTrue="1">
      <formula>$B31="sab"</formula>
    </cfRule>
  </conditionalFormatting>
  <conditionalFormatting sqref="A2:A4 A8:A32">
    <cfRule type="expression" priority="137" dxfId="1186" stopIfTrue="1">
      <formula>$B2="dom"</formula>
    </cfRule>
    <cfRule type="expression" priority="138" dxfId="1186" stopIfTrue="1">
      <formula>$B2="sáb"</formula>
    </cfRule>
  </conditionalFormatting>
  <conditionalFormatting sqref="B2:B32">
    <cfRule type="expression" priority="135" dxfId="1186" stopIfTrue="1">
      <formula>$B2="dom"</formula>
    </cfRule>
    <cfRule type="expression" priority="136" dxfId="1186" stopIfTrue="1">
      <formula>$B2="sáb"</formula>
    </cfRule>
  </conditionalFormatting>
  <conditionalFormatting sqref="C2:C32">
    <cfRule type="expression" priority="133" dxfId="1186" stopIfTrue="1">
      <formula>$B2="dom"</formula>
    </cfRule>
    <cfRule type="expression" priority="134" dxfId="1186" stopIfTrue="1">
      <formula>$B2="sab"</formula>
    </cfRule>
  </conditionalFormatting>
  <conditionalFormatting sqref="J2:K32">
    <cfRule type="cellIs" priority="132" dxfId="1182" operator="equal" stopIfTrue="1">
      <formula>$D$34</formula>
    </cfRule>
  </conditionalFormatting>
  <conditionalFormatting sqref="I11:K12 I18:K19 I25:K32 I2:K4 J3:K32">
    <cfRule type="expression" priority="130" dxfId="1186" stopIfTrue="1">
      <formula>$B2="dom"</formula>
    </cfRule>
    <cfRule type="expression" priority="131" dxfId="1186" stopIfTrue="1">
      <formula>$B2="sab"</formula>
    </cfRule>
  </conditionalFormatting>
  <conditionalFormatting sqref="H2:H4 H8:H32">
    <cfRule type="cellIs" priority="123" dxfId="1182" operator="equal" stopIfTrue="1">
      <formula>$D$34</formula>
    </cfRule>
  </conditionalFormatting>
  <conditionalFormatting sqref="H2:H4 H8:H32">
    <cfRule type="expression" priority="121" dxfId="1186" stopIfTrue="1">
      <formula>$B2="dom"</formula>
    </cfRule>
    <cfRule type="expression" priority="122" dxfId="1186" stopIfTrue="1">
      <formula>$B2="sab"</formula>
    </cfRule>
  </conditionalFormatting>
  <conditionalFormatting sqref="D4:G4">
    <cfRule type="expression" priority="119" dxfId="1186" stopIfTrue="1">
      <formula>$B4="dom"</formula>
    </cfRule>
    <cfRule type="expression" priority="120" dxfId="1186" stopIfTrue="1">
      <formula>$B4="sáb"</formula>
    </cfRule>
  </conditionalFormatting>
  <conditionalFormatting sqref="N31:N32">
    <cfRule type="expression" priority="112" dxfId="1186" stopIfTrue="1">
      <formula>$B31="dom"</formula>
    </cfRule>
    <cfRule type="expression" priority="113" dxfId="1186" stopIfTrue="1">
      <formula>$B31="sáb"</formula>
    </cfRule>
  </conditionalFormatting>
  <conditionalFormatting sqref="I8:I10">
    <cfRule type="expression" priority="88" dxfId="1186" stopIfTrue="1">
      <formula>$B8="dom"</formula>
    </cfRule>
    <cfRule type="expression" priority="89" dxfId="1186" stopIfTrue="1">
      <formula>$B8="sáb"</formula>
    </cfRule>
  </conditionalFormatting>
  <conditionalFormatting sqref="I13:I17">
    <cfRule type="expression" priority="85" dxfId="1186" stopIfTrue="1">
      <formula>$B13="dom"</formula>
    </cfRule>
    <cfRule type="expression" priority="86" dxfId="1186" stopIfTrue="1">
      <formula>$B13="sáb"</formula>
    </cfRule>
  </conditionalFormatting>
  <conditionalFormatting sqref="I20:I24">
    <cfRule type="expression" priority="82" dxfId="1186" stopIfTrue="1">
      <formula>$B20="dom"</formula>
    </cfRule>
    <cfRule type="expression" priority="83" dxfId="1186" stopIfTrue="1">
      <formula>$B20="sáb"</formula>
    </cfRule>
  </conditionalFormatting>
  <conditionalFormatting sqref="M2:M32">
    <cfRule type="cellIs" priority="73" dxfId="1182" operator="equal" stopIfTrue="1">
      <formula>$D$34</formula>
    </cfRule>
  </conditionalFormatting>
  <conditionalFormatting sqref="M2:M32">
    <cfRule type="expression" priority="71" dxfId="1186" stopIfTrue="1">
      <formula>$B2="dom"</formula>
    </cfRule>
    <cfRule type="expression" priority="72" dxfId="1186" stopIfTrue="1">
      <formula>$B2="sáb"</formula>
    </cfRule>
  </conditionalFormatting>
  <conditionalFormatting sqref="M2:M32">
    <cfRule type="expression" priority="69" dxfId="1186" stopIfTrue="1">
      <formula>$B2="dom"</formula>
    </cfRule>
    <cfRule type="expression" priority="70" dxfId="1186" stopIfTrue="1">
      <formula>$B2="sáb"</formula>
    </cfRule>
  </conditionalFormatting>
  <conditionalFormatting sqref="M2:M32">
    <cfRule type="expression" priority="68" dxfId="1186" stopIfTrue="1">
      <formula>$B2="dom"</formula>
    </cfRule>
  </conditionalFormatting>
  <conditionalFormatting sqref="M2:M32">
    <cfRule type="expression" priority="66" dxfId="1186" stopIfTrue="1">
      <formula>$B2="dom"</formula>
    </cfRule>
    <cfRule type="expression" priority="67" dxfId="1186" stopIfTrue="1">
      <formula>$B2="sáb"</formula>
    </cfRule>
  </conditionalFormatting>
  <conditionalFormatting sqref="L2:L32">
    <cfRule type="expression" priority="62" dxfId="1186" stopIfTrue="1">
      <formula>$B2="dom"</formula>
    </cfRule>
    <cfRule type="expression" priority="63" dxfId="1186" stopIfTrue="1">
      <formula>$B2="sab"</formula>
    </cfRule>
  </conditionalFormatting>
  <conditionalFormatting sqref="D2:G3">
    <cfRule type="expression" priority="60" dxfId="1186" stopIfTrue="1">
      <formula>$B2="dom"</formula>
    </cfRule>
    <cfRule type="expression" priority="61" dxfId="1186" stopIfTrue="1">
      <formula>$B2="sáb"</formula>
    </cfRule>
  </conditionalFormatting>
  <conditionalFormatting sqref="D8:G10">
    <cfRule type="expression" priority="58" dxfId="1186" stopIfTrue="1">
      <formula>$B8="dom"</formula>
    </cfRule>
    <cfRule type="expression" priority="59" dxfId="1186" stopIfTrue="1">
      <formula>$B8="sáb"</formula>
    </cfRule>
  </conditionalFormatting>
  <conditionalFormatting sqref="D13:G17">
    <cfRule type="expression" priority="56" dxfId="1186" stopIfTrue="1">
      <formula>$B13="dom"</formula>
    </cfRule>
    <cfRule type="expression" priority="57" dxfId="1186" stopIfTrue="1">
      <formula>$B13="sáb"</formula>
    </cfRule>
  </conditionalFormatting>
  <conditionalFormatting sqref="D20:G24">
    <cfRule type="expression" priority="54" dxfId="1186" stopIfTrue="1">
      <formula>$B20="dom"</formula>
    </cfRule>
    <cfRule type="expression" priority="55" dxfId="1186" stopIfTrue="1">
      <formula>$B20="sáb"</formula>
    </cfRule>
  </conditionalFormatting>
  <conditionalFormatting sqref="D27:G30">
    <cfRule type="expression" priority="52" dxfId="1186" stopIfTrue="1">
      <formula>$B27="dom"</formula>
    </cfRule>
    <cfRule type="expression" priority="53" dxfId="1186" stopIfTrue="1">
      <formula>$B27="sáb"</formula>
    </cfRule>
  </conditionalFormatting>
  <conditionalFormatting sqref="H34:K34">
    <cfRule type="cellIs" priority="41" dxfId="1182" operator="equal" stopIfTrue="1">
      <formula>$D$34</formula>
    </cfRule>
  </conditionalFormatting>
  <conditionalFormatting sqref="P6:P7">
    <cfRule type="cellIs" priority="40" dxfId="1185" operator="equal" stopIfTrue="1">
      <formula>$D$34</formula>
    </cfRule>
  </conditionalFormatting>
  <conditionalFormatting sqref="N2:N32">
    <cfRule type="expression" priority="36" dxfId="1186" stopIfTrue="1">
      <formula>$B2="dom"</formula>
    </cfRule>
    <cfRule type="expression" priority="37" dxfId="1186" stopIfTrue="1">
      <formula>$B2="sáb"</formula>
    </cfRule>
  </conditionalFormatting>
  <conditionalFormatting sqref="N2:N32">
    <cfRule type="expression" priority="38" dxfId="1186" stopIfTrue="1">
      <formula>$B2="dom"</formula>
    </cfRule>
    <cfRule type="expression" priority="39" dxfId="1186" stopIfTrue="1">
      <formula>$B2="sáb"</formula>
    </cfRule>
  </conditionalFormatting>
  <conditionalFormatting sqref="N2:N32">
    <cfRule type="expression" priority="34" dxfId="1186" stopIfTrue="1">
      <formula>$B2="dom"</formula>
    </cfRule>
    <cfRule type="expression" priority="35" dxfId="1186" stopIfTrue="1">
      <formula>$B2="sáb"</formula>
    </cfRule>
  </conditionalFormatting>
  <conditionalFormatting sqref="L5:L7">
    <cfRule type="expression" priority="30" dxfId="1186" stopIfTrue="1">
      <formula>$B5="dom"</formula>
    </cfRule>
    <cfRule type="expression" priority="31" dxfId="1186" stopIfTrue="1">
      <formula>$B5="sab"</formula>
    </cfRule>
  </conditionalFormatting>
  <conditionalFormatting sqref="L5:L7">
    <cfRule type="expression" priority="32" dxfId="1186" stopIfTrue="1">
      <formula>$B5="dom"</formula>
    </cfRule>
    <cfRule type="expression" priority="33" dxfId="1186" stopIfTrue="1">
      <formula>$B5="sáb"</formula>
    </cfRule>
  </conditionalFormatting>
  <conditionalFormatting sqref="A5:A7">
    <cfRule type="expression" priority="28" dxfId="1186" stopIfTrue="1">
      <formula>$B5="dom"</formula>
    </cfRule>
    <cfRule type="expression" priority="29" dxfId="1186" stopIfTrue="1">
      <formula>$B5="sáb"</formula>
    </cfRule>
  </conditionalFormatting>
  <conditionalFormatting sqref="C5:C7">
    <cfRule type="expression" priority="24" dxfId="1186" stopIfTrue="1">
      <formula>$B5="dom"</formula>
    </cfRule>
    <cfRule type="expression" priority="25" dxfId="1186" stopIfTrue="1">
      <formula>$B5="sab"</formula>
    </cfRule>
  </conditionalFormatting>
  <conditionalFormatting sqref="I5:I7">
    <cfRule type="expression" priority="22" dxfId="1186" stopIfTrue="1">
      <formula>$B5="dom"</formula>
    </cfRule>
    <cfRule type="expression" priority="23" dxfId="1186" stopIfTrue="1">
      <formula>$B5="sab"</formula>
    </cfRule>
  </conditionalFormatting>
  <conditionalFormatting sqref="H5:H7">
    <cfRule type="cellIs" priority="21" dxfId="1182" operator="equal" stopIfTrue="1">
      <formula>$D$35</formula>
    </cfRule>
  </conditionalFormatting>
  <conditionalFormatting sqref="H5:H7">
    <cfRule type="expression" priority="19" dxfId="1186" stopIfTrue="1">
      <formula>$B5="dom"</formula>
    </cfRule>
    <cfRule type="expression" priority="20" dxfId="1186" stopIfTrue="1">
      <formula>$B5="sab"</formula>
    </cfRule>
  </conditionalFormatting>
  <conditionalFormatting sqref="N5:N7">
    <cfRule type="expression" priority="17" dxfId="1186" stopIfTrue="1">
      <formula>$B5="dom"</formula>
    </cfRule>
    <cfRule type="expression" priority="18" dxfId="1186" stopIfTrue="1">
      <formula>$B5="sáb"</formula>
    </cfRule>
  </conditionalFormatting>
  <conditionalFormatting sqref="N5:N7 A5:A7 H5:I7 C5:C7">
    <cfRule type="expression" priority="15" dxfId="1187" stopIfTrue="1">
      <formula>$B5="dom"</formula>
    </cfRule>
    <cfRule type="expression" priority="16" dxfId="1187" stopIfTrue="1">
      <formula>$B5="sáb"</formula>
    </cfRule>
  </conditionalFormatting>
  <conditionalFormatting sqref="N5:N7 A5:A7 H5:I7 C5:C7">
    <cfRule type="expression" priority="13" dxfId="1188" stopIfTrue="1">
      <formula>$B5="dom"</formula>
    </cfRule>
    <cfRule type="expression" priority="14" dxfId="1186" stopIfTrue="1">
      <formula>$B5="sáb"</formula>
    </cfRule>
  </conditionalFormatting>
  <conditionalFormatting sqref="M5:M7">
    <cfRule type="cellIs" priority="12" dxfId="1182" operator="equal" stopIfTrue="1">
      <formula>$D$35</formula>
    </cfRule>
  </conditionalFormatting>
  <conditionalFormatting sqref="M5:M7">
    <cfRule type="expression" priority="10" dxfId="1186" stopIfTrue="1">
      <formula>$B5="dom"</formula>
    </cfRule>
    <cfRule type="expression" priority="11" dxfId="1186" stopIfTrue="1">
      <formula>$B5="sáb"</formula>
    </cfRule>
  </conditionalFormatting>
  <conditionalFormatting sqref="M5:M7">
    <cfRule type="expression" priority="8" dxfId="1186" stopIfTrue="1">
      <formula>$B5="dom"</formula>
    </cfRule>
    <cfRule type="expression" priority="9" dxfId="1186" stopIfTrue="1">
      <formula>$B5="sáb"</formula>
    </cfRule>
  </conditionalFormatting>
  <conditionalFormatting sqref="M5:M7">
    <cfRule type="expression" priority="7" dxfId="1186" stopIfTrue="1">
      <formula>$B5="dom"</formula>
    </cfRule>
  </conditionalFormatting>
  <conditionalFormatting sqref="M5:M7">
    <cfRule type="expression" priority="5" dxfId="1186" stopIfTrue="1">
      <formula>$B5="dom"</formula>
    </cfRule>
    <cfRule type="expression" priority="6" dxfId="1186" stopIfTrue="1">
      <formula>$B5="sáb"</formula>
    </cfRule>
  </conditionalFormatting>
  <conditionalFormatting sqref="D5:G7">
    <cfRule type="expression" priority="3" dxfId="1186" stopIfTrue="1">
      <formula>$B5="dom"</formula>
    </cfRule>
    <cfRule type="expression" priority="4" dxfId="1186" stopIfTrue="1">
      <formula>$B5="sáb"</formula>
    </cfRule>
  </conditionalFormatting>
  <conditionalFormatting sqref="J5:K7">
    <cfRule type="expression" priority="1" dxfId="1186" stopIfTrue="1">
      <formula>$B5="dom"</formula>
    </cfRule>
    <cfRule type="expression" priority="2" dxfId="1186" stopIfTrue="1">
      <formula>$B5="sáb"</formula>
    </cfRule>
  </conditionalFormatting>
  <conditionalFormatting sqref="A2:N32">
    <cfRule type="expression" priority="91" dxfId="1186" stopIfTrue="1">
      <formula>$B2="dom"</formula>
    </cfRule>
    <cfRule type="expression" priority="92" dxfId="1186" stopIfTrue="1">
      <formula>$B2="sáb"</formula>
    </cfRule>
  </conditionalFormatting>
  <dataValidations count="1">
    <dataValidation type="list" allowBlank="1" showInputMessage="1" showErrorMessage="1" sqref="N2:N32">
      <formula1>$U$2:$U$25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96" r:id="rId1"/>
  <headerFooter>
    <oddHeader>&amp;L&amp;"-,Negrito"&amp;14CÁLCULO DE HORAS - &amp;A</oddHeader>
    <oddFooter>&amp;R&amp;8&amp;D - &amp;T
&amp;F</oddFooter>
  </headerFooter>
  <colBreaks count="2" manualBreakCount="2">
    <brk id="15" max="65535" man="1"/>
    <brk id="21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37"/>
  <sheetViews>
    <sheetView showGridLines="0" showRowColHeaders="0" zoomScale="90" zoomScaleNormal="90" zoomScalePageLayoutView="0" workbookViewId="0" topLeftCell="A2">
      <selection activeCell="B13" sqref="B13"/>
    </sheetView>
  </sheetViews>
  <sheetFormatPr defaultColWidth="0" defaultRowHeight="0" customHeight="1" zeroHeight="1"/>
  <cols>
    <col min="1" max="1" width="6.7109375" style="17" customWidth="1"/>
    <col min="2" max="2" width="4.140625" style="20" customWidth="1"/>
    <col min="3" max="7" width="9.28125" style="20" customWidth="1"/>
    <col min="8" max="8" width="10.57421875" style="20" hidden="1" customWidth="1"/>
    <col min="9" max="9" width="10.57421875" style="20" bestFit="1" customWidth="1"/>
    <col min="10" max="11" width="9.28125" style="20" customWidth="1"/>
    <col min="12" max="13" width="9.28125" style="21" customWidth="1"/>
    <col min="14" max="14" width="21.7109375" style="21" customWidth="1"/>
    <col min="15" max="15" width="3.7109375" style="4" customWidth="1"/>
    <col min="16" max="16" width="9.7109375" style="4" customWidth="1"/>
    <col min="17" max="17" width="40.7109375" style="7" customWidth="1"/>
    <col min="18" max="18" width="3.7109375" style="7" customWidth="1"/>
    <col min="19" max="19" width="8.7109375" style="7" customWidth="1"/>
    <col min="20" max="20" width="71.57421875" style="7" bestFit="1" customWidth="1"/>
    <col min="21" max="21" width="18.140625" style="4" bestFit="1" customWidth="1"/>
    <col min="22" max="22" width="3.7109375" style="4" hidden="1" customWidth="1"/>
    <col min="23" max="23" width="6.7109375" style="17" hidden="1" customWidth="1"/>
    <col min="24" max="24" width="34.28125" style="10" hidden="1" customWidth="1"/>
    <col min="25" max="25" width="13.8515625" style="10" hidden="1" customWidth="1"/>
    <col min="26" max="26" width="40.00390625" style="10" hidden="1" customWidth="1"/>
    <col min="27" max="29" width="0" style="0" hidden="1" customWidth="1"/>
    <col min="30" max="16384" width="0" style="4" hidden="1" customWidth="1"/>
  </cols>
  <sheetData>
    <row r="1" spans="1:26" ht="15" customHeight="1">
      <c r="A1" s="46" t="s">
        <v>0</v>
      </c>
      <c r="B1" s="47"/>
      <c r="C1" s="47" t="s">
        <v>1</v>
      </c>
      <c r="D1" s="47" t="s">
        <v>2</v>
      </c>
      <c r="E1" s="47" t="s">
        <v>36</v>
      </c>
      <c r="F1" s="47" t="s">
        <v>37</v>
      </c>
      <c r="G1" s="47" t="s">
        <v>3</v>
      </c>
      <c r="H1" s="47" t="s">
        <v>5</v>
      </c>
      <c r="I1" s="47" t="s">
        <v>28</v>
      </c>
      <c r="J1" s="47" t="s">
        <v>4</v>
      </c>
      <c r="K1" s="47" t="s">
        <v>8</v>
      </c>
      <c r="L1" s="47" t="s">
        <v>6</v>
      </c>
      <c r="M1" s="47" t="s">
        <v>7</v>
      </c>
      <c r="N1" s="47" t="s">
        <v>9</v>
      </c>
      <c r="P1" s="106" t="s">
        <v>35</v>
      </c>
      <c r="Q1" s="106"/>
      <c r="R1" s="5"/>
      <c r="S1" s="45"/>
      <c r="T1" s="45" t="s">
        <v>29</v>
      </c>
      <c r="U1" s="45" t="s">
        <v>30</v>
      </c>
      <c r="W1" s="3" t="s">
        <v>0</v>
      </c>
      <c r="X1" s="24" t="s">
        <v>50</v>
      </c>
      <c r="Y1" s="37"/>
      <c r="Z1" s="24"/>
    </row>
    <row r="2" spans="1:26" ht="15" customHeight="1">
      <c r="A2" s="70">
        <v>43922</v>
      </c>
      <c r="B2" s="71" t="s">
        <v>85</v>
      </c>
      <c r="C2" s="72">
        <v>0.3333333333333333</v>
      </c>
      <c r="D2" s="93"/>
      <c r="E2" s="93"/>
      <c r="F2" s="93"/>
      <c r="G2" s="93"/>
      <c r="H2" s="94">
        <f>IF((F2-E2)=$D$34,$D$34,IF((F2-E2)&lt;$C$33,$C$33,(F2-E2)))</f>
        <v>0</v>
      </c>
      <c r="I2" s="93"/>
      <c r="J2" s="94">
        <f>IF(Y2="NÃO CUMPRIU",((IF(D2&gt;$C$34,(G2-D2)-H2,$D$34))-I2)-$C$33,(IF(D2&gt;$C$34,(G2-D2)-H2,$D$34))-I2)</f>
        <v>0</v>
      </c>
      <c r="K2" s="94">
        <f>IF(G2&gt;$D$33,G2-$D$33,$D$34)</f>
        <v>0</v>
      </c>
      <c r="L2" s="94">
        <f>IF(OR((J2-C2)=$D$34,(J2-C2)&lt;$D$34),"",IF((J2-C2)&gt;$E$34,$E$34,(J2-C2)))</f>
      </c>
      <c r="M2" s="94">
        <f>IF(J2=C2,"",IF(J2&lt;C2,C2-J2,""))</f>
        <v>0.3333333333333333</v>
      </c>
      <c r="N2" s="95"/>
      <c r="P2" s="1">
        <f>J33</f>
        <v>0</v>
      </c>
      <c r="Q2" s="2" t="s">
        <v>42</v>
      </c>
      <c r="S2" s="1">
        <f>SUMIF($N$2:$N$32,U2,$M$2:$M$32)</f>
        <v>0</v>
      </c>
      <c r="T2" s="8" t="s">
        <v>10</v>
      </c>
      <c r="U2" s="8" t="s">
        <v>18</v>
      </c>
      <c r="W2" s="6">
        <v>1</v>
      </c>
      <c r="X2" s="2"/>
      <c r="Y2" s="2"/>
      <c r="Z2" s="2"/>
    </row>
    <row r="3" spans="1:26" ht="15" customHeight="1">
      <c r="A3" s="70">
        <v>43923</v>
      </c>
      <c r="B3" s="71" t="s">
        <v>86</v>
      </c>
      <c r="C3" s="72">
        <v>0.3333333333333333</v>
      </c>
      <c r="D3" s="93"/>
      <c r="E3" s="93"/>
      <c r="F3" s="93"/>
      <c r="G3" s="93"/>
      <c r="H3" s="94">
        <f aca="true" t="shared" si="0" ref="H3:H31">IF((F3-E3)=$D$34,$D$34,IF((F3-E3)&lt;$C$33,$C$33,(F3-E3)))</f>
        <v>0</v>
      </c>
      <c r="I3" s="93"/>
      <c r="J3" s="94">
        <f aca="true" t="shared" si="1" ref="J3:J32">IF(Y3="NÃO CUMPRIU",((IF(D3&gt;$C$34,(G3-D3)-H3,$D$34))-I3)-$C$33,(IF(D3&gt;$C$34,(G3-D3)-H3,$D$34))-I3)</f>
        <v>0</v>
      </c>
      <c r="K3" s="94">
        <f aca="true" t="shared" si="2" ref="K3:K32">IF(G3&gt;$D$33,G3-$D$33,$D$34)</f>
        <v>0</v>
      </c>
      <c r="L3" s="94">
        <f aca="true" t="shared" si="3" ref="L3:L32">IF(OR((J3-C3)=$D$34,(J3-C3)&lt;$D$34),"",IF((J3-C3)&gt;$E$34,$E$34,(J3-C3)))</f>
      </c>
      <c r="M3" s="94">
        <f aca="true" t="shared" si="4" ref="M3:M32">IF(J3=C3,"",IF(J3&lt;C3,C3-J3,""))</f>
        <v>0.3333333333333333</v>
      </c>
      <c r="N3" s="95"/>
      <c r="P3" s="1">
        <f>K33</f>
        <v>0</v>
      </c>
      <c r="Q3" s="2" t="s">
        <v>43</v>
      </c>
      <c r="S3" s="1">
        <f aca="true" t="shared" si="5" ref="S3:S25">SUMIF($N$2:$N$32,U3,$M$2:$M$32)</f>
        <v>0</v>
      </c>
      <c r="T3" s="8" t="s">
        <v>55</v>
      </c>
      <c r="U3" s="8" t="s">
        <v>56</v>
      </c>
      <c r="W3" s="6">
        <v>2</v>
      </c>
      <c r="X3" s="2"/>
      <c r="Y3" s="2"/>
      <c r="Z3" s="2"/>
    </row>
    <row r="4" spans="1:26" ht="15" customHeight="1">
      <c r="A4" s="70">
        <v>43924</v>
      </c>
      <c r="B4" s="71" t="s">
        <v>87</v>
      </c>
      <c r="C4" s="72">
        <v>0.3333333333333333</v>
      </c>
      <c r="D4" s="93"/>
      <c r="E4" s="93"/>
      <c r="F4" s="93"/>
      <c r="G4" s="93"/>
      <c r="H4" s="94">
        <f t="shared" si="0"/>
        <v>0</v>
      </c>
      <c r="I4" s="93"/>
      <c r="J4" s="94">
        <f t="shared" si="1"/>
        <v>0</v>
      </c>
      <c r="K4" s="94">
        <f t="shared" si="2"/>
        <v>0</v>
      </c>
      <c r="L4" s="94">
        <f t="shared" si="3"/>
      </c>
      <c r="M4" s="94">
        <f t="shared" si="4"/>
        <v>0.3333333333333333</v>
      </c>
      <c r="N4" s="95"/>
      <c r="P4" s="1"/>
      <c r="Q4" s="8"/>
      <c r="S4" s="1">
        <f t="shared" si="5"/>
        <v>0</v>
      </c>
      <c r="T4" s="8" t="s">
        <v>64</v>
      </c>
      <c r="U4" s="8" t="s">
        <v>65</v>
      </c>
      <c r="W4" s="6">
        <v>3</v>
      </c>
      <c r="X4" s="2"/>
      <c r="Y4" s="2"/>
      <c r="Z4" s="2"/>
    </row>
    <row r="5" spans="1:26" ht="15" customHeight="1">
      <c r="A5" s="70">
        <v>43925</v>
      </c>
      <c r="B5" s="71" t="s">
        <v>80</v>
      </c>
      <c r="C5" s="72"/>
      <c r="D5" s="93"/>
      <c r="E5" s="93"/>
      <c r="F5" s="93"/>
      <c r="G5" s="93"/>
      <c r="H5" s="94">
        <f t="shared" si="0"/>
        <v>0</v>
      </c>
      <c r="I5" s="93"/>
      <c r="J5" s="94">
        <f t="shared" si="1"/>
        <v>0</v>
      </c>
      <c r="K5" s="94">
        <f t="shared" si="2"/>
        <v>0</v>
      </c>
      <c r="L5" s="94">
        <f t="shared" si="3"/>
      </c>
      <c r="M5" s="94">
        <f t="shared" si="4"/>
      </c>
      <c r="N5" s="95"/>
      <c r="P5" s="106" t="s">
        <v>39</v>
      </c>
      <c r="Q5" s="106"/>
      <c r="R5" s="18"/>
      <c r="S5" s="1">
        <f t="shared" si="5"/>
        <v>0</v>
      </c>
      <c r="T5" s="8" t="s">
        <v>66</v>
      </c>
      <c r="U5" s="8" t="s">
        <v>67</v>
      </c>
      <c r="W5" s="6">
        <v>4</v>
      </c>
      <c r="X5" s="2"/>
      <c r="Y5" s="2"/>
      <c r="Z5" s="2"/>
    </row>
    <row r="6" spans="1:26" ht="15" customHeight="1">
      <c r="A6" s="70">
        <v>43926</v>
      </c>
      <c r="B6" s="71" t="s">
        <v>44</v>
      </c>
      <c r="C6" s="72"/>
      <c r="D6" s="93"/>
      <c r="E6" s="93"/>
      <c r="F6" s="93"/>
      <c r="G6" s="93"/>
      <c r="H6" s="94">
        <f t="shared" si="0"/>
        <v>0</v>
      </c>
      <c r="I6" s="93"/>
      <c r="J6" s="94">
        <f t="shared" si="1"/>
        <v>0</v>
      </c>
      <c r="K6" s="94">
        <f t="shared" si="2"/>
        <v>0</v>
      </c>
      <c r="L6" s="94">
        <f t="shared" si="3"/>
      </c>
      <c r="M6" s="94">
        <f t="shared" si="4"/>
      </c>
      <c r="N6" s="95"/>
      <c r="P6" s="89">
        <f>IF('MAR-2020'!$P$20="POSITIVO",'MAR-2020'!$P$19,D34)</f>
        <v>0</v>
      </c>
      <c r="Q6" s="2" t="s">
        <v>46</v>
      </c>
      <c r="R6" s="18"/>
      <c r="S6" s="1">
        <f t="shared" si="5"/>
        <v>0</v>
      </c>
      <c r="T6" s="8" t="s">
        <v>31</v>
      </c>
      <c r="U6" s="8" t="s">
        <v>32</v>
      </c>
      <c r="W6" s="6">
        <v>5</v>
      </c>
      <c r="X6" s="2"/>
      <c r="Y6" s="2"/>
      <c r="Z6" s="2"/>
    </row>
    <row r="7" spans="1:26" ht="15" customHeight="1">
      <c r="A7" s="70">
        <v>43927</v>
      </c>
      <c r="B7" s="71" t="s">
        <v>88</v>
      </c>
      <c r="C7" s="72">
        <v>0.3333333333333333</v>
      </c>
      <c r="D7" s="72"/>
      <c r="E7" s="72"/>
      <c r="F7" s="72"/>
      <c r="G7" s="72"/>
      <c r="H7" s="73">
        <f t="shared" si="0"/>
        <v>0</v>
      </c>
      <c r="I7" s="72"/>
      <c r="J7" s="94">
        <f t="shared" si="1"/>
        <v>0</v>
      </c>
      <c r="K7" s="94">
        <f t="shared" si="2"/>
        <v>0</v>
      </c>
      <c r="L7" s="94">
        <f t="shared" si="3"/>
      </c>
      <c r="M7" s="94">
        <f t="shared" si="4"/>
        <v>0.3333333333333333</v>
      </c>
      <c r="N7" s="95"/>
      <c r="P7" s="89">
        <f>IF('MAR-2020'!P20="NEGATIVO",'MAR-2020'!$P$19,D34)</f>
        <v>0</v>
      </c>
      <c r="Q7" s="8" t="s">
        <v>47</v>
      </c>
      <c r="S7" s="1">
        <f t="shared" si="5"/>
        <v>0</v>
      </c>
      <c r="T7" s="8" t="s">
        <v>54</v>
      </c>
      <c r="U7" s="8" t="s">
        <v>57</v>
      </c>
      <c r="W7" s="6">
        <v>6</v>
      </c>
      <c r="X7" s="2"/>
      <c r="Y7" s="2"/>
      <c r="Z7" s="2"/>
    </row>
    <row r="8" spans="1:26" ht="15" customHeight="1">
      <c r="A8" s="70">
        <v>43928</v>
      </c>
      <c r="B8" s="71" t="s">
        <v>84</v>
      </c>
      <c r="C8" s="72">
        <v>0.3333333333333333</v>
      </c>
      <c r="D8" s="72"/>
      <c r="E8" s="72"/>
      <c r="F8" s="72"/>
      <c r="G8" s="72"/>
      <c r="H8" s="73">
        <f t="shared" si="0"/>
        <v>0</v>
      </c>
      <c r="I8" s="72"/>
      <c r="J8" s="94">
        <f t="shared" si="1"/>
        <v>0</v>
      </c>
      <c r="K8" s="94">
        <f t="shared" si="2"/>
        <v>0</v>
      </c>
      <c r="L8" s="94">
        <f t="shared" si="3"/>
      </c>
      <c r="M8" s="94">
        <f t="shared" si="4"/>
        <v>0.3333333333333333</v>
      </c>
      <c r="N8" s="95"/>
      <c r="P8" s="9"/>
      <c r="Q8" s="7" t="s">
        <v>48</v>
      </c>
      <c r="S8" s="1">
        <f>SUMIF($N$2:$N$32,U8,$L$2:$L$32)</f>
        <v>0</v>
      </c>
      <c r="T8" s="8" t="s">
        <v>11</v>
      </c>
      <c r="U8" s="8" t="s">
        <v>19</v>
      </c>
      <c r="W8" s="6">
        <v>7</v>
      </c>
      <c r="X8" s="2"/>
      <c r="Y8" s="2"/>
      <c r="Z8" s="2"/>
    </row>
    <row r="9" spans="1:26" ht="15" customHeight="1">
      <c r="A9" s="96">
        <v>43929</v>
      </c>
      <c r="B9" s="97" t="s">
        <v>85</v>
      </c>
      <c r="C9" s="98"/>
      <c r="D9" s="98"/>
      <c r="E9" s="98"/>
      <c r="F9" s="98"/>
      <c r="G9" s="98"/>
      <c r="H9" s="99">
        <f t="shared" si="0"/>
        <v>0</v>
      </c>
      <c r="I9" s="98"/>
      <c r="J9" s="103">
        <f t="shared" si="1"/>
        <v>0</v>
      </c>
      <c r="K9" s="103">
        <f t="shared" si="2"/>
        <v>0</v>
      </c>
      <c r="L9" s="103">
        <f t="shared" si="3"/>
      </c>
      <c r="M9" s="103">
        <f t="shared" si="4"/>
      </c>
      <c r="N9" s="105"/>
      <c r="Q9" s="10"/>
      <c r="S9" s="1">
        <f>SUMIF($N$2:$N$32,U9,$M$2:$M$32)</f>
        <v>0</v>
      </c>
      <c r="T9" s="8" t="s">
        <v>12</v>
      </c>
      <c r="U9" s="8" t="s">
        <v>20</v>
      </c>
      <c r="W9" s="6">
        <v>8</v>
      </c>
      <c r="X9" s="2"/>
      <c r="Y9" s="2"/>
      <c r="Z9" s="2"/>
    </row>
    <row r="10" spans="1:26" ht="15" customHeight="1">
      <c r="A10" s="70">
        <v>43930</v>
      </c>
      <c r="B10" s="71" t="s">
        <v>86</v>
      </c>
      <c r="C10" s="72">
        <v>0.3333333333333333</v>
      </c>
      <c r="D10" s="72"/>
      <c r="E10" s="72"/>
      <c r="F10" s="72"/>
      <c r="G10" s="72"/>
      <c r="H10" s="73">
        <f t="shared" si="0"/>
        <v>0</v>
      </c>
      <c r="I10" s="72"/>
      <c r="J10" s="94">
        <f t="shared" si="1"/>
        <v>0</v>
      </c>
      <c r="K10" s="94">
        <f t="shared" si="2"/>
        <v>0</v>
      </c>
      <c r="L10" s="94">
        <f t="shared" si="3"/>
      </c>
      <c r="M10" s="94">
        <f t="shared" si="4"/>
        <v>0.3333333333333333</v>
      </c>
      <c r="N10" s="95"/>
      <c r="P10" s="1">
        <f>S8</f>
        <v>0</v>
      </c>
      <c r="Q10" s="8" t="s">
        <v>40</v>
      </c>
      <c r="S10" s="1">
        <f>SUMIF($N$2:$N$32,U10,$M$2:$M$32)</f>
        <v>0</v>
      </c>
      <c r="T10" s="8" t="s">
        <v>78</v>
      </c>
      <c r="U10" s="8" t="s">
        <v>79</v>
      </c>
      <c r="W10" s="6">
        <v>9</v>
      </c>
      <c r="X10" s="2"/>
      <c r="Y10" s="2"/>
      <c r="Z10" s="2"/>
    </row>
    <row r="11" spans="1:26" ht="15" customHeight="1">
      <c r="A11" s="96">
        <v>43931</v>
      </c>
      <c r="B11" s="97" t="s">
        <v>87</v>
      </c>
      <c r="C11" s="98"/>
      <c r="D11" s="98"/>
      <c r="E11" s="98"/>
      <c r="F11" s="98"/>
      <c r="G11" s="98"/>
      <c r="H11" s="99">
        <f t="shared" si="0"/>
        <v>0</v>
      </c>
      <c r="I11" s="98"/>
      <c r="J11" s="103">
        <f t="shared" si="1"/>
        <v>0</v>
      </c>
      <c r="K11" s="103">
        <f t="shared" si="2"/>
        <v>0</v>
      </c>
      <c r="L11" s="103">
        <f t="shared" si="3"/>
      </c>
      <c r="M11" s="103">
        <f t="shared" si="4"/>
      </c>
      <c r="N11" s="105"/>
      <c r="P11" s="1">
        <f>S9</f>
        <v>0</v>
      </c>
      <c r="Q11" s="8" t="s">
        <v>41</v>
      </c>
      <c r="S11" s="1">
        <f t="shared" si="5"/>
        <v>0</v>
      </c>
      <c r="T11" s="8" t="s">
        <v>13</v>
      </c>
      <c r="U11" s="8" t="s">
        <v>21</v>
      </c>
      <c r="W11" s="6">
        <v>10</v>
      </c>
      <c r="X11" s="2"/>
      <c r="Y11" s="2"/>
      <c r="Z11" s="2"/>
    </row>
    <row r="12" spans="1:26" ht="15" customHeight="1">
      <c r="A12" s="70">
        <v>43932</v>
      </c>
      <c r="B12" s="71" t="s">
        <v>80</v>
      </c>
      <c r="C12" s="72"/>
      <c r="D12" s="93"/>
      <c r="E12" s="93"/>
      <c r="F12" s="93"/>
      <c r="G12" s="93"/>
      <c r="H12" s="94">
        <f t="shared" si="0"/>
        <v>0</v>
      </c>
      <c r="I12" s="93"/>
      <c r="J12" s="94">
        <f t="shared" si="1"/>
        <v>0</v>
      </c>
      <c r="K12" s="94">
        <f t="shared" si="2"/>
        <v>0</v>
      </c>
      <c r="L12" s="94">
        <f t="shared" si="3"/>
      </c>
      <c r="M12" s="94">
        <f t="shared" si="4"/>
      </c>
      <c r="N12" s="95"/>
      <c r="S12" s="1">
        <f t="shared" si="5"/>
        <v>0</v>
      </c>
      <c r="T12" s="8" t="s">
        <v>33</v>
      </c>
      <c r="U12" s="8" t="s">
        <v>34</v>
      </c>
      <c r="W12" s="6">
        <v>11</v>
      </c>
      <c r="X12" s="2"/>
      <c r="Y12" s="2"/>
      <c r="Z12" s="2"/>
    </row>
    <row r="13" spans="1:26" ht="15" customHeight="1">
      <c r="A13" s="70">
        <v>43933</v>
      </c>
      <c r="B13" s="71" t="s">
        <v>44</v>
      </c>
      <c r="C13" s="72"/>
      <c r="D13" s="93"/>
      <c r="E13" s="93"/>
      <c r="F13" s="93"/>
      <c r="G13" s="93"/>
      <c r="H13" s="94">
        <f t="shared" si="0"/>
        <v>0</v>
      </c>
      <c r="I13" s="93"/>
      <c r="J13" s="94">
        <f t="shared" si="1"/>
        <v>0</v>
      </c>
      <c r="K13" s="94">
        <f t="shared" si="2"/>
        <v>0</v>
      </c>
      <c r="L13" s="94">
        <f t="shared" si="3"/>
      </c>
      <c r="M13" s="94">
        <f t="shared" si="4"/>
      </c>
      <c r="N13" s="95"/>
      <c r="P13" s="32"/>
      <c r="Q13" s="33"/>
      <c r="S13" s="1">
        <f t="shared" si="5"/>
        <v>0</v>
      </c>
      <c r="T13" s="8" t="s">
        <v>61</v>
      </c>
      <c r="U13" s="8" t="s">
        <v>22</v>
      </c>
      <c r="W13" s="6">
        <v>12</v>
      </c>
      <c r="X13" s="2"/>
      <c r="Y13" s="2"/>
      <c r="Z13" s="2"/>
    </row>
    <row r="14" spans="1:26" ht="15" customHeight="1">
      <c r="A14" s="70">
        <v>43934</v>
      </c>
      <c r="B14" s="71" t="s">
        <v>88</v>
      </c>
      <c r="C14" s="72">
        <v>0.3333333333333333</v>
      </c>
      <c r="D14" s="72"/>
      <c r="E14" s="72"/>
      <c r="F14" s="72"/>
      <c r="G14" s="72"/>
      <c r="H14" s="73">
        <f t="shared" si="0"/>
        <v>0</v>
      </c>
      <c r="I14" s="72"/>
      <c r="J14" s="94">
        <f t="shared" si="1"/>
        <v>0</v>
      </c>
      <c r="K14" s="94">
        <f t="shared" si="2"/>
        <v>0</v>
      </c>
      <c r="L14" s="94">
        <f t="shared" si="3"/>
      </c>
      <c r="M14" s="94">
        <f t="shared" si="4"/>
        <v>0.3333333333333333</v>
      </c>
      <c r="N14" s="95"/>
      <c r="P14" s="34"/>
      <c r="Q14" s="35"/>
      <c r="S14" s="1">
        <f t="shared" si="5"/>
        <v>0</v>
      </c>
      <c r="T14" s="8" t="s">
        <v>14</v>
      </c>
      <c r="U14" s="8" t="s">
        <v>23</v>
      </c>
      <c r="W14" s="6">
        <v>13</v>
      </c>
      <c r="X14" s="2"/>
      <c r="Y14" s="2"/>
      <c r="Z14" s="2"/>
    </row>
    <row r="15" spans="1:26" ht="15" customHeight="1">
      <c r="A15" s="70">
        <v>43935</v>
      </c>
      <c r="B15" s="71" t="s">
        <v>84</v>
      </c>
      <c r="C15" s="72">
        <v>0.3333333333333333</v>
      </c>
      <c r="D15" s="75"/>
      <c r="E15" s="75"/>
      <c r="F15" s="75"/>
      <c r="G15" s="75"/>
      <c r="H15" s="73">
        <f t="shared" si="0"/>
        <v>0</v>
      </c>
      <c r="I15" s="72"/>
      <c r="J15" s="94">
        <f t="shared" si="1"/>
        <v>0</v>
      </c>
      <c r="K15" s="94">
        <f t="shared" si="2"/>
        <v>0</v>
      </c>
      <c r="L15" s="94">
        <f t="shared" si="3"/>
      </c>
      <c r="M15" s="94">
        <f t="shared" si="4"/>
        <v>0.3333333333333333</v>
      </c>
      <c r="N15" s="95"/>
      <c r="P15" s="36"/>
      <c r="Q15" s="10"/>
      <c r="S15" s="1">
        <f t="shared" si="5"/>
        <v>0</v>
      </c>
      <c r="T15" s="8" t="s">
        <v>62</v>
      </c>
      <c r="U15" s="8" t="s">
        <v>24</v>
      </c>
      <c r="W15" s="6">
        <v>14</v>
      </c>
      <c r="X15" s="2"/>
      <c r="Y15" s="2"/>
      <c r="Z15" s="2"/>
    </row>
    <row r="16" spans="1:26" ht="15" customHeight="1">
      <c r="A16" s="70">
        <v>43936</v>
      </c>
      <c r="B16" s="71" t="s">
        <v>85</v>
      </c>
      <c r="C16" s="72">
        <v>0.3333333333333333</v>
      </c>
      <c r="D16" s="93"/>
      <c r="E16" s="93"/>
      <c r="F16" s="93"/>
      <c r="G16" s="93"/>
      <c r="H16" s="94">
        <f t="shared" si="0"/>
        <v>0</v>
      </c>
      <c r="I16" s="93"/>
      <c r="J16" s="94">
        <f t="shared" si="1"/>
        <v>0</v>
      </c>
      <c r="K16" s="94">
        <f t="shared" si="2"/>
        <v>0</v>
      </c>
      <c r="L16" s="94">
        <f t="shared" si="3"/>
      </c>
      <c r="M16" s="94">
        <f t="shared" si="4"/>
        <v>0.3333333333333333</v>
      </c>
      <c r="N16" s="95"/>
      <c r="P16" s="27"/>
      <c r="Q16" s="28"/>
      <c r="S16" s="1">
        <f t="shared" si="5"/>
        <v>0</v>
      </c>
      <c r="T16" s="8" t="s">
        <v>74</v>
      </c>
      <c r="U16" s="8" t="s">
        <v>58</v>
      </c>
      <c r="W16" s="6">
        <v>15</v>
      </c>
      <c r="X16" s="2"/>
      <c r="Y16" s="2"/>
      <c r="Z16" s="2"/>
    </row>
    <row r="17" spans="1:26" ht="15" customHeight="1">
      <c r="A17" s="70">
        <v>43937</v>
      </c>
      <c r="B17" s="71" t="s">
        <v>86</v>
      </c>
      <c r="C17" s="72">
        <v>0.3333333333333333</v>
      </c>
      <c r="D17" s="93"/>
      <c r="E17" s="93"/>
      <c r="F17" s="93"/>
      <c r="G17" s="93"/>
      <c r="H17" s="94">
        <f t="shared" si="0"/>
        <v>0</v>
      </c>
      <c r="I17" s="93"/>
      <c r="J17" s="94">
        <f t="shared" si="1"/>
        <v>0</v>
      </c>
      <c r="K17" s="94">
        <f t="shared" si="2"/>
        <v>0</v>
      </c>
      <c r="L17" s="94">
        <f t="shared" si="3"/>
      </c>
      <c r="M17" s="94">
        <f t="shared" si="4"/>
        <v>0.3333333333333333</v>
      </c>
      <c r="N17" s="95"/>
      <c r="P17" s="29"/>
      <c r="Q17" s="30"/>
      <c r="S17" s="1">
        <f t="shared" si="5"/>
        <v>0</v>
      </c>
      <c r="T17" s="8" t="s">
        <v>75</v>
      </c>
      <c r="U17" s="8" t="s">
        <v>71</v>
      </c>
      <c r="W17" s="6">
        <v>16</v>
      </c>
      <c r="X17" s="2"/>
      <c r="Y17" s="2"/>
      <c r="Z17" s="2"/>
    </row>
    <row r="18" spans="1:26" ht="15" customHeight="1">
      <c r="A18" s="70">
        <v>43938</v>
      </c>
      <c r="B18" s="71" t="s">
        <v>87</v>
      </c>
      <c r="C18" s="72">
        <v>0.3333333333333333</v>
      </c>
      <c r="D18" s="93"/>
      <c r="E18" s="93"/>
      <c r="F18" s="93"/>
      <c r="G18" s="93"/>
      <c r="H18" s="94">
        <f t="shared" si="0"/>
        <v>0</v>
      </c>
      <c r="I18" s="93"/>
      <c r="J18" s="94">
        <f t="shared" si="1"/>
        <v>0</v>
      </c>
      <c r="K18" s="94">
        <f t="shared" si="2"/>
        <v>0</v>
      </c>
      <c r="L18" s="94">
        <f t="shared" si="3"/>
      </c>
      <c r="M18" s="94">
        <f t="shared" si="4"/>
        <v>0.3333333333333333</v>
      </c>
      <c r="N18" s="95"/>
      <c r="S18" s="1">
        <f t="shared" si="5"/>
        <v>0</v>
      </c>
      <c r="T18" s="8" t="s">
        <v>76</v>
      </c>
      <c r="U18" s="8" t="s">
        <v>70</v>
      </c>
      <c r="W18" s="6">
        <v>17</v>
      </c>
      <c r="X18" s="2"/>
      <c r="Y18" s="2"/>
      <c r="Z18" s="2"/>
    </row>
    <row r="19" spans="1:26" ht="15" customHeight="1">
      <c r="A19" s="70">
        <v>43939</v>
      </c>
      <c r="B19" s="71" t="s">
        <v>80</v>
      </c>
      <c r="C19" s="72"/>
      <c r="D19" s="93"/>
      <c r="E19" s="93"/>
      <c r="F19" s="93"/>
      <c r="G19" s="93"/>
      <c r="H19" s="94">
        <f t="shared" si="0"/>
        <v>0</v>
      </c>
      <c r="I19" s="93"/>
      <c r="J19" s="94">
        <f t="shared" si="1"/>
        <v>0</v>
      </c>
      <c r="K19" s="94">
        <f t="shared" si="2"/>
        <v>0</v>
      </c>
      <c r="L19" s="94">
        <f t="shared" si="3"/>
      </c>
      <c r="M19" s="94">
        <f t="shared" si="4"/>
      </c>
      <c r="N19" s="95"/>
      <c r="P19" s="23">
        <f>IF(Q16="NÃO COMPENSOU TODO CRÉDITO DO MÊS ANTERIOR",(IF((P10+P6)=(P11+P7),D34,IF((P10+P6)&gt;(P11+P7),(P10+P6)-(P11+P7),(P11+P7)-(P10+P6))))-Q17,IF(Q13="NÃO COMPENSOU TODO DÉBITO DO MÊS ANTERIOR",(IF((P10+P6)=(P11+P7),D34,IF((P10+P6)&gt;(P11+P7),(P10+P6)-(P11+P7),(P11+P7)-(P10+P6))))-Q14,IF((P10+P6)=(P11+P7),D34,IF((P10+P6)&gt;(P11+P7),(P10+P6)-(P11+P7),(P11+P7)-(P10+P6)))))</f>
        <v>0</v>
      </c>
      <c r="Q19" s="2" t="s">
        <v>45</v>
      </c>
      <c r="S19" s="1">
        <f t="shared" si="5"/>
        <v>0</v>
      </c>
      <c r="T19" s="8" t="s">
        <v>52</v>
      </c>
      <c r="U19" s="8" t="s">
        <v>53</v>
      </c>
      <c r="W19" s="6">
        <v>18</v>
      </c>
      <c r="X19" s="2"/>
      <c r="Y19" s="2"/>
      <c r="Z19" s="2"/>
    </row>
    <row r="20" spans="1:26" ht="15" customHeight="1">
      <c r="A20" s="70">
        <v>43940</v>
      </c>
      <c r="B20" s="71" t="s">
        <v>44</v>
      </c>
      <c r="C20" s="72"/>
      <c r="D20" s="72"/>
      <c r="E20" s="72"/>
      <c r="F20" s="72"/>
      <c r="G20" s="72"/>
      <c r="H20" s="73">
        <f t="shared" si="0"/>
        <v>0</v>
      </c>
      <c r="I20" s="72"/>
      <c r="J20" s="94">
        <f t="shared" si="1"/>
        <v>0</v>
      </c>
      <c r="K20" s="94">
        <f t="shared" si="2"/>
        <v>0</v>
      </c>
      <c r="L20" s="94">
        <f t="shared" si="3"/>
      </c>
      <c r="M20" s="94">
        <f t="shared" si="4"/>
      </c>
      <c r="N20" s="95"/>
      <c r="P20" s="26">
        <f>IF(P19=D34,"",IF((P10+P6)=(P11+P7),"",IF((P10+P6)&gt;(P11+P7),"POSITIVO","NEGATIVO")))</f>
      </c>
      <c r="S20" s="1">
        <f t="shared" si="5"/>
        <v>0</v>
      </c>
      <c r="T20" s="8" t="s">
        <v>16</v>
      </c>
      <c r="U20" s="8" t="s">
        <v>26</v>
      </c>
      <c r="W20" s="6">
        <v>19</v>
      </c>
      <c r="X20" s="2"/>
      <c r="Y20" s="2"/>
      <c r="Z20" s="2"/>
    </row>
    <row r="21" spans="1:26" ht="15" customHeight="1">
      <c r="A21" s="70">
        <v>43941</v>
      </c>
      <c r="B21" s="71" t="s">
        <v>88</v>
      </c>
      <c r="C21" s="72">
        <v>0.3333333333333333</v>
      </c>
      <c r="D21" s="72"/>
      <c r="E21" s="72"/>
      <c r="F21" s="72"/>
      <c r="G21" s="72"/>
      <c r="H21" s="73">
        <f t="shared" si="0"/>
        <v>0</v>
      </c>
      <c r="I21" s="72"/>
      <c r="J21" s="94">
        <f t="shared" si="1"/>
        <v>0</v>
      </c>
      <c r="K21" s="94">
        <f t="shared" si="2"/>
        <v>0</v>
      </c>
      <c r="L21" s="94">
        <f t="shared" si="3"/>
      </c>
      <c r="M21" s="94">
        <f t="shared" si="4"/>
        <v>0.3333333333333333</v>
      </c>
      <c r="N21" s="95"/>
      <c r="S21" s="1">
        <f t="shared" si="5"/>
        <v>0</v>
      </c>
      <c r="T21" s="8" t="s">
        <v>17</v>
      </c>
      <c r="U21" s="8" t="s">
        <v>27</v>
      </c>
      <c r="W21" s="6">
        <v>20</v>
      </c>
      <c r="X21" s="2"/>
      <c r="Y21" s="2"/>
      <c r="Z21" s="2"/>
    </row>
    <row r="22" spans="1:26" ht="15" customHeight="1">
      <c r="A22" s="96">
        <v>43942</v>
      </c>
      <c r="B22" s="97" t="s">
        <v>84</v>
      </c>
      <c r="C22" s="98"/>
      <c r="D22" s="98"/>
      <c r="E22" s="98"/>
      <c r="F22" s="98"/>
      <c r="G22" s="98"/>
      <c r="H22" s="99">
        <f t="shared" si="0"/>
        <v>0</v>
      </c>
      <c r="I22" s="98"/>
      <c r="J22" s="103">
        <f t="shared" si="1"/>
        <v>0</v>
      </c>
      <c r="K22" s="103">
        <f t="shared" si="2"/>
        <v>0</v>
      </c>
      <c r="L22" s="103">
        <f t="shared" si="3"/>
      </c>
      <c r="M22" s="103">
        <f t="shared" si="4"/>
      </c>
      <c r="N22" s="105"/>
      <c r="S22" s="1">
        <f t="shared" si="5"/>
        <v>0</v>
      </c>
      <c r="T22" s="8" t="s">
        <v>15</v>
      </c>
      <c r="U22" s="8" t="s">
        <v>25</v>
      </c>
      <c r="W22" s="6">
        <v>21</v>
      </c>
      <c r="X22" s="2"/>
      <c r="Y22" s="2"/>
      <c r="Z22" s="2"/>
    </row>
    <row r="23" spans="1:26" ht="15" customHeight="1">
      <c r="A23" s="70">
        <v>43943</v>
      </c>
      <c r="B23" s="71" t="s">
        <v>85</v>
      </c>
      <c r="C23" s="72">
        <v>0.3333333333333333</v>
      </c>
      <c r="D23" s="93"/>
      <c r="E23" s="93"/>
      <c r="F23" s="93"/>
      <c r="G23" s="93"/>
      <c r="H23" s="94">
        <f t="shared" si="0"/>
        <v>0</v>
      </c>
      <c r="I23" s="93"/>
      <c r="J23" s="94">
        <f t="shared" si="1"/>
        <v>0</v>
      </c>
      <c r="K23" s="94">
        <f t="shared" si="2"/>
        <v>0</v>
      </c>
      <c r="L23" s="94">
        <f t="shared" si="3"/>
      </c>
      <c r="M23" s="94">
        <f t="shared" si="4"/>
        <v>0.3333333333333333</v>
      </c>
      <c r="N23" s="95"/>
      <c r="S23" s="1">
        <f t="shared" si="5"/>
        <v>0</v>
      </c>
      <c r="T23" s="8" t="s">
        <v>77</v>
      </c>
      <c r="U23" s="8" t="s">
        <v>68</v>
      </c>
      <c r="W23" s="6">
        <v>22</v>
      </c>
      <c r="X23" s="2"/>
      <c r="Y23" s="2"/>
      <c r="Z23" s="2"/>
    </row>
    <row r="24" spans="1:26" ht="15" customHeight="1">
      <c r="A24" s="70">
        <v>43944</v>
      </c>
      <c r="B24" s="71" t="s">
        <v>86</v>
      </c>
      <c r="C24" s="72">
        <v>0.3333333333333333</v>
      </c>
      <c r="D24" s="93"/>
      <c r="E24" s="93"/>
      <c r="F24" s="93"/>
      <c r="G24" s="93"/>
      <c r="H24" s="94">
        <f t="shared" si="0"/>
        <v>0</v>
      </c>
      <c r="I24" s="93"/>
      <c r="J24" s="94">
        <f t="shared" si="1"/>
        <v>0</v>
      </c>
      <c r="K24" s="94">
        <f t="shared" si="2"/>
        <v>0</v>
      </c>
      <c r="L24" s="94">
        <f t="shared" si="3"/>
      </c>
      <c r="M24" s="94">
        <f t="shared" si="4"/>
        <v>0.3333333333333333</v>
      </c>
      <c r="N24" s="95"/>
      <c r="P24" s="22"/>
      <c r="Q24" s="19"/>
      <c r="R24" s="5"/>
      <c r="S24" s="1">
        <f t="shared" si="5"/>
        <v>0</v>
      </c>
      <c r="T24" s="8" t="s">
        <v>63</v>
      </c>
      <c r="U24" s="8" t="s">
        <v>59</v>
      </c>
      <c r="W24" s="6">
        <v>23</v>
      </c>
      <c r="X24" s="2"/>
      <c r="Y24" s="2"/>
      <c r="Z24" s="2"/>
    </row>
    <row r="25" spans="1:26" ht="15" customHeight="1">
      <c r="A25" s="70">
        <v>43945</v>
      </c>
      <c r="B25" s="71" t="s">
        <v>87</v>
      </c>
      <c r="C25" s="72">
        <v>0.3333333333333333</v>
      </c>
      <c r="D25" s="93"/>
      <c r="E25" s="93"/>
      <c r="F25" s="93"/>
      <c r="G25" s="93"/>
      <c r="H25" s="94">
        <f t="shared" si="0"/>
        <v>0</v>
      </c>
      <c r="I25" s="93"/>
      <c r="J25" s="94">
        <f t="shared" si="1"/>
        <v>0</v>
      </c>
      <c r="K25" s="94">
        <f t="shared" si="2"/>
        <v>0</v>
      </c>
      <c r="L25" s="94">
        <f t="shared" si="3"/>
      </c>
      <c r="M25" s="94">
        <f t="shared" si="4"/>
        <v>0.3333333333333333</v>
      </c>
      <c r="N25" s="95"/>
      <c r="P25" s="10"/>
      <c r="Q25" s="10"/>
      <c r="R25" s="10"/>
      <c r="S25" s="1">
        <f t="shared" si="5"/>
        <v>0</v>
      </c>
      <c r="T25" s="8" t="s">
        <v>51</v>
      </c>
      <c r="U25" s="8" t="s">
        <v>60</v>
      </c>
      <c r="W25" s="6">
        <v>24</v>
      </c>
      <c r="X25" s="2"/>
      <c r="Y25" s="2"/>
      <c r="Z25" s="2"/>
    </row>
    <row r="26" spans="1:26" ht="15" customHeight="1">
      <c r="A26" s="70">
        <v>43946</v>
      </c>
      <c r="B26" s="71" t="s">
        <v>80</v>
      </c>
      <c r="C26" s="72"/>
      <c r="D26" s="93"/>
      <c r="E26" s="93"/>
      <c r="F26" s="93"/>
      <c r="G26" s="93"/>
      <c r="H26" s="94">
        <f t="shared" si="0"/>
        <v>0</v>
      </c>
      <c r="I26" s="93"/>
      <c r="J26" s="94">
        <f t="shared" si="1"/>
        <v>0</v>
      </c>
      <c r="K26" s="94">
        <f t="shared" si="2"/>
        <v>0</v>
      </c>
      <c r="L26" s="94">
        <f t="shared" si="3"/>
      </c>
      <c r="M26" s="94">
        <f t="shared" si="4"/>
      </c>
      <c r="N26" s="95"/>
      <c r="R26" s="10"/>
      <c r="W26" s="6">
        <v>25</v>
      </c>
      <c r="X26" s="2"/>
      <c r="Y26" s="2"/>
      <c r="Z26" s="2"/>
    </row>
    <row r="27" spans="1:26" ht="15" customHeight="1">
      <c r="A27" s="70">
        <v>43947</v>
      </c>
      <c r="B27" s="71" t="s">
        <v>44</v>
      </c>
      <c r="C27" s="72"/>
      <c r="D27" s="93"/>
      <c r="E27" s="93"/>
      <c r="F27" s="93"/>
      <c r="G27" s="93"/>
      <c r="H27" s="94">
        <f t="shared" si="0"/>
        <v>0</v>
      </c>
      <c r="I27" s="93"/>
      <c r="J27" s="94">
        <f t="shared" si="1"/>
        <v>0</v>
      </c>
      <c r="K27" s="94">
        <f t="shared" si="2"/>
        <v>0</v>
      </c>
      <c r="L27" s="94">
        <f t="shared" si="3"/>
      </c>
      <c r="M27" s="94">
        <f t="shared" si="4"/>
      </c>
      <c r="N27" s="95"/>
      <c r="Q27" s="4"/>
      <c r="R27" s="10"/>
      <c r="W27" s="6">
        <v>26</v>
      </c>
      <c r="X27" s="2"/>
      <c r="Y27" s="2"/>
      <c r="Z27" s="2"/>
    </row>
    <row r="28" spans="1:26" ht="15" customHeight="1">
      <c r="A28" s="70">
        <v>43948</v>
      </c>
      <c r="B28" s="71" t="s">
        <v>88</v>
      </c>
      <c r="C28" s="72">
        <v>0.3333333333333333</v>
      </c>
      <c r="D28" s="72"/>
      <c r="E28" s="72"/>
      <c r="F28" s="72"/>
      <c r="G28" s="72"/>
      <c r="H28" s="73">
        <f t="shared" si="0"/>
        <v>0</v>
      </c>
      <c r="I28" s="72"/>
      <c r="J28" s="94">
        <f t="shared" si="1"/>
        <v>0</v>
      </c>
      <c r="K28" s="94">
        <f t="shared" si="2"/>
        <v>0</v>
      </c>
      <c r="L28" s="94">
        <f t="shared" si="3"/>
      </c>
      <c r="M28" s="94">
        <f t="shared" si="4"/>
        <v>0.3333333333333333</v>
      </c>
      <c r="N28" s="95"/>
      <c r="Q28" s="4"/>
      <c r="R28" s="5"/>
      <c r="W28" s="6">
        <v>27</v>
      </c>
      <c r="X28" s="2"/>
      <c r="Y28" s="2"/>
      <c r="Z28" s="2"/>
    </row>
    <row r="29" spans="1:26" ht="15" customHeight="1">
      <c r="A29" s="70">
        <v>43949</v>
      </c>
      <c r="B29" s="71" t="s">
        <v>84</v>
      </c>
      <c r="C29" s="72">
        <v>0.3333333333333333</v>
      </c>
      <c r="D29" s="72"/>
      <c r="E29" s="72"/>
      <c r="F29" s="72"/>
      <c r="G29" s="72"/>
      <c r="H29" s="73">
        <f t="shared" si="0"/>
        <v>0</v>
      </c>
      <c r="I29" s="72"/>
      <c r="J29" s="94">
        <f t="shared" si="1"/>
        <v>0</v>
      </c>
      <c r="K29" s="94">
        <f t="shared" si="2"/>
        <v>0</v>
      </c>
      <c r="L29" s="94">
        <f t="shared" si="3"/>
      </c>
      <c r="M29" s="94">
        <f t="shared" si="4"/>
        <v>0.3333333333333333</v>
      </c>
      <c r="N29" s="95"/>
      <c r="Q29" s="4"/>
      <c r="W29" s="6">
        <v>28</v>
      </c>
      <c r="X29" s="2"/>
      <c r="Y29" s="2"/>
      <c r="Z29" s="2"/>
    </row>
    <row r="30" spans="1:26" ht="15" customHeight="1">
      <c r="A30" s="70">
        <v>43950</v>
      </c>
      <c r="B30" s="71" t="s">
        <v>85</v>
      </c>
      <c r="C30" s="72">
        <v>0.3333333333333333</v>
      </c>
      <c r="D30" s="93"/>
      <c r="E30" s="93"/>
      <c r="F30" s="93"/>
      <c r="G30" s="93"/>
      <c r="H30" s="94">
        <f t="shared" si="0"/>
        <v>0</v>
      </c>
      <c r="I30" s="93"/>
      <c r="J30" s="94">
        <f t="shared" si="1"/>
        <v>0</v>
      </c>
      <c r="K30" s="94">
        <f t="shared" si="2"/>
        <v>0</v>
      </c>
      <c r="L30" s="94">
        <f t="shared" si="3"/>
      </c>
      <c r="M30" s="94">
        <f t="shared" si="4"/>
        <v>0.3333333333333333</v>
      </c>
      <c r="N30" s="95"/>
      <c r="Q30" s="4"/>
      <c r="W30" s="6">
        <v>29</v>
      </c>
      <c r="X30" s="2"/>
      <c r="Y30" s="2"/>
      <c r="Z30" s="2"/>
    </row>
    <row r="31" spans="1:26" ht="15" customHeight="1">
      <c r="A31" s="70">
        <v>43951</v>
      </c>
      <c r="B31" s="71" t="s">
        <v>86</v>
      </c>
      <c r="C31" s="72">
        <v>0.3333333333333333</v>
      </c>
      <c r="D31" s="93"/>
      <c r="E31" s="93"/>
      <c r="F31" s="93"/>
      <c r="G31" s="93"/>
      <c r="H31" s="94">
        <f t="shared" si="0"/>
        <v>0</v>
      </c>
      <c r="I31" s="93"/>
      <c r="J31" s="94">
        <f t="shared" si="1"/>
        <v>0</v>
      </c>
      <c r="K31" s="94">
        <f t="shared" si="2"/>
        <v>0</v>
      </c>
      <c r="L31" s="94">
        <f t="shared" si="3"/>
      </c>
      <c r="M31" s="94">
        <f t="shared" si="4"/>
        <v>0.3333333333333333</v>
      </c>
      <c r="N31" s="95"/>
      <c r="Q31" s="4"/>
      <c r="W31" s="6">
        <v>30</v>
      </c>
      <c r="X31" s="2"/>
      <c r="Y31" s="2"/>
      <c r="Z31" s="2"/>
    </row>
    <row r="32" spans="1:26" ht="15" customHeight="1" thickBot="1">
      <c r="A32" s="79"/>
      <c r="B32" s="80"/>
      <c r="C32" s="72"/>
      <c r="D32" s="72"/>
      <c r="E32" s="81"/>
      <c r="F32" s="72"/>
      <c r="G32" s="72"/>
      <c r="H32" s="73">
        <f>IF((F32-E32)=$D$34,$D$34,IF((F32-E32)&lt;$C$33,$C$33,(F32-E32)))</f>
        <v>0</v>
      </c>
      <c r="I32" s="72"/>
      <c r="J32" s="94">
        <f t="shared" si="1"/>
        <v>0</v>
      </c>
      <c r="K32" s="94">
        <f t="shared" si="2"/>
        <v>0</v>
      </c>
      <c r="L32" s="94">
        <f t="shared" si="3"/>
      </c>
      <c r="M32" s="94">
        <f t="shared" si="4"/>
      </c>
      <c r="N32" s="95"/>
      <c r="W32" s="6">
        <v>31</v>
      </c>
      <c r="X32" s="2"/>
      <c r="Y32" s="2"/>
      <c r="Z32" s="2"/>
    </row>
    <row r="33" spans="1:23" ht="15" customHeight="1" thickTop="1">
      <c r="A33" s="11"/>
      <c r="B33" s="52"/>
      <c r="C33" s="87">
        <v>0.041666666666666664</v>
      </c>
      <c r="D33" s="87">
        <v>0.9166666666666666</v>
      </c>
      <c r="E33" s="51">
        <v>0.2604166666666667</v>
      </c>
      <c r="F33" s="25">
        <v>0.3333333333333333</v>
      </c>
      <c r="G33" s="12"/>
      <c r="H33" s="12"/>
      <c r="I33" s="12">
        <f>SUM(I2:I32)</f>
        <v>0</v>
      </c>
      <c r="J33" s="91">
        <f>SUM(J2:J32)</f>
        <v>0</v>
      </c>
      <c r="K33" s="91">
        <f>SUM(K2:K32)</f>
        <v>0</v>
      </c>
      <c r="L33" s="13"/>
      <c r="M33" s="13"/>
      <c r="N33" s="14" t="s">
        <v>38</v>
      </c>
      <c r="W33" s="11"/>
    </row>
    <row r="34" spans="1:23" ht="15" customHeight="1">
      <c r="A34" s="11"/>
      <c r="B34" s="55"/>
      <c r="C34" s="88">
        <v>0.0006944444444444445</v>
      </c>
      <c r="D34" s="88">
        <v>0</v>
      </c>
      <c r="E34" s="25">
        <v>0.08333333333333333</v>
      </c>
      <c r="F34" s="65" t="s">
        <v>94</v>
      </c>
      <c r="G34" s="65"/>
      <c r="H34" s="65"/>
      <c r="I34" s="65"/>
      <c r="J34" s="65"/>
      <c r="K34" s="65"/>
      <c r="L34" s="101"/>
      <c r="M34" s="101"/>
      <c r="N34" s="101"/>
      <c r="W34" s="11"/>
    </row>
    <row r="35" spans="1:23" ht="15" customHeight="1">
      <c r="A35" s="11"/>
      <c r="B35" s="55"/>
      <c r="C35" s="52"/>
      <c r="D35" s="52"/>
      <c r="E35" s="42"/>
      <c r="F35" s="48" t="s">
        <v>95</v>
      </c>
      <c r="G35" s="49"/>
      <c r="H35" s="49"/>
      <c r="I35" s="48"/>
      <c r="J35" s="48"/>
      <c r="K35" s="49"/>
      <c r="L35" s="42"/>
      <c r="M35" s="36"/>
      <c r="N35" s="36"/>
      <c r="O35" s="60"/>
      <c r="P35" s="4" t="s">
        <v>49</v>
      </c>
      <c r="W35" s="11"/>
    </row>
    <row r="36" spans="1:23" ht="15" customHeight="1">
      <c r="A36" s="16"/>
      <c r="B36" s="40" t="s">
        <v>82</v>
      </c>
      <c r="C36" s="41"/>
      <c r="D36" s="42"/>
      <c r="E36" s="42"/>
      <c r="F36" s="43"/>
      <c r="G36" s="43"/>
      <c r="H36" s="43"/>
      <c r="I36" s="43"/>
      <c r="J36" s="41"/>
      <c r="K36" s="41"/>
      <c r="L36" s="41"/>
      <c r="M36" s="41"/>
      <c r="N36" s="41"/>
      <c r="P36" s="4" t="s">
        <v>69</v>
      </c>
      <c r="W36" s="16"/>
    </row>
    <row r="37" spans="1:23" ht="15" customHeight="1">
      <c r="A37" s="16"/>
      <c r="B37" s="41" t="s">
        <v>83</v>
      </c>
      <c r="C37" s="41"/>
      <c r="D37" s="42"/>
      <c r="E37" s="43"/>
      <c r="F37" s="43"/>
      <c r="G37" s="43"/>
      <c r="H37" s="43"/>
      <c r="I37" s="43"/>
      <c r="J37" s="43"/>
      <c r="K37" s="43"/>
      <c r="L37" s="41"/>
      <c r="M37" s="41"/>
      <c r="N37" s="41"/>
      <c r="P37" s="4" t="s">
        <v>89</v>
      </c>
      <c r="W37" s="16"/>
    </row>
    <row r="38" ht="0" customHeight="1" hidden="1"/>
    <row r="39" ht="0" customHeight="1" hidden="1"/>
    <row r="40" ht="0" customHeight="1" hidden="1"/>
    <row r="41" ht="0" customHeight="1" hidden="1"/>
    <row r="42" ht="0" customHeight="1" hidden="1"/>
  </sheetData>
  <sheetProtection password="FF7F" sheet="1" selectLockedCells="1"/>
  <mergeCells count="2">
    <mergeCell ref="P1:Q1"/>
    <mergeCell ref="P5:Q5"/>
  </mergeCells>
  <conditionalFormatting sqref="J32:K32 K35 I33 H32:H33">
    <cfRule type="cellIs" priority="229" dxfId="1182" operator="equal" stopIfTrue="1">
      <formula>$D$34</formula>
    </cfRule>
  </conditionalFormatting>
  <conditionalFormatting sqref="Y2:Y32">
    <cfRule type="cellIs" priority="226" dxfId="1184" operator="equal" stopIfTrue="1">
      <formula>"NÃO CUMPRIU"</formula>
    </cfRule>
  </conditionalFormatting>
  <conditionalFormatting sqref="D15:G16 D22:G23 D30:G31 A32:M32">
    <cfRule type="expression" priority="222" dxfId="1186" stopIfTrue="1">
      <formula>$B15="dom"</formula>
    </cfRule>
    <cfRule type="expression" priority="223" dxfId="1186" stopIfTrue="1">
      <formula>$B15="sab"</formula>
    </cfRule>
  </conditionalFormatting>
  <conditionalFormatting sqref="D8:G8">
    <cfRule type="expression" priority="217" dxfId="1186" stopIfTrue="1">
      <formula>$B8="dom"</formula>
    </cfRule>
    <cfRule type="expression" priority="218" dxfId="1186" stopIfTrue="1">
      <formula>$B8="sab"</formula>
    </cfRule>
  </conditionalFormatting>
  <conditionalFormatting sqref="D29:G29">
    <cfRule type="expression" priority="211" dxfId="1186" stopIfTrue="1">
      <formula>$B29="dom"</formula>
    </cfRule>
    <cfRule type="expression" priority="212" dxfId="1186" stopIfTrue="1">
      <formula>$B29="sab"</formula>
    </cfRule>
  </conditionalFormatting>
  <conditionalFormatting sqref="A2:A8 A10:A19 A21:A31">
    <cfRule type="expression" priority="209" dxfId="1186" stopIfTrue="1">
      <formula>$B2="dom"</formula>
    </cfRule>
    <cfRule type="expression" priority="210" dxfId="1186" stopIfTrue="1">
      <formula>$B2="sáb"</formula>
    </cfRule>
  </conditionalFormatting>
  <conditionalFormatting sqref="C2:C31">
    <cfRule type="expression" priority="205" dxfId="1186" stopIfTrue="1">
      <formula>$B2="dom"</formula>
    </cfRule>
    <cfRule type="expression" priority="206" dxfId="1186" stopIfTrue="1">
      <formula>$B2="sab"</formula>
    </cfRule>
  </conditionalFormatting>
  <conditionalFormatting sqref="J2:K32">
    <cfRule type="cellIs" priority="204" dxfId="1182" operator="equal" stopIfTrue="1">
      <formula>$D$34</formula>
    </cfRule>
  </conditionalFormatting>
  <conditionalFormatting sqref="I15:K16 I29:K31 I2:K8 I10:K10 I21:K23 J3:K32">
    <cfRule type="expression" priority="202" dxfId="1186" stopIfTrue="1">
      <formula>$B2="dom"</formula>
    </cfRule>
    <cfRule type="expression" priority="203" dxfId="1186" stopIfTrue="1">
      <formula>$B2="sab"</formula>
    </cfRule>
  </conditionalFormatting>
  <conditionalFormatting sqref="D2:G2">
    <cfRule type="expression" priority="200" dxfId="1186" stopIfTrue="1">
      <formula>$B2="dom"</formula>
    </cfRule>
    <cfRule type="expression" priority="201" dxfId="1186" stopIfTrue="1">
      <formula>$B2="sáb"</formula>
    </cfRule>
  </conditionalFormatting>
  <conditionalFormatting sqref="D5:G6">
    <cfRule type="expression" priority="198" dxfId="1186" stopIfTrue="1">
      <formula>$B5="dom"</formula>
    </cfRule>
    <cfRule type="expression" priority="199" dxfId="1186" stopIfTrue="1">
      <formula>$B5="sab"</formula>
    </cfRule>
  </conditionalFormatting>
  <conditionalFormatting sqref="D3:G3">
    <cfRule type="expression" priority="196" dxfId="1186" stopIfTrue="1">
      <formula>$B3="dom"</formula>
    </cfRule>
    <cfRule type="expression" priority="197" dxfId="1186" stopIfTrue="1">
      <formula>$B3="sáb"</formula>
    </cfRule>
  </conditionalFormatting>
  <conditionalFormatting sqref="H2:H8 H10:H19 H21:H31">
    <cfRule type="cellIs" priority="195" dxfId="1182" operator="equal" stopIfTrue="1">
      <formula>$D$34</formula>
    </cfRule>
  </conditionalFormatting>
  <conditionalFormatting sqref="H2:H8 H10:H19 H21:H31">
    <cfRule type="expression" priority="193" dxfId="1186" stopIfTrue="1">
      <formula>$B2="dom"</formula>
    </cfRule>
    <cfRule type="expression" priority="194" dxfId="1186" stopIfTrue="1">
      <formula>$B2="sab"</formula>
    </cfRule>
  </conditionalFormatting>
  <conditionalFormatting sqref="D4:G4">
    <cfRule type="expression" priority="191" dxfId="1186" stopIfTrue="1">
      <formula>$B4="dom"</formula>
    </cfRule>
    <cfRule type="expression" priority="192" dxfId="1186" stopIfTrue="1">
      <formula>$B4="sáb"</formula>
    </cfRule>
  </conditionalFormatting>
  <conditionalFormatting sqref="D7:G7">
    <cfRule type="expression" priority="189" dxfId="1186" stopIfTrue="1">
      <formula>$B7="dom"</formula>
    </cfRule>
    <cfRule type="expression" priority="190" dxfId="1186" stopIfTrue="1">
      <formula>$B7="sáb"</formula>
    </cfRule>
  </conditionalFormatting>
  <conditionalFormatting sqref="N2:N32">
    <cfRule type="expression" priority="184" dxfId="1186" stopIfTrue="1">
      <formula>$B2="dom"</formula>
    </cfRule>
    <cfRule type="expression" priority="185" dxfId="1186" stopIfTrue="1">
      <formula>$B2="sáb"</formula>
    </cfRule>
  </conditionalFormatting>
  <conditionalFormatting sqref="D10:G14 I10:I14">
    <cfRule type="expression" priority="160" dxfId="1186" stopIfTrue="1">
      <formula>$B10="dom"</formula>
    </cfRule>
    <cfRule type="expression" priority="161" dxfId="1186" stopIfTrue="1">
      <formula>$B10="sáb"</formula>
    </cfRule>
  </conditionalFormatting>
  <conditionalFormatting sqref="I17:I19 I21">
    <cfRule type="expression" priority="157" dxfId="1186" stopIfTrue="1">
      <formula>$B17="dom"</formula>
    </cfRule>
    <cfRule type="expression" priority="158" dxfId="1186" stopIfTrue="1">
      <formula>$B17="sáb"</formula>
    </cfRule>
  </conditionalFormatting>
  <conditionalFormatting sqref="I24:I28">
    <cfRule type="expression" priority="154" dxfId="1186" stopIfTrue="1">
      <formula>$B24="dom"</formula>
    </cfRule>
    <cfRule type="expression" priority="155" dxfId="1186" stopIfTrue="1">
      <formula>$B24="sáb"</formula>
    </cfRule>
  </conditionalFormatting>
  <conditionalFormatting sqref="M2:M32">
    <cfRule type="cellIs" priority="145" dxfId="1182" operator="equal" stopIfTrue="1">
      <formula>$D$34</formula>
    </cfRule>
  </conditionalFormatting>
  <conditionalFormatting sqref="M2:M32">
    <cfRule type="expression" priority="143" dxfId="1186" stopIfTrue="1">
      <formula>$B2="dom"</formula>
    </cfRule>
    <cfRule type="expression" priority="144" dxfId="1186" stopIfTrue="1">
      <formula>$B2="sáb"</formula>
    </cfRule>
  </conditionalFormatting>
  <conditionalFormatting sqref="M2:M32">
    <cfRule type="expression" priority="141" dxfId="1186" stopIfTrue="1">
      <formula>$B2="dom"</formula>
    </cfRule>
    <cfRule type="expression" priority="142" dxfId="1186" stopIfTrue="1">
      <formula>$B2="sáb"</formula>
    </cfRule>
  </conditionalFormatting>
  <conditionalFormatting sqref="M2:M32">
    <cfRule type="expression" priority="140" dxfId="1186" stopIfTrue="1">
      <formula>$B2="dom"</formula>
    </cfRule>
  </conditionalFormatting>
  <conditionalFormatting sqref="M2:M32">
    <cfRule type="expression" priority="138" dxfId="1186" stopIfTrue="1">
      <formula>$B2="dom"</formula>
    </cfRule>
    <cfRule type="expression" priority="139" dxfId="1186" stopIfTrue="1">
      <formula>$B2="sáb"</formula>
    </cfRule>
  </conditionalFormatting>
  <conditionalFormatting sqref="L2:L32">
    <cfRule type="expression" priority="130" dxfId="1186" stopIfTrue="1">
      <formula>$B2="dom"</formula>
    </cfRule>
    <cfRule type="expression" priority="131" dxfId="1186" stopIfTrue="1">
      <formula>$B2="sab"</formula>
    </cfRule>
  </conditionalFormatting>
  <conditionalFormatting sqref="D24:G27">
    <cfRule type="expression" priority="104" dxfId="1186" stopIfTrue="1">
      <formula>$B24="dom"</formula>
    </cfRule>
    <cfRule type="expression" priority="105" dxfId="1186" stopIfTrue="1">
      <formula>$B24="sáb"</formula>
    </cfRule>
  </conditionalFormatting>
  <conditionalFormatting sqref="D28:G28">
    <cfRule type="expression" priority="102" dxfId="1186" stopIfTrue="1">
      <formula>$B28="dom"</formula>
    </cfRule>
    <cfRule type="expression" priority="103" dxfId="1186" stopIfTrue="1">
      <formula>$B28="sáb"</formula>
    </cfRule>
  </conditionalFormatting>
  <conditionalFormatting sqref="D17:G19 D21:G21">
    <cfRule type="expression" priority="100" dxfId="1186" stopIfTrue="1">
      <formula>$B17="dom"</formula>
    </cfRule>
    <cfRule type="expression" priority="101" dxfId="1186" stopIfTrue="1">
      <formula>$B17="sáb"</formula>
    </cfRule>
  </conditionalFormatting>
  <conditionalFormatting sqref="L8">
    <cfRule type="expression" priority="92" dxfId="1186" stopIfTrue="1">
      <formula>$B8="dom"</formula>
    </cfRule>
    <cfRule type="expression" priority="93" dxfId="1186" stopIfTrue="1">
      <formula>$B8="sab"</formula>
    </cfRule>
  </conditionalFormatting>
  <conditionalFormatting sqref="L15">
    <cfRule type="expression" priority="90" dxfId="1186" stopIfTrue="1">
      <formula>$B15="dom"</formula>
    </cfRule>
    <cfRule type="expression" priority="91" dxfId="1186" stopIfTrue="1">
      <formula>$B15="sab"</formula>
    </cfRule>
  </conditionalFormatting>
  <conditionalFormatting sqref="L22">
    <cfRule type="expression" priority="88" dxfId="1186" stopIfTrue="1">
      <formula>$B22="dom"</formula>
    </cfRule>
    <cfRule type="expression" priority="89" dxfId="1186" stopIfTrue="1">
      <formula>$B22="sab"</formula>
    </cfRule>
  </conditionalFormatting>
  <conditionalFormatting sqref="L29:L31">
    <cfRule type="expression" priority="86" dxfId="1186" stopIfTrue="1">
      <formula>$B29="dom"</formula>
    </cfRule>
    <cfRule type="expression" priority="87" dxfId="1186" stopIfTrue="1">
      <formula>$B29="sab"</formula>
    </cfRule>
  </conditionalFormatting>
  <conditionalFormatting sqref="P6:P7">
    <cfRule type="cellIs" priority="85" dxfId="1185" operator="equal" stopIfTrue="1">
      <formula>$D$34</formula>
    </cfRule>
  </conditionalFormatting>
  <conditionalFormatting sqref="N3:N8 N10:N19 N21:N31">
    <cfRule type="expression" priority="83" dxfId="1186" stopIfTrue="1">
      <formula>$B3="dom"</formula>
    </cfRule>
    <cfRule type="expression" priority="84" dxfId="1186" stopIfTrue="1">
      <formula>$B3="sáb"</formula>
    </cfRule>
  </conditionalFormatting>
  <conditionalFormatting sqref="N3:N8 N10:N19 N21:N31">
    <cfRule type="expression" priority="81" dxfId="1187" stopIfTrue="1">
      <formula>$B3="dom"</formula>
    </cfRule>
    <cfRule type="expression" priority="82" dxfId="1187" stopIfTrue="1">
      <formula>$B3="sáb"</formula>
    </cfRule>
  </conditionalFormatting>
  <conditionalFormatting sqref="N3:N8 N10:N19 N21:N31">
    <cfRule type="expression" priority="79" dxfId="1186" stopIfTrue="1">
      <formula>$B3="dom"</formula>
    </cfRule>
    <cfRule type="expression" priority="80" dxfId="1186" stopIfTrue="1">
      <formula>$B3="sáb"</formula>
    </cfRule>
  </conditionalFormatting>
  <conditionalFormatting sqref="L9">
    <cfRule type="expression" priority="75" dxfId="1186" stopIfTrue="1">
      <formula>$B9="dom"</formula>
    </cfRule>
    <cfRule type="expression" priority="76" dxfId="1186" stopIfTrue="1">
      <formula>$B9="sab"</formula>
    </cfRule>
  </conditionalFormatting>
  <conditionalFormatting sqref="L9">
    <cfRule type="expression" priority="77" dxfId="1186" stopIfTrue="1">
      <formula>$B9="dom"</formula>
    </cfRule>
    <cfRule type="expression" priority="78" dxfId="1186" stopIfTrue="1">
      <formula>$B9="sáb"</formula>
    </cfRule>
  </conditionalFormatting>
  <conditionalFormatting sqref="A9">
    <cfRule type="expression" priority="73" dxfId="1186" stopIfTrue="1">
      <formula>$B9="dom"</formula>
    </cfRule>
    <cfRule type="expression" priority="74" dxfId="1186" stopIfTrue="1">
      <formula>$B9="sáb"</formula>
    </cfRule>
  </conditionalFormatting>
  <conditionalFormatting sqref="C9">
    <cfRule type="expression" priority="69" dxfId="1186" stopIfTrue="1">
      <formula>$B9="dom"</formula>
    </cfRule>
    <cfRule type="expression" priority="70" dxfId="1186" stopIfTrue="1">
      <formula>$B9="sab"</formula>
    </cfRule>
  </conditionalFormatting>
  <conditionalFormatting sqref="I9">
    <cfRule type="expression" priority="67" dxfId="1186" stopIfTrue="1">
      <formula>$B9="dom"</formula>
    </cfRule>
    <cfRule type="expression" priority="68" dxfId="1186" stopIfTrue="1">
      <formula>$B9="sab"</formula>
    </cfRule>
  </conditionalFormatting>
  <conditionalFormatting sqref="H9">
    <cfRule type="cellIs" priority="66" dxfId="1182" operator="equal" stopIfTrue="1">
      <formula>$D$35</formula>
    </cfRule>
  </conditionalFormatting>
  <conditionalFormatting sqref="H9">
    <cfRule type="expression" priority="64" dxfId="1186" stopIfTrue="1">
      <formula>$B9="dom"</formula>
    </cfRule>
    <cfRule type="expression" priority="65" dxfId="1186" stopIfTrue="1">
      <formula>$B9="sab"</formula>
    </cfRule>
  </conditionalFormatting>
  <conditionalFormatting sqref="N9">
    <cfRule type="expression" priority="62" dxfId="1186" stopIfTrue="1">
      <formula>$B9="dom"</formula>
    </cfRule>
    <cfRule type="expression" priority="63" dxfId="1186" stopIfTrue="1">
      <formula>$B9="sáb"</formula>
    </cfRule>
  </conditionalFormatting>
  <conditionalFormatting sqref="N9 A9 H9:I9 C9">
    <cfRule type="expression" priority="60" dxfId="1187" stopIfTrue="1">
      <formula>$B9="dom"</formula>
    </cfRule>
    <cfRule type="expression" priority="61" dxfId="1187" stopIfTrue="1">
      <formula>$B9="sáb"</formula>
    </cfRule>
  </conditionalFormatting>
  <conditionalFormatting sqref="N9 A9 H9:I9 C9">
    <cfRule type="expression" priority="58" dxfId="1188" stopIfTrue="1">
      <formula>$B9="dom"</formula>
    </cfRule>
    <cfRule type="expression" priority="59" dxfId="1186" stopIfTrue="1">
      <formula>$B9="sáb"</formula>
    </cfRule>
  </conditionalFormatting>
  <conditionalFormatting sqref="M9">
    <cfRule type="cellIs" priority="57" dxfId="1182" operator="equal" stopIfTrue="1">
      <formula>$D$35</formula>
    </cfRule>
  </conditionalFormatting>
  <conditionalFormatting sqref="M9">
    <cfRule type="expression" priority="55" dxfId="1186" stopIfTrue="1">
      <formula>$B9="dom"</formula>
    </cfRule>
    <cfRule type="expression" priority="56" dxfId="1186" stopIfTrue="1">
      <formula>$B9="sáb"</formula>
    </cfRule>
  </conditionalFormatting>
  <conditionalFormatting sqref="M9">
    <cfRule type="expression" priority="53" dxfId="1186" stopIfTrue="1">
      <formula>$B9="dom"</formula>
    </cfRule>
    <cfRule type="expression" priority="54" dxfId="1186" stopIfTrue="1">
      <formula>$B9="sáb"</formula>
    </cfRule>
  </conditionalFormatting>
  <conditionalFormatting sqref="M9">
    <cfRule type="expression" priority="52" dxfId="1186" stopIfTrue="1">
      <formula>$B9="dom"</formula>
    </cfRule>
  </conditionalFormatting>
  <conditionalFormatting sqref="M9">
    <cfRule type="expression" priority="50" dxfId="1186" stopIfTrue="1">
      <formula>$B9="dom"</formula>
    </cfRule>
    <cfRule type="expression" priority="51" dxfId="1186" stopIfTrue="1">
      <formula>$B9="sáb"</formula>
    </cfRule>
  </conditionalFormatting>
  <conditionalFormatting sqref="D9:G9">
    <cfRule type="expression" priority="48" dxfId="1186" stopIfTrue="1">
      <formula>$B9="dom"</formula>
    </cfRule>
    <cfRule type="expression" priority="49" dxfId="1186" stopIfTrue="1">
      <formula>$B9="sáb"</formula>
    </cfRule>
  </conditionalFormatting>
  <conditionalFormatting sqref="J9:K9">
    <cfRule type="expression" priority="46" dxfId="1186" stopIfTrue="1">
      <formula>$B9="dom"</formula>
    </cfRule>
    <cfRule type="expression" priority="47" dxfId="1186" stopIfTrue="1">
      <formula>$B9="sáb"</formula>
    </cfRule>
  </conditionalFormatting>
  <conditionalFormatting sqref="L20">
    <cfRule type="expression" priority="42" dxfId="1186" stopIfTrue="1">
      <formula>$B20="dom"</formula>
    </cfRule>
    <cfRule type="expression" priority="43" dxfId="1186" stopIfTrue="1">
      <formula>$B20="sab"</formula>
    </cfRule>
  </conditionalFormatting>
  <conditionalFormatting sqref="L20">
    <cfRule type="expression" priority="44" dxfId="1186" stopIfTrue="1">
      <formula>$B20="dom"</formula>
    </cfRule>
    <cfRule type="expression" priority="45" dxfId="1186" stopIfTrue="1">
      <formula>$B20="sáb"</formula>
    </cfRule>
  </conditionalFormatting>
  <conditionalFormatting sqref="A20">
    <cfRule type="expression" priority="40" dxfId="1186" stopIfTrue="1">
      <formula>$B20="dom"</formula>
    </cfRule>
    <cfRule type="expression" priority="41" dxfId="1186" stopIfTrue="1">
      <formula>$B20="sáb"</formula>
    </cfRule>
  </conditionalFormatting>
  <conditionalFormatting sqref="C20">
    <cfRule type="expression" priority="36" dxfId="1186" stopIfTrue="1">
      <formula>$B20="dom"</formula>
    </cfRule>
    <cfRule type="expression" priority="37" dxfId="1186" stopIfTrue="1">
      <formula>$B20="sab"</formula>
    </cfRule>
  </conditionalFormatting>
  <conditionalFormatting sqref="I20">
    <cfRule type="expression" priority="34" dxfId="1186" stopIfTrue="1">
      <formula>$B20="dom"</formula>
    </cfRule>
    <cfRule type="expression" priority="35" dxfId="1186" stopIfTrue="1">
      <formula>$B20="sab"</formula>
    </cfRule>
  </conditionalFormatting>
  <conditionalFormatting sqref="H20">
    <cfRule type="cellIs" priority="33" dxfId="1182" operator="equal" stopIfTrue="1">
      <formula>$D$35</formula>
    </cfRule>
  </conditionalFormatting>
  <conditionalFormatting sqref="H20">
    <cfRule type="expression" priority="31" dxfId="1186" stopIfTrue="1">
      <formula>$B20="dom"</formula>
    </cfRule>
    <cfRule type="expression" priority="32" dxfId="1186" stopIfTrue="1">
      <formula>$B20="sab"</formula>
    </cfRule>
  </conditionalFormatting>
  <conditionalFormatting sqref="N20">
    <cfRule type="expression" priority="29" dxfId="1186" stopIfTrue="1">
      <formula>$B20="dom"</formula>
    </cfRule>
    <cfRule type="expression" priority="30" dxfId="1186" stopIfTrue="1">
      <formula>$B20="sáb"</formula>
    </cfRule>
  </conditionalFormatting>
  <conditionalFormatting sqref="N20 A20 H20:I20 C20">
    <cfRule type="expression" priority="27" dxfId="1187" stopIfTrue="1">
      <formula>$B20="dom"</formula>
    </cfRule>
    <cfRule type="expression" priority="28" dxfId="1187" stopIfTrue="1">
      <formula>$B20="sáb"</formula>
    </cfRule>
  </conditionalFormatting>
  <conditionalFormatting sqref="N20 A20 H20:I20 C20">
    <cfRule type="expression" priority="25" dxfId="1188" stopIfTrue="1">
      <formula>$B20="dom"</formula>
    </cfRule>
    <cfRule type="expression" priority="26" dxfId="1186" stopIfTrue="1">
      <formula>$B20="sáb"</formula>
    </cfRule>
  </conditionalFormatting>
  <conditionalFormatting sqref="M20">
    <cfRule type="cellIs" priority="24" dxfId="1182" operator="equal" stopIfTrue="1">
      <formula>$D$35</formula>
    </cfRule>
  </conditionalFormatting>
  <conditionalFormatting sqref="M20">
    <cfRule type="expression" priority="22" dxfId="1186" stopIfTrue="1">
      <formula>$B20="dom"</formula>
    </cfRule>
    <cfRule type="expression" priority="23" dxfId="1186" stopIfTrue="1">
      <formula>$B20="sáb"</formula>
    </cfRule>
  </conditionalFormatting>
  <conditionalFormatting sqref="M20">
    <cfRule type="expression" priority="20" dxfId="1186" stopIfTrue="1">
      <formula>$B20="dom"</formula>
    </cfRule>
    <cfRule type="expression" priority="21" dxfId="1186" stopIfTrue="1">
      <formula>$B20="sáb"</formula>
    </cfRule>
  </conditionalFormatting>
  <conditionalFormatting sqref="M20">
    <cfRule type="expression" priority="19" dxfId="1186" stopIfTrue="1">
      <formula>$B20="dom"</formula>
    </cfRule>
  </conditionalFormatting>
  <conditionalFormatting sqref="M20">
    <cfRule type="expression" priority="17" dxfId="1186" stopIfTrue="1">
      <formula>$B20="dom"</formula>
    </cfRule>
    <cfRule type="expression" priority="18" dxfId="1186" stopIfTrue="1">
      <formula>$B20="sáb"</formula>
    </cfRule>
  </conditionalFormatting>
  <conditionalFormatting sqref="D20:G20">
    <cfRule type="expression" priority="15" dxfId="1186" stopIfTrue="1">
      <formula>$B20="dom"</formula>
    </cfRule>
    <cfRule type="expression" priority="16" dxfId="1186" stopIfTrue="1">
      <formula>$B20="sáb"</formula>
    </cfRule>
  </conditionalFormatting>
  <conditionalFormatting sqref="J20:K20">
    <cfRule type="expression" priority="13" dxfId="1186" stopIfTrue="1">
      <formula>$B20="dom"</formula>
    </cfRule>
    <cfRule type="expression" priority="14" dxfId="1186" stopIfTrue="1">
      <formula>$B20="sáb"</formula>
    </cfRule>
  </conditionalFormatting>
  <conditionalFormatting sqref="A2:N32">
    <cfRule type="expression" priority="163" dxfId="1186" stopIfTrue="1">
      <formula>$B2="dom"</formula>
    </cfRule>
    <cfRule type="expression" priority="164" dxfId="1186" stopIfTrue="1">
      <formula>$B2="sáb"</formula>
    </cfRule>
  </conditionalFormatting>
  <conditionalFormatting sqref="D10:G10">
    <cfRule type="expression" priority="11" dxfId="1186" stopIfTrue="1">
      <formula>$B10="dom"</formula>
    </cfRule>
    <cfRule type="expression" priority="12" dxfId="1186" stopIfTrue="1">
      <formula>$B10="sab"</formula>
    </cfRule>
  </conditionalFormatting>
  <conditionalFormatting sqref="L10">
    <cfRule type="expression" priority="9" dxfId="1186" stopIfTrue="1">
      <formula>$B10="dom"</formula>
    </cfRule>
    <cfRule type="expression" priority="10" dxfId="1186" stopIfTrue="1">
      <formula>$B10="sab"</formula>
    </cfRule>
  </conditionalFormatting>
  <conditionalFormatting sqref="D21:G21 I21">
    <cfRule type="expression" priority="7" dxfId="1186" stopIfTrue="1">
      <formula>$B21="dom"</formula>
    </cfRule>
    <cfRule type="expression" priority="8" dxfId="1186" stopIfTrue="1">
      <formula>$B21="sáb"</formula>
    </cfRule>
  </conditionalFormatting>
  <conditionalFormatting sqref="D21:G21">
    <cfRule type="expression" priority="5" dxfId="1186" stopIfTrue="1">
      <formula>$B21="dom"</formula>
    </cfRule>
    <cfRule type="expression" priority="6" dxfId="1186" stopIfTrue="1">
      <formula>$B21="sab"</formula>
    </cfRule>
  </conditionalFormatting>
  <conditionalFormatting sqref="L21">
    <cfRule type="expression" priority="3" dxfId="1186" stopIfTrue="1">
      <formula>$B21="dom"</formula>
    </cfRule>
    <cfRule type="expression" priority="4" dxfId="1186" stopIfTrue="1">
      <formula>$B21="sab"</formula>
    </cfRule>
  </conditionalFormatting>
  <conditionalFormatting sqref="P20">
    <cfRule type="cellIs" priority="1" dxfId="1183" operator="equal" stopIfTrue="1">
      <formula>"POSITIVO"</formula>
    </cfRule>
    <cfRule type="cellIs" priority="2" dxfId="1184" operator="equal" stopIfTrue="1">
      <formula>"NEGATIVO"</formula>
    </cfRule>
  </conditionalFormatting>
  <dataValidations count="1">
    <dataValidation type="list" allowBlank="1" showInputMessage="1" showErrorMessage="1" sqref="N2:N32">
      <formula1>$U$2:$U$25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96" r:id="rId1"/>
  <headerFooter>
    <oddHeader>&amp;L&amp;"-,Negrito"&amp;14CÁLCULO DE HORAS - &amp;A</oddHeader>
    <oddFooter>&amp;R&amp;8&amp;D - &amp;T
&amp;F</oddFooter>
  </headerFooter>
  <colBreaks count="2" manualBreakCount="2">
    <brk id="15" max="65535" man="1"/>
    <brk id="21" max="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36"/>
  <sheetViews>
    <sheetView showGridLines="0" showRowColHeaders="0" zoomScale="90" zoomScaleNormal="90" zoomScalePageLayoutView="0" workbookViewId="0" topLeftCell="A1">
      <selection activeCell="B13" sqref="B13"/>
    </sheetView>
  </sheetViews>
  <sheetFormatPr defaultColWidth="0" defaultRowHeight="0" customHeight="1" zeroHeight="1"/>
  <cols>
    <col min="1" max="1" width="6.7109375" style="17" customWidth="1"/>
    <col min="2" max="2" width="4.140625" style="20" customWidth="1"/>
    <col min="3" max="7" width="9.28125" style="20" customWidth="1"/>
    <col min="8" max="8" width="10.57421875" style="20" hidden="1" customWidth="1"/>
    <col min="9" max="9" width="10.57421875" style="20" bestFit="1" customWidth="1"/>
    <col min="10" max="11" width="9.28125" style="20" customWidth="1"/>
    <col min="12" max="13" width="9.28125" style="21" customWidth="1"/>
    <col min="14" max="14" width="21.7109375" style="21" customWidth="1"/>
    <col min="15" max="15" width="3.7109375" style="4" customWidth="1"/>
    <col min="16" max="16" width="9.7109375" style="4" customWidth="1"/>
    <col min="17" max="17" width="40.7109375" style="7" customWidth="1"/>
    <col min="18" max="18" width="3.7109375" style="7" customWidth="1"/>
    <col min="19" max="19" width="8.7109375" style="7" customWidth="1"/>
    <col min="20" max="20" width="71.57421875" style="7" bestFit="1" customWidth="1"/>
    <col min="21" max="21" width="18.140625" style="4" bestFit="1" customWidth="1"/>
    <col min="22" max="22" width="3.7109375" style="4" hidden="1" customWidth="1"/>
    <col min="23" max="23" width="6.7109375" style="17" hidden="1" customWidth="1"/>
    <col min="24" max="24" width="34.28125" style="10" hidden="1" customWidth="1"/>
    <col min="25" max="25" width="13.8515625" style="10" hidden="1" customWidth="1"/>
    <col min="26" max="26" width="40.00390625" style="10" hidden="1" customWidth="1"/>
    <col min="27" max="29" width="0" style="0" hidden="1" customWidth="1"/>
    <col min="30" max="16384" width="0" style="4" hidden="1" customWidth="1"/>
  </cols>
  <sheetData>
    <row r="1" spans="1:26" ht="15" customHeight="1">
      <c r="A1" s="46" t="s">
        <v>0</v>
      </c>
      <c r="B1" s="47"/>
      <c r="C1" s="47" t="s">
        <v>1</v>
      </c>
      <c r="D1" s="47" t="s">
        <v>2</v>
      </c>
      <c r="E1" s="47" t="s">
        <v>36</v>
      </c>
      <c r="F1" s="47" t="s">
        <v>37</v>
      </c>
      <c r="G1" s="47" t="s">
        <v>3</v>
      </c>
      <c r="H1" s="47" t="s">
        <v>5</v>
      </c>
      <c r="I1" s="47" t="s">
        <v>28</v>
      </c>
      <c r="J1" s="47" t="s">
        <v>4</v>
      </c>
      <c r="K1" s="47" t="s">
        <v>8</v>
      </c>
      <c r="L1" s="47" t="s">
        <v>6</v>
      </c>
      <c r="M1" s="47" t="s">
        <v>7</v>
      </c>
      <c r="N1" s="47" t="s">
        <v>9</v>
      </c>
      <c r="P1" s="106" t="s">
        <v>35</v>
      </c>
      <c r="Q1" s="106"/>
      <c r="R1" s="5"/>
      <c r="S1" s="45"/>
      <c r="T1" s="45" t="s">
        <v>29</v>
      </c>
      <c r="U1" s="45" t="s">
        <v>30</v>
      </c>
      <c r="W1" s="3" t="s">
        <v>0</v>
      </c>
      <c r="X1" s="24" t="s">
        <v>50</v>
      </c>
      <c r="Y1" s="38"/>
      <c r="Z1" s="24"/>
    </row>
    <row r="2" spans="1:26" ht="15" customHeight="1">
      <c r="A2" s="96">
        <v>43952</v>
      </c>
      <c r="B2" s="97" t="s">
        <v>87</v>
      </c>
      <c r="C2" s="98"/>
      <c r="D2" s="98"/>
      <c r="E2" s="98"/>
      <c r="F2" s="98"/>
      <c r="G2" s="98"/>
      <c r="H2" s="99">
        <f>IF((F2-E2)=$D$34,$D$34,IF((F2-E2)&lt;$C$33,$C$33,(F2-E2)))</f>
        <v>0</v>
      </c>
      <c r="I2" s="98"/>
      <c r="J2" s="99">
        <f>IF(Y2="NÃO CUMPRIU",((IF(D2&gt;$C$34,(G2-D2)-H2,$D$34))-I2)-$C$33,(IF(D2&gt;$C$34,(G2-D2)-H2,$D$34))-I2)</f>
        <v>0</v>
      </c>
      <c r="K2" s="99">
        <f>IF(G2&gt;$D$33,G2-$D$33,$D$34)</f>
        <v>0</v>
      </c>
      <c r="L2" s="99">
        <f>IF(OR((J2-C2)=$D$34,(J2-C2)&lt;$D$34),"",IF((J2-C2)&gt;$E$34,$E$34,(J2-C2)))</f>
      </c>
      <c r="M2" s="99">
        <f>IF(J2=C2,"",IF(J2&lt;C2,C2-J2,""))</f>
      </c>
      <c r="N2" s="100"/>
      <c r="P2" s="1">
        <f>J33</f>
        <v>0</v>
      </c>
      <c r="Q2" s="2" t="s">
        <v>42</v>
      </c>
      <c r="S2" s="1">
        <f>SUMIF($N$2:$N$32,U2,$M$2:$M$32)</f>
        <v>0</v>
      </c>
      <c r="T2" s="8" t="s">
        <v>10</v>
      </c>
      <c r="U2" s="8" t="s">
        <v>18</v>
      </c>
      <c r="W2" s="6">
        <v>1</v>
      </c>
      <c r="X2" s="2"/>
      <c r="Y2" s="2"/>
      <c r="Z2" s="2"/>
    </row>
    <row r="3" spans="1:26" ht="15" customHeight="1">
      <c r="A3" s="70">
        <v>43953</v>
      </c>
      <c r="B3" s="71" t="s">
        <v>80</v>
      </c>
      <c r="C3" s="72"/>
      <c r="D3" s="93"/>
      <c r="E3" s="93"/>
      <c r="F3" s="93"/>
      <c r="G3" s="93"/>
      <c r="H3" s="94">
        <f aca="true" t="shared" si="0" ref="H3:H31">IF((F3-E3)=$D$34,$D$34,IF((F3-E3)&lt;$C$33,$C$33,(F3-E3)))</f>
        <v>0</v>
      </c>
      <c r="I3" s="93"/>
      <c r="J3" s="94">
        <f>IF(Y3="NÃO CUMPRIU",((IF(D3&gt;$C$34,(G3-D3)-H3,$D$34))-I3)-$C$33,(IF(D3&gt;$C$34,(G3-D3)-H3,$D$34))-I3)</f>
        <v>0</v>
      </c>
      <c r="K3" s="94">
        <f>IF(G3&gt;$D$33,G3-$D$33,$D$34)</f>
        <v>0</v>
      </c>
      <c r="L3" s="94">
        <f>IF(OR((J3-C3)=$D$34,(J3-C3)&lt;$D$34),"",IF((J3-C3)&gt;$E$34,$E$34,(J3-C3)))</f>
      </c>
      <c r="M3" s="94">
        <f>IF(J3=C3,"",IF(J3&lt;C3,C3-J3,""))</f>
      </c>
      <c r="N3" s="95"/>
      <c r="P3" s="1">
        <f>K33</f>
        <v>0</v>
      </c>
      <c r="Q3" s="2" t="s">
        <v>43</v>
      </c>
      <c r="S3" s="1">
        <f aca="true" t="shared" si="1" ref="S3:S25">SUMIF($N$2:$N$32,U3,$M$2:$M$32)</f>
        <v>0</v>
      </c>
      <c r="T3" s="8" t="s">
        <v>55</v>
      </c>
      <c r="U3" s="8" t="s">
        <v>56</v>
      </c>
      <c r="W3" s="6">
        <v>2</v>
      </c>
      <c r="X3" s="2"/>
      <c r="Y3" s="2"/>
      <c r="Z3" s="2"/>
    </row>
    <row r="4" spans="1:26" ht="15" customHeight="1">
      <c r="A4" s="70">
        <v>43954</v>
      </c>
      <c r="B4" s="71" t="s">
        <v>44</v>
      </c>
      <c r="C4" s="72"/>
      <c r="D4" s="93"/>
      <c r="E4" s="93"/>
      <c r="F4" s="93"/>
      <c r="G4" s="93"/>
      <c r="H4" s="94">
        <f t="shared" si="0"/>
        <v>0</v>
      </c>
      <c r="I4" s="93"/>
      <c r="J4" s="94">
        <f>IF(Y4="NÃO CUMPRIU",((IF(D4&gt;$C$34,(G4-D4)-H4,$D$34))-I4)-$C$33,(IF(D4&gt;$C$34,(G4-D4)-H4,$D$34))-I4)</f>
        <v>0</v>
      </c>
      <c r="K4" s="94">
        <f>IF(G4&gt;$D$33,G4-$D$33,$D$34)</f>
        <v>0</v>
      </c>
      <c r="L4" s="94">
        <f>IF(OR((J4-C4)=$D$34,(J4-C4)&lt;$D$34),"",IF((J4-C4)&gt;$E$34,$E$34,(J4-C4)))</f>
      </c>
      <c r="M4" s="94">
        <f>IF(J4=C4,"",IF(J4&lt;C4,C4-J4,""))</f>
      </c>
      <c r="N4" s="95"/>
      <c r="P4" s="1"/>
      <c r="Q4" s="8"/>
      <c r="S4" s="1">
        <f t="shared" si="1"/>
        <v>0</v>
      </c>
      <c r="T4" s="8" t="s">
        <v>64</v>
      </c>
      <c r="U4" s="8" t="s">
        <v>65</v>
      </c>
      <c r="W4" s="6">
        <v>3</v>
      </c>
      <c r="X4" s="2"/>
      <c r="Y4" s="2"/>
      <c r="Z4" s="2"/>
    </row>
    <row r="5" spans="1:26" ht="15" customHeight="1">
      <c r="A5" s="70">
        <v>43955</v>
      </c>
      <c r="B5" s="71" t="s">
        <v>88</v>
      </c>
      <c r="C5" s="72">
        <v>0.3333333333333333</v>
      </c>
      <c r="D5" s="72"/>
      <c r="E5" s="72"/>
      <c r="F5" s="72"/>
      <c r="G5" s="72"/>
      <c r="H5" s="73">
        <f t="shared" si="0"/>
        <v>0</v>
      </c>
      <c r="I5" s="72"/>
      <c r="J5" s="94">
        <f>IF(Y5="NÃO CUMPRIU",((IF(D5&gt;$C$34,(G5-D5)-H5,$D$34))-I5)-$C$33,(IF(D5&gt;$C$34,(G5-D5)-H5,$D$34))-I5)</f>
        <v>0</v>
      </c>
      <c r="K5" s="94">
        <f>IF(G5&gt;$D$33,G5-$D$33,$D$34)</f>
        <v>0</v>
      </c>
      <c r="L5" s="73">
        <f>IF(OR((J5-C5)=$D$34,(J5-C5)&lt;$D$34),"",IF((J5-C5)&gt;$E$34,$E$34,(J5-C5)))</f>
      </c>
      <c r="M5" s="73">
        <f>IF(J5=C5,"",IF(J5&lt;C5,C5-J5,""))</f>
        <v>0.3333333333333333</v>
      </c>
      <c r="N5" s="74"/>
      <c r="P5" s="106" t="s">
        <v>39</v>
      </c>
      <c r="Q5" s="106"/>
      <c r="R5" s="18"/>
      <c r="S5" s="1">
        <f t="shared" si="1"/>
        <v>0</v>
      </c>
      <c r="T5" s="8" t="s">
        <v>66</v>
      </c>
      <c r="U5" s="8" t="s">
        <v>67</v>
      </c>
      <c r="W5" s="6">
        <v>4</v>
      </c>
      <c r="X5" s="2"/>
      <c r="Y5" s="2"/>
      <c r="Z5" s="2"/>
    </row>
    <row r="6" spans="1:26" ht="15" customHeight="1">
      <c r="A6" s="70">
        <v>43956</v>
      </c>
      <c r="B6" s="71" t="s">
        <v>84</v>
      </c>
      <c r="C6" s="72">
        <v>0.3333333333333333</v>
      </c>
      <c r="D6" s="72"/>
      <c r="E6" s="72"/>
      <c r="F6" s="72"/>
      <c r="G6" s="72"/>
      <c r="H6" s="73">
        <f t="shared" si="0"/>
        <v>0</v>
      </c>
      <c r="I6" s="72"/>
      <c r="J6" s="94">
        <f aca="true" t="shared" si="2" ref="J6:J32">IF(Y6="NÃO CUMPRIU",((IF(D6&gt;$C$34,(G6-D6)-H6,$D$34))-I6)-$C$33,(IF(D6&gt;$C$34,(G6-D6)-H6,$D$34))-I6)</f>
        <v>0</v>
      </c>
      <c r="K6" s="94">
        <f aca="true" t="shared" si="3" ref="K6:K32">IF(G6&gt;$D$33,G6-$D$33,$D$34)</f>
        <v>0</v>
      </c>
      <c r="L6" s="73">
        <f aca="true" t="shared" si="4" ref="L6:L32">IF(OR((J6-C6)=$D$34,(J6-C6)&lt;$D$34),"",IF((J6-C6)&gt;$E$34,$E$34,(J6-C6)))</f>
      </c>
      <c r="M6" s="73">
        <f aca="true" t="shared" si="5" ref="M6:M32">IF(J6=C6,"",IF(J6&lt;C6,C6-J6,""))</f>
        <v>0.3333333333333333</v>
      </c>
      <c r="N6" s="74"/>
      <c r="P6" s="89">
        <f>IF('ABR-2020'!$P$20="POSITIVO",'ABR-2020'!$P$19,D34)</f>
        <v>0</v>
      </c>
      <c r="Q6" s="2" t="s">
        <v>46</v>
      </c>
      <c r="R6" s="18"/>
      <c r="S6" s="1">
        <f t="shared" si="1"/>
        <v>0</v>
      </c>
      <c r="T6" s="8" t="s">
        <v>31</v>
      </c>
      <c r="U6" s="8" t="s">
        <v>32</v>
      </c>
      <c r="W6" s="6">
        <v>5</v>
      </c>
      <c r="X6" s="2"/>
      <c r="Y6" s="2"/>
      <c r="Z6" s="2"/>
    </row>
    <row r="7" spans="1:26" ht="15" customHeight="1">
      <c r="A7" s="70">
        <v>43957</v>
      </c>
      <c r="B7" s="71" t="s">
        <v>85</v>
      </c>
      <c r="C7" s="72">
        <v>0.3333333333333333</v>
      </c>
      <c r="D7" s="93"/>
      <c r="E7" s="93"/>
      <c r="F7" s="93"/>
      <c r="G7" s="93"/>
      <c r="H7" s="94">
        <f t="shared" si="0"/>
        <v>0</v>
      </c>
      <c r="I7" s="93"/>
      <c r="J7" s="94">
        <f t="shared" si="2"/>
        <v>0</v>
      </c>
      <c r="K7" s="94">
        <f t="shared" si="3"/>
        <v>0</v>
      </c>
      <c r="L7" s="73">
        <f t="shared" si="4"/>
      </c>
      <c r="M7" s="73">
        <f t="shared" si="5"/>
        <v>0.3333333333333333</v>
      </c>
      <c r="N7" s="74"/>
      <c r="P7" s="89">
        <f>IF('ABR-2020'!P20="NEGATIVO",'ABR-2020'!$P$19,D34)</f>
        <v>0</v>
      </c>
      <c r="Q7" s="8" t="s">
        <v>47</v>
      </c>
      <c r="S7" s="1">
        <f t="shared" si="1"/>
        <v>0</v>
      </c>
      <c r="T7" s="8" t="s">
        <v>54</v>
      </c>
      <c r="U7" s="8" t="s">
        <v>57</v>
      </c>
      <c r="W7" s="6">
        <v>6</v>
      </c>
      <c r="X7" s="2"/>
      <c r="Y7" s="2"/>
      <c r="Z7" s="2"/>
    </row>
    <row r="8" spans="1:26" ht="15" customHeight="1">
      <c r="A8" s="70">
        <v>43958</v>
      </c>
      <c r="B8" s="71" t="s">
        <v>86</v>
      </c>
      <c r="C8" s="72">
        <v>0.3333333333333333</v>
      </c>
      <c r="D8" s="93"/>
      <c r="E8" s="93"/>
      <c r="F8" s="93"/>
      <c r="G8" s="93"/>
      <c r="H8" s="94">
        <f t="shared" si="0"/>
        <v>0</v>
      </c>
      <c r="I8" s="93"/>
      <c r="J8" s="94">
        <f t="shared" si="2"/>
        <v>0</v>
      </c>
      <c r="K8" s="94">
        <f t="shared" si="3"/>
        <v>0</v>
      </c>
      <c r="L8" s="73">
        <f t="shared" si="4"/>
      </c>
      <c r="M8" s="73">
        <f t="shared" si="5"/>
        <v>0.3333333333333333</v>
      </c>
      <c r="N8" s="74"/>
      <c r="P8" s="9"/>
      <c r="Q8" s="7" t="s">
        <v>48</v>
      </c>
      <c r="S8" s="1">
        <f>SUMIF($N$2:$N$32,U8,$L$2:$L$32)</f>
        <v>0</v>
      </c>
      <c r="T8" s="8" t="s">
        <v>11</v>
      </c>
      <c r="U8" s="8" t="s">
        <v>19</v>
      </c>
      <c r="W8" s="6">
        <v>7</v>
      </c>
      <c r="X8" s="2"/>
      <c r="Y8" s="2"/>
      <c r="Z8" s="2"/>
    </row>
    <row r="9" spans="1:26" ht="15" customHeight="1">
      <c r="A9" s="70">
        <v>43959</v>
      </c>
      <c r="B9" s="71" t="s">
        <v>87</v>
      </c>
      <c r="C9" s="72">
        <v>0.3333333333333333</v>
      </c>
      <c r="D9" s="93"/>
      <c r="E9" s="93"/>
      <c r="F9" s="93"/>
      <c r="G9" s="93"/>
      <c r="H9" s="94">
        <f t="shared" si="0"/>
        <v>0</v>
      </c>
      <c r="I9" s="93"/>
      <c r="J9" s="94">
        <f t="shared" si="2"/>
        <v>0</v>
      </c>
      <c r="K9" s="94">
        <f t="shared" si="3"/>
        <v>0</v>
      </c>
      <c r="L9" s="73">
        <f t="shared" si="4"/>
      </c>
      <c r="M9" s="73">
        <f t="shared" si="5"/>
        <v>0.3333333333333333</v>
      </c>
      <c r="N9" s="74"/>
      <c r="Q9" s="10"/>
      <c r="S9" s="1">
        <f>SUMIF($N$2:$N$32,U9,$M$2:$M$32)</f>
        <v>0</v>
      </c>
      <c r="T9" s="8" t="s">
        <v>12</v>
      </c>
      <c r="U9" s="8" t="s">
        <v>20</v>
      </c>
      <c r="W9" s="6">
        <v>8</v>
      </c>
      <c r="X9" s="2"/>
      <c r="Y9" s="2"/>
      <c r="Z9" s="2"/>
    </row>
    <row r="10" spans="1:26" ht="15" customHeight="1">
      <c r="A10" s="70">
        <v>43960</v>
      </c>
      <c r="B10" s="71" t="s">
        <v>80</v>
      </c>
      <c r="C10" s="72"/>
      <c r="D10" s="93"/>
      <c r="E10" s="93"/>
      <c r="F10" s="93"/>
      <c r="G10" s="93"/>
      <c r="H10" s="94">
        <f t="shared" si="0"/>
        <v>0</v>
      </c>
      <c r="I10" s="93"/>
      <c r="J10" s="94">
        <f t="shared" si="2"/>
        <v>0</v>
      </c>
      <c r="K10" s="94">
        <f t="shared" si="3"/>
        <v>0</v>
      </c>
      <c r="L10" s="73">
        <f t="shared" si="4"/>
      </c>
      <c r="M10" s="73">
        <f t="shared" si="5"/>
      </c>
      <c r="N10" s="74"/>
      <c r="P10" s="1">
        <f>S8</f>
        <v>0</v>
      </c>
      <c r="Q10" s="8" t="s">
        <v>40</v>
      </c>
      <c r="S10" s="1">
        <f>SUMIF($N$2:$N$32,U10,$M$2:$M$32)</f>
        <v>0</v>
      </c>
      <c r="T10" s="8" t="s">
        <v>78</v>
      </c>
      <c r="U10" s="8" t="s">
        <v>79</v>
      </c>
      <c r="W10" s="6">
        <v>9</v>
      </c>
      <c r="X10" s="2"/>
      <c r="Y10" s="2"/>
      <c r="Z10" s="2"/>
    </row>
    <row r="11" spans="1:26" ht="15" customHeight="1">
      <c r="A11" s="70">
        <v>43961</v>
      </c>
      <c r="B11" s="71" t="s">
        <v>44</v>
      </c>
      <c r="C11" s="72"/>
      <c r="D11" s="93"/>
      <c r="E11" s="93"/>
      <c r="F11" s="93"/>
      <c r="G11" s="93"/>
      <c r="H11" s="94">
        <f t="shared" si="0"/>
        <v>0</v>
      </c>
      <c r="I11" s="93"/>
      <c r="J11" s="94">
        <f t="shared" si="2"/>
        <v>0</v>
      </c>
      <c r="K11" s="94">
        <f t="shared" si="3"/>
        <v>0</v>
      </c>
      <c r="L11" s="73">
        <f t="shared" si="4"/>
      </c>
      <c r="M11" s="73">
        <f t="shared" si="5"/>
      </c>
      <c r="N11" s="74"/>
      <c r="P11" s="1">
        <f>S9</f>
        <v>0</v>
      </c>
      <c r="Q11" s="8" t="s">
        <v>41</v>
      </c>
      <c r="S11" s="1">
        <f t="shared" si="1"/>
        <v>0</v>
      </c>
      <c r="T11" s="8" t="s">
        <v>13</v>
      </c>
      <c r="U11" s="8" t="s">
        <v>21</v>
      </c>
      <c r="W11" s="6">
        <v>10</v>
      </c>
      <c r="X11" s="2"/>
      <c r="Y11" s="2"/>
      <c r="Z11" s="2"/>
    </row>
    <row r="12" spans="1:26" ht="15" customHeight="1">
      <c r="A12" s="70">
        <v>43962</v>
      </c>
      <c r="B12" s="71" t="s">
        <v>88</v>
      </c>
      <c r="C12" s="72">
        <v>0.3333333333333333</v>
      </c>
      <c r="D12" s="72"/>
      <c r="E12" s="72"/>
      <c r="F12" s="72"/>
      <c r="G12" s="72"/>
      <c r="H12" s="73">
        <f t="shared" si="0"/>
        <v>0</v>
      </c>
      <c r="I12" s="72"/>
      <c r="J12" s="94">
        <f t="shared" si="2"/>
        <v>0</v>
      </c>
      <c r="K12" s="94">
        <f t="shared" si="3"/>
        <v>0</v>
      </c>
      <c r="L12" s="73">
        <f t="shared" si="4"/>
      </c>
      <c r="M12" s="73">
        <f t="shared" si="5"/>
        <v>0.3333333333333333</v>
      </c>
      <c r="N12" s="74"/>
      <c r="S12" s="1">
        <f t="shared" si="1"/>
        <v>0</v>
      </c>
      <c r="T12" s="8" t="s">
        <v>33</v>
      </c>
      <c r="U12" s="8" t="s">
        <v>34</v>
      </c>
      <c r="W12" s="6">
        <v>11</v>
      </c>
      <c r="X12" s="2"/>
      <c r="Y12" s="2"/>
      <c r="Z12" s="2"/>
    </row>
    <row r="13" spans="1:26" ht="15" customHeight="1">
      <c r="A13" s="70">
        <v>43963</v>
      </c>
      <c r="B13" s="71" t="s">
        <v>84</v>
      </c>
      <c r="C13" s="72">
        <v>0.3333333333333333</v>
      </c>
      <c r="D13" s="72"/>
      <c r="E13" s="72"/>
      <c r="F13" s="72"/>
      <c r="G13" s="72"/>
      <c r="H13" s="73">
        <f t="shared" si="0"/>
        <v>0</v>
      </c>
      <c r="I13" s="72"/>
      <c r="J13" s="94">
        <f t="shared" si="2"/>
        <v>0</v>
      </c>
      <c r="K13" s="94">
        <f t="shared" si="3"/>
        <v>0</v>
      </c>
      <c r="L13" s="73">
        <f t="shared" si="4"/>
      </c>
      <c r="M13" s="73">
        <f t="shared" si="5"/>
        <v>0.3333333333333333</v>
      </c>
      <c r="N13" s="74"/>
      <c r="P13" s="32"/>
      <c r="Q13" s="33">
        <f>IF(P7&gt;P10,"NÃO COMPENSOU TODO DÉBITO DO MÊS ANTERIOR","")</f>
      </c>
      <c r="S13" s="1">
        <f t="shared" si="1"/>
        <v>0</v>
      </c>
      <c r="T13" s="8" t="s">
        <v>61</v>
      </c>
      <c r="U13" s="8" t="s">
        <v>22</v>
      </c>
      <c r="W13" s="6">
        <v>12</v>
      </c>
      <c r="X13" s="2"/>
      <c r="Y13" s="2"/>
      <c r="Z13" s="2"/>
    </row>
    <row r="14" spans="1:26" ht="15" customHeight="1">
      <c r="A14" s="70">
        <v>43964</v>
      </c>
      <c r="B14" s="71" t="s">
        <v>85</v>
      </c>
      <c r="C14" s="72">
        <v>0.3333333333333333</v>
      </c>
      <c r="D14" s="93"/>
      <c r="E14" s="93"/>
      <c r="F14" s="93"/>
      <c r="G14" s="93"/>
      <c r="H14" s="94">
        <f t="shared" si="0"/>
        <v>0</v>
      </c>
      <c r="I14" s="93"/>
      <c r="J14" s="94">
        <f t="shared" si="2"/>
        <v>0</v>
      </c>
      <c r="K14" s="94">
        <f t="shared" si="3"/>
        <v>0</v>
      </c>
      <c r="L14" s="73">
        <f t="shared" si="4"/>
      </c>
      <c r="M14" s="73">
        <f t="shared" si="5"/>
        <v>0.3333333333333333</v>
      </c>
      <c r="N14" s="74"/>
      <c r="P14" s="34">
        <f>IF(Q13="NÃO COMPENSOU TODO DÉBITO DO MÊS ANTERIOR","DESCONTA","")</f>
      </c>
      <c r="Q14" s="35">
        <f>IF(Q13="NÃO COMPENSOU TODO DÉBITO DO MÊS ANTERIOR",P7-P10,"")</f>
      </c>
      <c r="S14" s="1">
        <f t="shared" si="1"/>
        <v>0</v>
      </c>
      <c r="T14" s="8" t="s">
        <v>14</v>
      </c>
      <c r="U14" s="8" t="s">
        <v>23</v>
      </c>
      <c r="W14" s="6">
        <v>13</v>
      </c>
      <c r="X14" s="2"/>
      <c r="Y14" s="2"/>
      <c r="Z14" s="2"/>
    </row>
    <row r="15" spans="1:26" ht="15" customHeight="1">
      <c r="A15" s="70">
        <v>43965</v>
      </c>
      <c r="B15" s="71" t="s">
        <v>86</v>
      </c>
      <c r="C15" s="72">
        <v>0.3333333333333333</v>
      </c>
      <c r="D15" s="93"/>
      <c r="E15" s="93"/>
      <c r="F15" s="93"/>
      <c r="G15" s="93"/>
      <c r="H15" s="94">
        <f t="shared" si="0"/>
        <v>0</v>
      </c>
      <c r="I15" s="93"/>
      <c r="J15" s="94">
        <f t="shared" si="2"/>
        <v>0</v>
      </c>
      <c r="K15" s="94">
        <f t="shared" si="3"/>
        <v>0</v>
      </c>
      <c r="L15" s="73">
        <f t="shared" si="4"/>
      </c>
      <c r="M15" s="73">
        <f t="shared" si="5"/>
        <v>0.3333333333333333</v>
      </c>
      <c r="N15" s="74"/>
      <c r="P15" s="36"/>
      <c r="Q15" s="10"/>
      <c r="S15" s="1">
        <f t="shared" si="1"/>
        <v>0</v>
      </c>
      <c r="T15" s="8" t="s">
        <v>62</v>
      </c>
      <c r="U15" s="8" t="s">
        <v>24</v>
      </c>
      <c r="W15" s="6">
        <v>14</v>
      </c>
      <c r="X15" s="2"/>
      <c r="Y15" s="2"/>
      <c r="Z15" s="2"/>
    </row>
    <row r="16" spans="1:26" ht="15" customHeight="1">
      <c r="A16" s="70">
        <v>43966</v>
      </c>
      <c r="B16" s="71" t="s">
        <v>87</v>
      </c>
      <c r="C16" s="72">
        <v>0.3333333333333333</v>
      </c>
      <c r="D16" s="93"/>
      <c r="E16" s="93"/>
      <c r="F16" s="93"/>
      <c r="G16" s="93"/>
      <c r="H16" s="94">
        <f t="shared" si="0"/>
        <v>0</v>
      </c>
      <c r="I16" s="93"/>
      <c r="J16" s="94">
        <f t="shared" si="2"/>
        <v>0</v>
      </c>
      <c r="K16" s="94">
        <f t="shared" si="3"/>
        <v>0</v>
      </c>
      <c r="L16" s="73">
        <f t="shared" si="4"/>
      </c>
      <c r="M16" s="73">
        <f t="shared" si="5"/>
        <v>0.3333333333333333</v>
      </c>
      <c r="N16" s="74"/>
      <c r="P16" s="27"/>
      <c r="Q16" s="28">
        <f>IF(P6&gt;P11,"NÃO COMPENSOU TODO CRÉDITO DO MÊS ANTERIOR","")</f>
      </c>
      <c r="S16" s="1">
        <f t="shared" si="1"/>
        <v>0</v>
      </c>
      <c r="T16" s="8" t="s">
        <v>74</v>
      </c>
      <c r="U16" s="8" t="s">
        <v>58</v>
      </c>
      <c r="W16" s="6">
        <v>15</v>
      </c>
      <c r="X16" s="2"/>
      <c r="Y16" s="2"/>
      <c r="Z16" s="2"/>
    </row>
    <row r="17" spans="1:26" ht="15" customHeight="1">
      <c r="A17" s="70">
        <v>43967</v>
      </c>
      <c r="B17" s="71" t="s">
        <v>80</v>
      </c>
      <c r="C17" s="72"/>
      <c r="D17" s="93"/>
      <c r="E17" s="93"/>
      <c r="F17" s="93"/>
      <c r="G17" s="93"/>
      <c r="H17" s="94">
        <f t="shared" si="0"/>
        <v>0</v>
      </c>
      <c r="I17" s="93"/>
      <c r="J17" s="94">
        <f t="shared" si="2"/>
        <v>0</v>
      </c>
      <c r="K17" s="94">
        <f t="shared" si="3"/>
        <v>0</v>
      </c>
      <c r="L17" s="73">
        <f t="shared" si="4"/>
      </c>
      <c r="M17" s="73">
        <f t="shared" si="5"/>
      </c>
      <c r="N17" s="74"/>
      <c r="P17" s="29">
        <f>IF(Q16="NÃO COMPENSOU TODO CRÉDITO DO MÊS ANTERIOR","PERDE","")</f>
      </c>
      <c r="Q17" s="30">
        <f>IF(Q16="NÃO COMPENSOU TODO CRÉDITO DO MÊS ANTERIOR",P6-P11,"")</f>
      </c>
      <c r="S17" s="1">
        <f t="shared" si="1"/>
        <v>0</v>
      </c>
      <c r="T17" s="8" t="s">
        <v>75</v>
      </c>
      <c r="U17" s="8" t="s">
        <v>71</v>
      </c>
      <c r="W17" s="6">
        <v>16</v>
      </c>
      <c r="X17" s="2"/>
      <c r="Y17" s="2"/>
      <c r="Z17" s="2"/>
    </row>
    <row r="18" spans="1:26" ht="15" customHeight="1">
      <c r="A18" s="70">
        <v>43968</v>
      </c>
      <c r="B18" s="71" t="s">
        <v>44</v>
      </c>
      <c r="C18" s="72"/>
      <c r="D18" s="93"/>
      <c r="E18" s="93"/>
      <c r="F18" s="93"/>
      <c r="G18" s="93"/>
      <c r="H18" s="94">
        <f t="shared" si="0"/>
        <v>0</v>
      </c>
      <c r="I18" s="93"/>
      <c r="J18" s="94">
        <f t="shared" si="2"/>
        <v>0</v>
      </c>
      <c r="K18" s="94">
        <f t="shared" si="3"/>
        <v>0</v>
      </c>
      <c r="L18" s="73">
        <f t="shared" si="4"/>
      </c>
      <c r="M18" s="73">
        <f t="shared" si="5"/>
      </c>
      <c r="N18" s="74"/>
      <c r="S18" s="1">
        <f t="shared" si="1"/>
        <v>0</v>
      </c>
      <c r="T18" s="8" t="s">
        <v>76</v>
      </c>
      <c r="U18" s="8" t="s">
        <v>70</v>
      </c>
      <c r="W18" s="6">
        <v>17</v>
      </c>
      <c r="X18" s="2"/>
      <c r="Y18" s="2"/>
      <c r="Z18" s="2"/>
    </row>
    <row r="19" spans="1:26" ht="15" customHeight="1">
      <c r="A19" s="70">
        <v>43969</v>
      </c>
      <c r="B19" s="71" t="s">
        <v>88</v>
      </c>
      <c r="C19" s="72">
        <v>0.3333333333333333</v>
      </c>
      <c r="D19" s="72"/>
      <c r="E19" s="72"/>
      <c r="F19" s="72"/>
      <c r="G19" s="72"/>
      <c r="H19" s="73">
        <f t="shared" si="0"/>
        <v>0</v>
      </c>
      <c r="I19" s="72"/>
      <c r="J19" s="94">
        <f t="shared" si="2"/>
        <v>0</v>
      </c>
      <c r="K19" s="94">
        <f t="shared" si="3"/>
        <v>0</v>
      </c>
      <c r="L19" s="73">
        <f t="shared" si="4"/>
      </c>
      <c r="M19" s="73">
        <f t="shared" si="5"/>
        <v>0.3333333333333333</v>
      </c>
      <c r="N19" s="74"/>
      <c r="P19" s="23">
        <f>IF(Q16="NÃO COMPENSOU TODO CRÉDITO DO MÊS ANTERIOR",(IF((P10+P6)=(P11+P7),D34,IF((P10+P6)&gt;(P11+P7),(P10+P6)-(P11+P7),(P11+P7)-(P10+P6))))-Q17,IF(Q13="NÃO COMPENSOU TODO DÉBITO DO MÊS ANTERIOR",(IF((P10+P6)=(P11+P7),D34,IF((P10+P6)&gt;(P11+P7),(P10+P6)-(P11+P7),(P11+P7)-(P10+P6))))-Q14,IF((P10+P6)=(P11+P7),D34,IF((P10+P6)&gt;(P11+P7),(P10+P6)-(P11+P7),(P11+P7)-(P10+P6)))))</f>
        <v>0</v>
      </c>
      <c r="Q19" s="2" t="s">
        <v>45</v>
      </c>
      <c r="S19" s="1">
        <f t="shared" si="1"/>
        <v>0</v>
      </c>
      <c r="T19" s="8" t="s">
        <v>52</v>
      </c>
      <c r="U19" s="8" t="s">
        <v>53</v>
      </c>
      <c r="W19" s="6">
        <v>18</v>
      </c>
      <c r="X19" s="2"/>
      <c r="Y19" s="2"/>
      <c r="Z19" s="2"/>
    </row>
    <row r="20" spans="1:26" ht="15" customHeight="1">
      <c r="A20" s="70">
        <v>43970</v>
      </c>
      <c r="B20" s="71" t="s">
        <v>84</v>
      </c>
      <c r="C20" s="72">
        <v>0.3333333333333333</v>
      </c>
      <c r="D20" s="72"/>
      <c r="E20" s="72"/>
      <c r="F20" s="72"/>
      <c r="G20" s="72"/>
      <c r="H20" s="73">
        <f t="shared" si="0"/>
        <v>0</v>
      </c>
      <c r="I20" s="72"/>
      <c r="J20" s="94">
        <f t="shared" si="2"/>
        <v>0</v>
      </c>
      <c r="K20" s="94">
        <f t="shared" si="3"/>
        <v>0</v>
      </c>
      <c r="L20" s="73">
        <f t="shared" si="4"/>
      </c>
      <c r="M20" s="73">
        <f t="shared" si="5"/>
        <v>0.3333333333333333</v>
      </c>
      <c r="N20" s="74"/>
      <c r="P20" s="26">
        <f>IF(P19=D34,"",IF((P10+P6)=(P11+P7),"",IF((P10+P6)&gt;(P11+P7),"POSITIVO","NEGATIVO")))</f>
      </c>
      <c r="S20" s="1">
        <f t="shared" si="1"/>
        <v>0</v>
      </c>
      <c r="T20" s="8" t="s">
        <v>16</v>
      </c>
      <c r="U20" s="8" t="s">
        <v>26</v>
      </c>
      <c r="W20" s="6">
        <v>19</v>
      </c>
      <c r="X20" s="2"/>
      <c r="Y20" s="2"/>
      <c r="Z20" s="2"/>
    </row>
    <row r="21" spans="1:26" ht="15" customHeight="1">
      <c r="A21" s="70">
        <v>43971</v>
      </c>
      <c r="B21" s="71" t="s">
        <v>85</v>
      </c>
      <c r="C21" s="72">
        <v>0.3333333333333333</v>
      </c>
      <c r="D21" s="93"/>
      <c r="E21" s="93"/>
      <c r="F21" s="93"/>
      <c r="G21" s="93"/>
      <c r="H21" s="94">
        <f t="shared" si="0"/>
        <v>0</v>
      </c>
      <c r="I21" s="93"/>
      <c r="J21" s="94">
        <f t="shared" si="2"/>
        <v>0</v>
      </c>
      <c r="K21" s="94">
        <f t="shared" si="3"/>
        <v>0</v>
      </c>
      <c r="L21" s="73">
        <f t="shared" si="4"/>
      </c>
      <c r="M21" s="73">
        <f t="shared" si="5"/>
        <v>0.3333333333333333</v>
      </c>
      <c r="N21" s="74"/>
      <c r="S21" s="1">
        <f t="shared" si="1"/>
        <v>0</v>
      </c>
      <c r="T21" s="8" t="s">
        <v>17</v>
      </c>
      <c r="U21" s="8" t="s">
        <v>27</v>
      </c>
      <c r="W21" s="6">
        <v>20</v>
      </c>
      <c r="X21" s="2"/>
      <c r="Y21" s="2"/>
      <c r="Z21" s="2"/>
    </row>
    <row r="22" spans="1:26" ht="15" customHeight="1">
      <c r="A22" s="70">
        <v>43972</v>
      </c>
      <c r="B22" s="71" t="s">
        <v>86</v>
      </c>
      <c r="C22" s="72">
        <v>0.3333333333333333</v>
      </c>
      <c r="D22" s="93"/>
      <c r="E22" s="93"/>
      <c r="F22" s="93"/>
      <c r="G22" s="93"/>
      <c r="H22" s="94">
        <f t="shared" si="0"/>
        <v>0</v>
      </c>
      <c r="I22" s="93"/>
      <c r="J22" s="94">
        <f t="shared" si="2"/>
        <v>0</v>
      </c>
      <c r="K22" s="94">
        <f t="shared" si="3"/>
        <v>0</v>
      </c>
      <c r="L22" s="73">
        <f t="shared" si="4"/>
      </c>
      <c r="M22" s="73">
        <f t="shared" si="5"/>
        <v>0.3333333333333333</v>
      </c>
      <c r="N22" s="74"/>
      <c r="S22" s="1">
        <f t="shared" si="1"/>
        <v>0</v>
      </c>
      <c r="T22" s="8" t="s">
        <v>15</v>
      </c>
      <c r="U22" s="8" t="s">
        <v>25</v>
      </c>
      <c r="W22" s="6">
        <v>21</v>
      </c>
      <c r="X22" s="2"/>
      <c r="Y22" s="2"/>
      <c r="Z22" s="2"/>
    </row>
    <row r="23" spans="1:26" ht="15" customHeight="1">
      <c r="A23" s="70">
        <v>43973</v>
      </c>
      <c r="B23" s="71" t="s">
        <v>87</v>
      </c>
      <c r="C23" s="72">
        <v>0.3333333333333333</v>
      </c>
      <c r="D23" s="93"/>
      <c r="E23" s="93"/>
      <c r="F23" s="93"/>
      <c r="G23" s="93"/>
      <c r="H23" s="94">
        <f t="shared" si="0"/>
        <v>0</v>
      </c>
      <c r="I23" s="93"/>
      <c r="J23" s="94">
        <f t="shared" si="2"/>
        <v>0</v>
      </c>
      <c r="K23" s="94">
        <f t="shared" si="3"/>
        <v>0</v>
      </c>
      <c r="L23" s="73">
        <f t="shared" si="4"/>
      </c>
      <c r="M23" s="73">
        <f t="shared" si="5"/>
        <v>0.3333333333333333</v>
      </c>
      <c r="N23" s="74"/>
      <c r="S23" s="1">
        <f t="shared" si="1"/>
        <v>0</v>
      </c>
      <c r="T23" s="8" t="s">
        <v>77</v>
      </c>
      <c r="U23" s="8" t="s">
        <v>68</v>
      </c>
      <c r="W23" s="6">
        <v>22</v>
      </c>
      <c r="X23" s="2"/>
      <c r="Y23" s="2"/>
      <c r="Z23" s="2"/>
    </row>
    <row r="24" spans="1:26" ht="15" customHeight="1">
      <c r="A24" s="70">
        <v>43974</v>
      </c>
      <c r="B24" s="71" t="s">
        <v>80</v>
      </c>
      <c r="C24" s="72"/>
      <c r="D24" s="93"/>
      <c r="E24" s="93"/>
      <c r="F24" s="93"/>
      <c r="G24" s="93"/>
      <c r="H24" s="94">
        <f t="shared" si="0"/>
        <v>0</v>
      </c>
      <c r="I24" s="93"/>
      <c r="J24" s="94">
        <f t="shared" si="2"/>
        <v>0</v>
      </c>
      <c r="K24" s="94">
        <f t="shared" si="3"/>
        <v>0</v>
      </c>
      <c r="L24" s="73">
        <f t="shared" si="4"/>
      </c>
      <c r="M24" s="73">
        <f t="shared" si="5"/>
      </c>
      <c r="N24" s="74"/>
      <c r="P24" s="22"/>
      <c r="Q24" s="19"/>
      <c r="R24" s="5"/>
      <c r="S24" s="1">
        <f t="shared" si="1"/>
        <v>0</v>
      </c>
      <c r="T24" s="8" t="s">
        <v>63</v>
      </c>
      <c r="U24" s="8" t="s">
        <v>59</v>
      </c>
      <c r="W24" s="6">
        <v>23</v>
      </c>
      <c r="X24" s="2"/>
      <c r="Y24" s="2"/>
      <c r="Z24" s="2"/>
    </row>
    <row r="25" spans="1:26" ht="15" customHeight="1">
      <c r="A25" s="70">
        <v>43975</v>
      </c>
      <c r="B25" s="71" t="s">
        <v>44</v>
      </c>
      <c r="C25" s="72"/>
      <c r="D25" s="93"/>
      <c r="E25" s="93"/>
      <c r="F25" s="93"/>
      <c r="G25" s="93"/>
      <c r="H25" s="94">
        <f t="shared" si="0"/>
        <v>0</v>
      </c>
      <c r="I25" s="93"/>
      <c r="J25" s="94">
        <f t="shared" si="2"/>
        <v>0</v>
      </c>
      <c r="K25" s="94">
        <f t="shared" si="3"/>
        <v>0</v>
      </c>
      <c r="L25" s="73">
        <f t="shared" si="4"/>
      </c>
      <c r="M25" s="73">
        <f t="shared" si="5"/>
      </c>
      <c r="N25" s="74"/>
      <c r="P25" s="10"/>
      <c r="Q25" s="10"/>
      <c r="R25" s="10"/>
      <c r="S25" s="1">
        <f t="shared" si="1"/>
        <v>0</v>
      </c>
      <c r="T25" s="8" t="s">
        <v>51</v>
      </c>
      <c r="U25" s="8" t="s">
        <v>60</v>
      </c>
      <c r="W25" s="6">
        <v>24</v>
      </c>
      <c r="X25" s="2"/>
      <c r="Y25" s="2"/>
      <c r="Z25" s="2"/>
    </row>
    <row r="26" spans="1:26" ht="15" customHeight="1">
      <c r="A26" s="70">
        <v>43976</v>
      </c>
      <c r="B26" s="71" t="s">
        <v>88</v>
      </c>
      <c r="C26" s="72">
        <v>0.3333333333333333</v>
      </c>
      <c r="D26" s="72"/>
      <c r="E26" s="72"/>
      <c r="F26" s="72"/>
      <c r="G26" s="72"/>
      <c r="H26" s="73">
        <f t="shared" si="0"/>
        <v>0</v>
      </c>
      <c r="I26" s="72"/>
      <c r="J26" s="94">
        <f t="shared" si="2"/>
        <v>0</v>
      </c>
      <c r="K26" s="94">
        <f t="shared" si="3"/>
        <v>0</v>
      </c>
      <c r="L26" s="73">
        <f t="shared" si="4"/>
      </c>
      <c r="M26" s="73">
        <f t="shared" si="5"/>
        <v>0.3333333333333333</v>
      </c>
      <c r="N26" s="74"/>
      <c r="R26" s="10"/>
      <c r="W26" s="6">
        <v>25</v>
      </c>
      <c r="X26" s="2"/>
      <c r="Y26" s="2"/>
      <c r="Z26" s="2"/>
    </row>
    <row r="27" spans="1:26" ht="15" customHeight="1">
      <c r="A27" s="70">
        <v>43977</v>
      </c>
      <c r="B27" s="71" t="s">
        <v>84</v>
      </c>
      <c r="C27" s="72">
        <v>0.3333333333333333</v>
      </c>
      <c r="D27" s="72"/>
      <c r="E27" s="72"/>
      <c r="F27" s="72"/>
      <c r="G27" s="72"/>
      <c r="H27" s="73">
        <f t="shared" si="0"/>
        <v>0</v>
      </c>
      <c r="I27" s="72"/>
      <c r="J27" s="94">
        <f t="shared" si="2"/>
        <v>0</v>
      </c>
      <c r="K27" s="94">
        <f t="shared" si="3"/>
        <v>0</v>
      </c>
      <c r="L27" s="73">
        <f t="shared" si="4"/>
      </c>
      <c r="M27" s="73">
        <f t="shared" si="5"/>
        <v>0.3333333333333333</v>
      </c>
      <c r="N27" s="74"/>
      <c r="P27" s="61"/>
      <c r="Q27" s="61"/>
      <c r="R27" s="10"/>
      <c r="W27" s="6">
        <v>26</v>
      </c>
      <c r="X27" s="2"/>
      <c r="Y27" s="2"/>
      <c r="Z27" s="2"/>
    </row>
    <row r="28" spans="1:26" ht="15" customHeight="1">
      <c r="A28" s="70">
        <v>43978</v>
      </c>
      <c r="B28" s="71" t="s">
        <v>85</v>
      </c>
      <c r="C28" s="72">
        <v>0.3333333333333333</v>
      </c>
      <c r="D28" s="93"/>
      <c r="E28" s="93"/>
      <c r="F28" s="93"/>
      <c r="G28" s="93"/>
      <c r="H28" s="94">
        <f t="shared" si="0"/>
        <v>0</v>
      </c>
      <c r="I28" s="93"/>
      <c r="J28" s="94">
        <f t="shared" si="2"/>
        <v>0</v>
      </c>
      <c r="K28" s="94">
        <f t="shared" si="3"/>
        <v>0</v>
      </c>
      <c r="L28" s="73">
        <f t="shared" si="4"/>
      </c>
      <c r="M28" s="73">
        <f t="shared" si="5"/>
        <v>0.3333333333333333</v>
      </c>
      <c r="N28" s="74"/>
      <c r="P28" s="61"/>
      <c r="Q28" s="61"/>
      <c r="R28" s="5"/>
      <c r="W28" s="6">
        <v>27</v>
      </c>
      <c r="X28" s="2"/>
      <c r="Y28" s="2"/>
      <c r="Z28" s="2"/>
    </row>
    <row r="29" spans="1:26" ht="15" customHeight="1">
      <c r="A29" s="70">
        <v>43979</v>
      </c>
      <c r="B29" s="71" t="s">
        <v>86</v>
      </c>
      <c r="C29" s="72">
        <v>0.3333333333333333</v>
      </c>
      <c r="D29" s="93"/>
      <c r="E29" s="93"/>
      <c r="F29" s="93"/>
      <c r="G29" s="93"/>
      <c r="H29" s="94">
        <f t="shared" si="0"/>
        <v>0</v>
      </c>
      <c r="I29" s="93"/>
      <c r="J29" s="94">
        <f t="shared" si="2"/>
        <v>0</v>
      </c>
      <c r="K29" s="94">
        <f t="shared" si="3"/>
        <v>0</v>
      </c>
      <c r="L29" s="73">
        <f t="shared" si="4"/>
      </c>
      <c r="M29" s="73">
        <f t="shared" si="5"/>
        <v>0.3333333333333333</v>
      </c>
      <c r="N29" s="74"/>
      <c r="P29" s="61"/>
      <c r="Q29" s="61"/>
      <c r="W29" s="6">
        <v>28</v>
      </c>
      <c r="X29" s="2"/>
      <c r="Y29" s="2"/>
      <c r="Z29" s="2"/>
    </row>
    <row r="30" spans="1:26" ht="15" customHeight="1">
      <c r="A30" s="70">
        <v>43980</v>
      </c>
      <c r="B30" s="71" t="s">
        <v>87</v>
      </c>
      <c r="C30" s="72">
        <v>0.3333333333333333</v>
      </c>
      <c r="D30" s="93"/>
      <c r="E30" s="93"/>
      <c r="F30" s="93"/>
      <c r="G30" s="93"/>
      <c r="H30" s="94">
        <f t="shared" si="0"/>
        <v>0</v>
      </c>
      <c r="I30" s="93"/>
      <c r="J30" s="94">
        <f t="shared" si="2"/>
        <v>0</v>
      </c>
      <c r="K30" s="94">
        <f t="shared" si="3"/>
        <v>0</v>
      </c>
      <c r="L30" s="73">
        <f t="shared" si="4"/>
      </c>
      <c r="M30" s="73">
        <f t="shared" si="5"/>
        <v>0.3333333333333333</v>
      </c>
      <c r="N30" s="74"/>
      <c r="P30" s="61"/>
      <c r="Q30" s="61"/>
      <c r="W30" s="6">
        <v>29</v>
      </c>
      <c r="X30" s="2"/>
      <c r="Y30" s="2"/>
      <c r="Z30" s="2"/>
    </row>
    <row r="31" spans="1:26" ht="15" customHeight="1">
      <c r="A31" s="70">
        <v>43981</v>
      </c>
      <c r="B31" s="71" t="s">
        <v>80</v>
      </c>
      <c r="C31" s="72"/>
      <c r="D31" s="93"/>
      <c r="E31" s="93"/>
      <c r="F31" s="93"/>
      <c r="G31" s="93"/>
      <c r="H31" s="94">
        <f t="shared" si="0"/>
        <v>0</v>
      </c>
      <c r="I31" s="93"/>
      <c r="J31" s="94">
        <f t="shared" si="2"/>
        <v>0</v>
      </c>
      <c r="K31" s="94">
        <f t="shared" si="3"/>
        <v>0</v>
      </c>
      <c r="L31" s="73">
        <f t="shared" si="4"/>
      </c>
      <c r="M31" s="73">
        <f t="shared" si="5"/>
      </c>
      <c r="N31" s="74"/>
      <c r="Q31" s="4"/>
      <c r="W31" s="6">
        <v>30</v>
      </c>
      <c r="X31" s="2"/>
      <c r="Y31" s="2"/>
      <c r="Z31" s="2"/>
    </row>
    <row r="32" spans="1:26" ht="15" customHeight="1" thickBot="1">
      <c r="A32" s="70">
        <v>43982</v>
      </c>
      <c r="B32" s="71" t="s">
        <v>44</v>
      </c>
      <c r="C32" s="72"/>
      <c r="D32" s="93"/>
      <c r="E32" s="93"/>
      <c r="F32" s="93"/>
      <c r="G32" s="93"/>
      <c r="H32" s="94">
        <f>IF((F32-E32)=$D$34,$D$34,IF((F32-E32)&lt;$C$33,$C$33,(F32-E32)))</f>
        <v>0</v>
      </c>
      <c r="I32" s="93"/>
      <c r="J32" s="94">
        <f t="shared" si="2"/>
        <v>0</v>
      </c>
      <c r="K32" s="94">
        <f t="shared" si="3"/>
        <v>0</v>
      </c>
      <c r="L32" s="73">
        <f t="shared" si="4"/>
      </c>
      <c r="M32" s="73">
        <f t="shared" si="5"/>
      </c>
      <c r="N32" s="74"/>
      <c r="W32" s="6">
        <v>31</v>
      </c>
      <c r="X32" s="2"/>
      <c r="Y32" s="2"/>
      <c r="Z32" s="2"/>
    </row>
    <row r="33" spans="1:23" ht="15" customHeight="1" thickTop="1">
      <c r="A33" s="11"/>
      <c r="B33" s="52"/>
      <c r="C33" s="88">
        <v>0.041666666666666664</v>
      </c>
      <c r="D33" s="88">
        <v>0.9166666666666666</v>
      </c>
      <c r="E33" s="25">
        <v>0.2604166666666667</v>
      </c>
      <c r="F33" s="25">
        <v>0.3333333333333333</v>
      </c>
      <c r="G33" s="12"/>
      <c r="H33" s="12"/>
      <c r="I33" s="25">
        <f>SUM(I2:I32)</f>
        <v>0</v>
      </c>
      <c r="J33" s="91">
        <f>SUM(J2:J32)</f>
        <v>0</v>
      </c>
      <c r="K33" s="91">
        <f>SUM(K2:K32)</f>
        <v>0</v>
      </c>
      <c r="L33" s="13"/>
      <c r="M33" s="13"/>
      <c r="N33" s="14" t="s">
        <v>38</v>
      </c>
      <c r="W33" s="11"/>
    </row>
    <row r="34" spans="1:23" ht="15" customHeight="1">
      <c r="A34" s="11"/>
      <c r="B34" s="52"/>
      <c r="C34" s="88">
        <v>0.0006944444444444445</v>
      </c>
      <c r="D34" s="88">
        <v>0</v>
      </c>
      <c r="E34" s="25">
        <v>0.08333333333333333</v>
      </c>
      <c r="F34" s="48" t="s">
        <v>72</v>
      </c>
      <c r="G34" s="49"/>
      <c r="H34" s="49"/>
      <c r="I34" s="82"/>
      <c r="J34" s="83"/>
      <c r="K34" s="12"/>
      <c r="L34" s="12"/>
      <c r="M34" s="13"/>
      <c r="N34" s="15"/>
      <c r="P34" s="4" t="s">
        <v>49</v>
      </c>
      <c r="W34" s="11"/>
    </row>
    <row r="35" spans="1:23" ht="15" customHeight="1">
      <c r="A35" s="16"/>
      <c r="B35" s="40" t="s">
        <v>82</v>
      </c>
      <c r="C35" s="41"/>
      <c r="D35" s="67"/>
      <c r="E35" s="67"/>
      <c r="F35" s="43"/>
      <c r="G35" s="43"/>
      <c r="H35" s="43"/>
      <c r="I35" s="43"/>
      <c r="J35" s="41"/>
      <c r="K35" s="41"/>
      <c r="L35" s="41"/>
      <c r="M35" s="41"/>
      <c r="N35" s="41"/>
      <c r="P35" s="4" t="s">
        <v>69</v>
      </c>
      <c r="W35" s="16"/>
    </row>
    <row r="36" spans="1:23" ht="15" customHeight="1">
      <c r="A36" s="16"/>
      <c r="B36" s="41" t="s">
        <v>83</v>
      </c>
      <c r="C36" s="41"/>
      <c r="D36" s="42"/>
      <c r="E36" s="43"/>
      <c r="F36" s="43"/>
      <c r="G36" s="43"/>
      <c r="H36" s="43"/>
      <c r="I36" s="43"/>
      <c r="J36" s="43"/>
      <c r="K36" s="43"/>
      <c r="L36" s="41"/>
      <c r="M36" s="41"/>
      <c r="N36" s="41"/>
      <c r="P36" s="4" t="s">
        <v>89</v>
      </c>
      <c r="W36" s="16"/>
    </row>
    <row r="37" ht="0" customHeight="1" hidden="1"/>
    <row r="38" ht="0" customHeight="1" hidden="1"/>
    <row r="39" ht="0" customHeight="1" hidden="1"/>
    <row r="40" ht="0" customHeight="1" hidden="1"/>
    <row r="41" ht="0" customHeight="1" hidden="1"/>
  </sheetData>
  <sheetProtection password="FF7F" sheet="1" selectLockedCells="1"/>
  <mergeCells count="2">
    <mergeCell ref="P1:Q1"/>
    <mergeCell ref="P5:Q5"/>
  </mergeCells>
  <conditionalFormatting sqref="Y2:Y32">
    <cfRule type="cellIs" priority="179" dxfId="1184" operator="equal" stopIfTrue="1">
      <formula>"NÃO CUMPRIU"</formula>
    </cfRule>
  </conditionalFormatting>
  <conditionalFormatting sqref="D13:G13 D20:G20 D27:G27">
    <cfRule type="expression" priority="158" dxfId="1186" stopIfTrue="1">
      <formula>$B13="dom"</formula>
    </cfRule>
    <cfRule type="expression" priority="159" dxfId="1186" stopIfTrue="1">
      <formula>$B13="sab"</formula>
    </cfRule>
  </conditionalFormatting>
  <conditionalFormatting sqref="A3:A32">
    <cfRule type="expression" priority="156" dxfId="1186" stopIfTrue="1">
      <formula>$B3="dom"</formula>
    </cfRule>
    <cfRule type="expression" priority="157" dxfId="1186" stopIfTrue="1">
      <formula>$B3="sáb"</formula>
    </cfRule>
  </conditionalFormatting>
  <conditionalFormatting sqref="C3:C32">
    <cfRule type="expression" priority="150" dxfId="1186" stopIfTrue="1">
      <formula>$B3="dom"</formula>
    </cfRule>
    <cfRule type="expression" priority="151" dxfId="1186" stopIfTrue="1">
      <formula>$B3="sab"</formula>
    </cfRule>
  </conditionalFormatting>
  <conditionalFormatting sqref="J2:K32">
    <cfRule type="cellIs" priority="149" dxfId="1182" operator="equal" stopIfTrue="1">
      <formula>$D$34</formula>
    </cfRule>
  </conditionalFormatting>
  <conditionalFormatting sqref="I20:K21 I27:K32 I3:K14 J2:K32">
    <cfRule type="expression" priority="147" dxfId="1186" stopIfTrue="1">
      <formula>$B2="dom"</formula>
    </cfRule>
    <cfRule type="expression" priority="148" dxfId="1186" stopIfTrue="1">
      <formula>$B2="sab"</formula>
    </cfRule>
  </conditionalFormatting>
  <conditionalFormatting sqref="D6:G6">
    <cfRule type="expression" priority="143" dxfId="1186" stopIfTrue="1">
      <formula>$B6="dom"</formula>
    </cfRule>
    <cfRule type="expression" priority="144" dxfId="1186" stopIfTrue="1">
      <formula>$B6="sab"</formula>
    </cfRule>
  </conditionalFormatting>
  <conditionalFormatting sqref="H3:H32">
    <cfRule type="cellIs" priority="140" dxfId="1182" operator="equal" stopIfTrue="1">
      <formula>$D$34</formula>
    </cfRule>
  </conditionalFormatting>
  <conditionalFormatting sqref="H3:H32">
    <cfRule type="expression" priority="138" dxfId="1186" stopIfTrue="1">
      <formula>$B3="dom"</formula>
    </cfRule>
    <cfRule type="expression" priority="139" dxfId="1186" stopIfTrue="1">
      <formula>$B3="sab"</formula>
    </cfRule>
  </conditionalFormatting>
  <conditionalFormatting sqref="N3:N32">
    <cfRule type="expression" priority="129" dxfId="1186" stopIfTrue="1">
      <formula>$B3="dom"</formula>
    </cfRule>
    <cfRule type="expression" priority="130" dxfId="1186" stopIfTrue="1">
      <formula>$B3="sáb"</formula>
    </cfRule>
  </conditionalFormatting>
  <conditionalFormatting sqref="N7">
    <cfRule type="expression" priority="127" dxfId="1186" stopIfTrue="1">
      <formula>$B7="dom"</formula>
    </cfRule>
    <cfRule type="expression" priority="128" dxfId="1186" stopIfTrue="1">
      <formula>$B7="sab"</formula>
    </cfRule>
  </conditionalFormatting>
  <conditionalFormatting sqref="C27:G27 I3:K14 I27:K31 I20:K21 H3:H31 A3:A32 C6:G6 C13:G13 C20:G20 C7:C12 C14:C19 C21:C26 H32:K32 C28:C32 C3:C5 N3:N32 J2:K32">
    <cfRule type="expression" priority="125" dxfId="1187" stopIfTrue="1">
      <formula>$B2="dom"</formula>
    </cfRule>
    <cfRule type="expression" priority="126" dxfId="1187" stopIfTrue="1">
      <formula>$B2="sáb"</formula>
    </cfRule>
  </conditionalFormatting>
  <conditionalFormatting sqref="C20:G20 C6:G6 I3:K14 C27:G27 I27:K31 I20:K21 H3:H31 A3:A32 C13:G13 C7:C12 C14:C19 C21:C26 C28:C32 H32:K32 C3:C5 N3:N32 J2:K32">
    <cfRule type="expression" priority="111" dxfId="1188" stopIfTrue="1">
      <formula>$B2="dom"</formula>
    </cfRule>
    <cfRule type="expression" priority="112" dxfId="1186" stopIfTrue="1">
      <formula>$B2="sáb"</formula>
    </cfRule>
  </conditionalFormatting>
  <conditionalFormatting sqref="I15:I19">
    <cfRule type="expression" priority="108" dxfId="1186" stopIfTrue="1">
      <formula>$B15="dom"</formula>
    </cfRule>
    <cfRule type="expression" priority="109" dxfId="1186" stopIfTrue="1">
      <formula>$B15="sáb"</formula>
    </cfRule>
  </conditionalFormatting>
  <conditionalFormatting sqref="I22:I26">
    <cfRule type="expression" priority="105" dxfId="1186" stopIfTrue="1">
      <formula>$B22="dom"</formula>
    </cfRule>
    <cfRule type="expression" priority="106" dxfId="1186" stopIfTrue="1">
      <formula>$B22="sáb"</formula>
    </cfRule>
  </conditionalFormatting>
  <conditionalFormatting sqref="M3:M32">
    <cfRule type="cellIs" priority="100" dxfId="1182" operator="equal" stopIfTrue="1">
      <formula>$D$34</formula>
    </cfRule>
  </conditionalFormatting>
  <conditionalFormatting sqref="M3:M32">
    <cfRule type="expression" priority="98" dxfId="1186" stopIfTrue="1">
      <formula>$B3="dom"</formula>
    </cfRule>
    <cfRule type="expression" priority="99" dxfId="1186" stopIfTrue="1">
      <formula>$B3="sáb"</formula>
    </cfRule>
  </conditionalFormatting>
  <conditionalFormatting sqref="M3:M32">
    <cfRule type="expression" priority="96" dxfId="1186" stopIfTrue="1">
      <formula>$B3="dom"</formula>
    </cfRule>
    <cfRule type="expression" priority="97" dxfId="1186" stopIfTrue="1">
      <formula>$B3="sáb"</formula>
    </cfRule>
  </conditionalFormatting>
  <conditionalFormatting sqref="M3:M32">
    <cfRule type="expression" priority="95" dxfId="1186" stopIfTrue="1">
      <formula>$B3="dom"</formula>
    </cfRule>
  </conditionalFormatting>
  <conditionalFormatting sqref="M3:M32">
    <cfRule type="expression" priority="93" dxfId="1186" stopIfTrue="1">
      <formula>$B3="dom"</formula>
    </cfRule>
    <cfRule type="expression" priority="94" dxfId="1186" stopIfTrue="1">
      <formula>$B3="sáb"</formula>
    </cfRule>
  </conditionalFormatting>
  <conditionalFormatting sqref="L3:L32">
    <cfRule type="expression" priority="91" dxfId="1186" stopIfTrue="1">
      <formula>$B3="dom"</formula>
    </cfRule>
    <cfRule type="expression" priority="92" dxfId="1186" stopIfTrue="1">
      <formula>$B3="sab"</formula>
    </cfRule>
  </conditionalFormatting>
  <conditionalFormatting sqref="D5:G5">
    <cfRule type="expression" priority="89" dxfId="1186" stopIfTrue="1">
      <formula>$B5="dom"</formula>
    </cfRule>
    <cfRule type="expression" priority="90" dxfId="1186" stopIfTrue="1">
      <formula>$B5="sáb"</formula>
    </cfRule>
  </conditionalFormatting>
  <conditionalFormatting sqref="D12:G12">
    <cfRule type="expression" priority="87" dxfId="1186" stopIfTrue="1">
      <formula>$B12="dom"</formula>
    </cfRule>
    <cfRule type="expression" priority="88" dxfId="1186" stopIfTrue="1">
      <formula>$B12="sáb"</formula>
    </cfRule>
  </conditionalFormatting>
  <conditionalFormatting sqref="D19:G19">
    <cfRule type="expression" priority="85" dxfId="1186" stopIfTrue="1">
      <formula>$B19="dom"</formula>
    </cfRule>
    <cfRule type="expression" priority="86" dxfId="1186" stopIfTrue="1">
      <formula>$B19="sáb"</formula>
    </cfRule>
  </conditionalFormatting>
  <conditionalFormatting sqref="D26:G26">
    <cfRule type="expression" priority="83" dxfId="1186" stopIfTrue="1">
      <formula>$B26="dom"</formula>
    </cfRule>
    <cfRule type="expression" priority="84" dxfId="1186" stopIfTrue="1">
      <formula>$B26="sáb"</formula>
    </cfRule>
  </conditionalFormatting>
  <conditionalFormatting sqref="N3:N32">
    <cfRule type="expression" priority="79" dxfId="1186" stopIfTrue="1">
      <formula>$B3="dom"</formula>
    </cfRule>
    <cfRule type="expression" priority="80" dxfId="1186" stopIfTrue="1">
      <formula>$B3="sáb"</formula>
    </cfRule>
  </conditionalFormatting>
  <conditionalFormatting sqref="N8:N12">
    <cfRule type="expression" priority="77" dxfId="1186" stopIfTrue="1">
      <formula>$B8="dom"</formula>
    </cfRule>
    <cfRule type="expression" priority="78" dxfId="1186" stopIfTrue="1">
      <formula>$B8="sáb"</formula>
    </cfRule>
  </conditionalFormatting>
  <conditionalFormatting sqref="N15:N19">
    <cfRule type="expression" priority="75" dxfId="1186" stopIfTrue="1">
      <formula>$B15="dom"</formula>
    </cfRule>
    <cfRule type="expression" priority="76" dxfId="1186" stopIfTrue="1">
      <formula>$B15="sáb"</formula>
    </cfRule>
  </conditionalFormatting>
  <conditionalFormatting sqref="N22:N26">
    <cfRule type="expression" priority="73" dxfId="1186" stopIfTrue="1">
      <formula>$B22="dom"</formula>
    </cfRule>
    <cfRule type="expression" priority="74" dxfId="1186" stopIfTrue="1">
      <formula>$B22="sáb"</formula>
    </cfRule>
  </conditionalFormatting>
  <conditionalFormatting sqref="N29:N31">
    <cfRule type="expression" priority="71" dxfId="1186" stopIfTrue="1">
      <formula>$B29="dom"</formula>
    </cfRule>
    <cfRule type="expression" priority="72" dxfId="1186" stopIfTrue="1">
      <formula>$B29="sáb"</formula>
    </cfRule>
  </conditionalFormatting>
  <conditionalFormatting sqref="L6">
    <cfRule type="expression" priority="67" dxfId="1186" stopIfTrue="1">
      <formula>$B6="dom"</formula>
    </cfRule>
    <cfRule type="expression" priority="68" dxfId="1186" stopIfTrue="1">
      <formula>$B6="sab"</formula>
    </cfRule>
  </conditionalFormatting>
  <conditionalFormatting sqref="L13">
    <cfRule type="expression" priority="65" dxfId="1186" stopIfTrue="1">
      <formula>$B13="dom"</formula>
    </cfRule>
    <cfRule type="expression" priority="66" dxfId="1186" stopIfTrue="1">
      <formula>$B13="sab"</formula>
    </cfRule>
  </conditionalFormatting>
  <conditionalFormatting sqref="L20">
    <cfRule type="expression" priority="63" dxfId="1186" stopIfTrue="1">
      <formula>$B20="dom"</formula>
    </cfRule>
    <cfRule type="expression" priority="64" dxfId="1186" stopIfTrue="1">
      <formula>$B20="sab"</formula>
    </cfRule>
  </conditionalFormatting>
  <conditionalFormatting sqref="L27">
    <cfRule type="expression" priority="61" dxfId="1186" stopIfTrue="1">
      <formula>$B27="dom"</formula>
    </cfRule>
    <cfRule type="expression" priority="62" dxfId="1186" stopIfTrue="1">
      <formula>$B27="sab"</formula>
    </cfRule>
  </conditionalFormatting>
  <conditionalFormatting sqref="L32">
    <cfRule type="expression" priority="59" dxfId="1186" stopIfTrue="1">
      <formula>$B32="dom"</formula>
    </cfRule>
    <cfRule type="expression" priority="60" dxfId="1186" stopIfTrue="1">
      <formula>$B32="sab"</formula>
    </cfRule>
  </conditionalFormatting>
  <conditionalFormatting sqref="P6:P7">
    <cfRule type="cellIs" priority="58" dxfId="1185" operator="equal" stopIfTrue="1">
      <formula>$D$34</formula>
    </cfRule>
  </conditionalFormatting>
  <conditionalFormatting sqref="D3:G4">
    <cfRule type="expression" priority="56" dxfId="1186" stopIfTrue="1">
      <formula>$B3="dom"</formula>
    </cfRule>
    <cfRule type="expression" priority="57" dxfId="1186" stopIfTrue="1">
      <formula>$B3="sáb"</formula>
    </cfRule>
  </conditionalFormatting>
  <conditionalFormatting sqref="D14:G18">
    <cfRule type="expression" priority="52" dxfId="1186" stopIfTrue="1">
      <formula>$B14="dom"</formula>
    </cfRule>
    <cfRule type="expression" priority="53" dxfId="1186" stopIfTrue="1">
      <formula>$B14="sáb"</formula>
    </cfRule>
  </conditionalFormatting>
  <conditionalFormatting sqref="D21:G25">
    <cfRule type="expression" priority="50" dxfId="1186" stopIfTrue="1">
      <formula>$B21="dom"</formula>
    </cfRule>
    <cfRule type="expression" priority="51" dxfId="1186" stopIfTrue="1">
      <formula>$B21="sáb"</formula>
    </cfRule>
  </conditionalFormatting>
  <conditionalFormatting sqref="D28:G32">
    <cfRule type="expression" priority="48" dxfId="1186" stopIfTrue="1">
      <formula>$B28="dom"</formula>
    </cfRule>
    <cfRule type="expression" priority="49" dxfId="1186" stopIfTrue="1">
      <formula>$B28="sáb"</formula>
    </cfRule>
  </conditionalFormatting>
  <conditionalFormatting sqref="L2">
    <cfRule type="expression" priority="44" dxfId="1186" stopIfTrue="1">
      <formula>$B2="dom"</formula>
    </cfRule>
    <cfRule type="expression" priority="45" dxfId="1186" stopIfTrue="1">
      <formula>$B2="sab"</formula>
    </cfRule>
  </conditionalFormatting>
  <conditionalFormatting sqref="L2">
    <cfRule type="expression" priority="46" dxfId="1186" stopIfTrue="1">
      <formula>$B2="dom"</formula>
    </cfRule>
    <cfRule type="expression" priority="47" dxfId="1186" stopIfTrue="1">
      <formula>$B2="sáb"</formula>
    </cfRule>
  </conditionalFormatting>
  <conditionalFormatting sqref="A2">
    <cfRule type="expression" priority="42" dxfId="1186" stopIfTrue="1">
      <formula>$B2="dom"</formula>
    </cfRule>
    <cfRule type="expression" priority="43" dxfId="1186" stopIfTrue="1">
      <formula>$B2="sáb"</formula>
    </cfRule>
  </conditionalFormatting>
  <conditionalFormatting sqref="B2:B32">
    <cfRule type="expression" priority="40" dxfId="1186" stopIfTrue="1">
      <formula>$B2="dom"</formula>
    </cfRule>
    <cfRule type="expression" priority="41" dxfId="1186" stopIfTrue="1">
      <formula>$B2="sáb"</formula>
    </cfRule>
  </conditionalFormatting>
  <conditionalFormatting sqref="C2:C32">
    <cfRule type="expression" priority="38" dxfId="1186" stopIfTrue="1">
      <formula>$B2="dom"</formula>
    </cfRule>
    <cfRule type="expression" priority="39" dxfId="1186" stopIfTrue="1">
      <formula>$B2="sab"</formula>
    </cfRule>
  </conditionalFormatting>
  <conditionalFormatting sqref="I2">
    <cfRule type="expression" priority="36" dxfId="1186" stopIfTrue="1">
      <formula>$B2="dom"</formula>
    </cfRule>
    <cfRule type="expression" priority="37" dxfId="1186" stopIfTrue="1">
      <formula>$B2="sab"</formula>
    </cfRule>
  </conditionalFormatting>
  <conditionalFormatting sqref="H2">
    <cfRule type="cellIs" priority="35" dxfId="1182" operator="equal" stopIfTrue="1">
      <formula>$D$35</formula>
    </cfRule>
  </conditionalFormatting>
  <conditionalFormatting sqref="H2">
    <cfRule type="expression" priority="33" dxfId="1186" stopIfTrue="1">
      <formula>$B2="dom"</formula>
    </cfRule>
    <cfRule type="expression" priority="34" dxfId="1186" stopIfTrue="1">
      <formula>$B2="sab"</formula>
    </cfRule>
  </conditionalFormatting>
  <conditionalFormatting sqref="N2:N32">
    <cfRule type="expression" priority="31" dxfId="1186" stopIfTrue="1">
      <formula>$B2="dom"</formula>
    </cfRule>
    <cfRule type="expression" priority="32" dxfId="1186" stopIfTrue="1">
      <formula>$B2="sáb"</formula>
    </cfRule>
  </conditionalFormatting>
  <conditionalFormatting sqref="H2:I2 B3:C32 A2:C2 N2:N32">
    <cfRule type="expression" priority="29" dxfId="1187" stopIfTrue="1">
      <formula>$B2="dom"</formula>
    </cfRule>
    <cfRule type="expression" priority="30" dxfId="1187" stopIfTrue="1">
      <formula>$B2="sáb"</formula>
    </cfRule>
  </conditionalFormatting>
  <conditionalFormatting sqref="H2:I2 B3:C32 A2:C2 N2:N32">
    <cfRule type="expression" priority="27" dxfId="1188" stopIfTrue="1">
      <formula>$B2="dom"</formula>
    </cfRule>
    <cfRule type="expression" priority="28" dxfId="1186" stopIfTrue="1">
      <formula>$B2="sáb"</formula>
    </cfRule>
  </conditionalFormatting>
  <conditionalFormatting sqref="M2">
    <cfRule type="cellIs" priority="26" dxfId="1182" operator="equal" stopIfTrue="1">
      <formula>$D$35</formula>
    </cfRule>
  </conditionalFormatting>
  <conditionalFormatting sqref="M2">
    <cfRule type="expression" priority="24" dxfId="1186" stopIfTrue="1">
      <formula>$B2="dom"</formula>
    </cfRule>
    <cfRule type="expression" priority="25" dxfId="1186" stopIfTrue="1">
      <formula>$B2="sáb"</formula>
    </cfRule>
  </conditionalFormatting>
  <conditionalFormatting sqref="M2:M32">
    <cfRule type="expression" priority="22" dxfId="1186" stopIfTrue="1">
      <formula>$B2="dom"</formula>
    </cfRule>
    <cfRule type="expression" priority="23" dxfId="1186" stopIfTrue="1">
      <formula>$B2="sáb"</formula>
    </cfRule>
  </conditionalFormatting>
  <conditionalFormatting sqref="M2">
    <cfRule type="expression" priority="21" dxfId="1186" stopIfTrue="1">
      <formula>$B2="dom"</formula>
    </cfRule>
  </conditionalFormatting>
  <conditionalFormatting sqref="M2">
    <cfRule type="expression" priority="19" dxfId="1186" stopIfTrue="1">
      <formula>$B2="dom"</formula>
    </cfRule>
    <cfRule type="expression" priority="20" dxfId="1186" stopIfTrue="1">
      <formula>$B2="sáb"</formula>
    </cfRule>
  </conditionalFormatting>
  <conditionalFormatting sqref="D2:G2">
    <cfRule type="expression" priority="17" dxfId="1186" stopIfTrue="1">
      <formula>$B2="dom"</formula>
    </cfRule>
    <cfRule type="expression" priority="18" dxfId="1186" stopIfTrue="1">
      <formula>$B2="sáb"</formula>
    </cfRule>
  </conditionalFormatting>
  <conditionalFormatting sqref="J2:K32">
    <cfRule type="expression" priority="15" dxfId="1186" stopIfTrue="1">
      <formula>$B2="dom"</formula>
    </cfRule>
    <cfRule type="expression" priority="16" dxfId="1186" stopIfTrue="1">
      <formula>$B2="sáb"</formula>
    </cfRule>
  </conditionalFormatting>
  <conditionalFormatting sqref="A2:N32">
    <cfRule type="expression" priority="54" dxfId="1186" stopIfTrue="1">
      <formula>$B2="dom"</formula>
    </cfRule>
    <cfRule type="expression" priority="55" dxfId="1186" stopIfTrue="1">
      <formula>$B2="sáb"</formula>
    </cfRule>
  </conditionalFormatting>
  <conditionalFormatting sqref="C2:C32">
    <cfRule type="expression" priority="13" dxfId="1186" stopIfTrue="1">
      <formula>$B2="dom"</formula>
    </cfRule>
    <cfRule type="expression" priority="14" dxfId="1186" stopIfTrue="1">
      <formula>$B2="sab"</formula>
    </cfRule>
  </conditionalFormatting>
  <conditionalFormatting sqref="C2:C32">
    <cfRule type="expression" priority="11" dxfId="1187" stopIfTrue="1">
      <formula>$B2="dom"</formula>
    </cfRule>
    <cfRule type="expression" priority="12" dxfId="1187" stopIfTrue="1">
      <formula>$B2="sáb"</formula>
    </cfRule>
  </conditionalFormatting>
  <conditionalFormatting sqref="C2:C32">
    <cfRule type="expression" priority="9" dxfId="1188" stopIfTrue="1">
      <formula>$B2="dom"</formula>
    </cfRule>
    <cfRule type="expression" priority="10" dxfId="1186" stopIfTrue="1">
      <formula>$B2="sáb"</formula>
    </cfRule>
  </conditionalFormatting>
  <conditionalFormatting sqref="C2">
    <cfRule type="expression" priority="7" dxfId="1186" stopIfTrue="1">
      <formula>$B2="dom"</formula>
    </cfRule>
    <cfRule type="expression" priority="8" dxfId="1186" stopIfTrue="1">
      <formula>$B2="sab"</formula>
    </cfRule>
  </conditionalFormatting>
  <conditionalFormatting sqref="C2">
    <cfRule type="expression" priority="5" dxfId="1187" stopIfTrue="1">
      <formula>$B2="dom"</formula>
    </cfRule>
    <cfRule type="expression" priority="6" dxfId="1187" stopIfTrue="1">
      <formula>$B2="sáb"</formula>
    </cfRule>
  </conditionalFormatting>
  <conditionalFormatting sqref="C2">
    <cfRule type="expression" priority="3" dxfId="1188" stopIfTrue="1">
      <formula>$B2="dom"</formula>
    </cfRule>
    <cfRule type="expression" priority="4" dxfId="1186" stopIfTrue="1">
      <formula>$B2="sáb"</formula>
    </cfRule>
  </conditionalFormatting>
  <conditionalFormatting sqref="P20">
    <cfRule type="cellIs" priority="1" dxfId="1183" operator="equal" stopIfTrue="1">
      <formula>"POSITIVO"</formula>
    </cfRule>
    <cfRule type="cellIs" priority="2" dxfId="1184" operator="equal" stopIfTrue="1">
      <formula>"NEGATIVO"</formula>
    </cfRule>
  </conditionalFormatting>
  <dataValidations count="1">
    <dataValidation type="list" allowBlank="1" showInputMessage="1" showErrorMessage="1" sqref="N2:N32">
      <formula1>$U$2:$U$25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96" r:id="rId1"/>
  <headerFooter>
    <oddHeader>&amp;L&amp;"-,Negrito"&amp;14CÁLCULO DE HORAS - &amp;A</oddHeader>
    <oddFooter>&amp;R&amp;8&amp;D - &amp;T
&amp;F</oddFooter>
  </headerFooter>
  <colBreaks count="2" manualBreakCount="2">
    <brk id="15" max="65535" man="1"/>
    <brk id="21" max="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36"/>
  <sheetViews>
    <sheetView showGridLines="0" showRowColHeaders="0" zoomScale="90" zoomScaleNormal="90" zoomScalePageLayoutView="0" workbookViewId="0" topLeftCell="A1">
      <selection activeCell="B2" sqref="B2"/>
    </sheetView>
  </sheetViews>
  <sheetFormatPr defaultColWidth="0" defaultRowHeight="0" customHeight="1" zeroHeight="1"/>
  <cols>
    <col min="1" max="1" width="6.7109375" style="17" customWidth="1"/>
    <col min="2" max="2" width="4.140625" style="20" customWidth="1"/>
    <col min="3" max="7" width="9.28125" style="20" customWidth="1"/>
    <col min="8" max="8" width="10.57421875" style="20" hidden="1" customWidth="1"/>
    <col min="9" max="9" width="10.57421875" style="20" bestFit="1" customWidth="1"/>
    <col min="10" max="11" width="9.28125" style="20" customWidth="1"/>
    <col min="12" max="13" width="9.28125" style="21" customWidth="1"/>
    <col min="14" max="14" width="21.7109375" style="21" customWidth="1"/>
    <col min="15" max="15" width="3.7109375" style="4" customWidth="1"/>
    <col min="16" max="16" width="9.7109375" style="4" customWidth="1"/>
    <col min="17" max="17" width="40.7109375" style="7" customWidth="1"/>
    <col min="18" max="18" width="3.7109375" style="7" customWidth="1"/>
    <col min="19" max="19" width="8.7109375" style="7" customWidth="1"/>
    <col min="20" max="20" width="71.57421875" style="7" bestFit="1" customWidth="1"/>
    <col min="21" max="21" width="18.140625" style="4" bestFit="1" customWidth="1"/>
    <col min="22" max="22" width="3.7109375" style="4" hidden="1" customWidth="1"/>
    <col min="23" max="23" width="6.7109375" style="17" hidden="1" customWidth="1"/>
    <col min="24" max="24" width="34.28125" style="10" hidden="1" customWidth="1"/>
    <col min="25" max="25" width="13.8515625" style="10" hidden="1" customWidth="1"/>
    <col min="26" max="26" width="40.00390625" style="10" hidden="1" customWidth="1"/>
    <col min="27" max="29" width="0" style="0" hidden="1" customWidth="1"/>
    <col min="30" max="16384" width="0" style="4" hidden="1" customWidth="1"/>
  </cols>
  <sheetData>
    <row r="1" spans="1:26" ht="15" customHeight="1">
      <c r="A1" s="46" t="s">
        <v>0</v>
      </c>
      <c r="B1" s="47"/>
      <c r="C1" s="47" t="s">
        <v>1</v>
      </c>
      <c r="D1" s="47" t="s">
        <v>2</v>
      </c>
      <c r="E1" s="47" t="s">
        <v>36</v>
      </c>
      <c r="F1" s="47" t="s">
        <v>37</v>
      </c>
      <c r="G1" s="47" t="s">
        <v>3</v>
      </c>
      <c r="H1" s="47" t="s">
        <v>5</v>
      </c>
      <c r="I1" s="47" t="s">
        <v>28</v>
      </c>
      <c r="J1" s="47" t="s">
        <v>4</v>
      </c>
      <c r="K1" s="47" t="s">
        <v>8</v>
      </c>
      <c r="L1" s="47" t="s">
        <v>6</v>
      </c>
      <c r="M1" s="47" t="s">
        <v>7</v>
      </c>
      <c r="N1" s="47" t="s">
        <v>9</v>
      </c>
      <c r="P1" s="106" t="s">
        <v>35</v>
      </c>
      <c r="Q1" s="106"/>
      <c r="R1" s="5"/>
      <c r="S1" s="45"/>
      <c r="T1" s="45" t="s">
        <v>29</v>
      </c>
      <c r="U1" s="45" t="s">
        <v>30</v>
      </c>
      <c r="W1" s="3" t="s">
        <v>0</v>
      </c>
      <c r="X1" s="24" t="s">
        <v>50</v>
      </c>
      <c r="Y1" s="38"/>
      <c r="Z1" s="24"/>
    </row>
    <row r="2" spans="1:26" ht="15" customHeight="1">
      <c r="A2" s="70">
        <v>43983</v>
      </c>
      <c r="B2" s="71" t="s">
        <v>88</v>
      </c>
      <c r="C2" s="72">
        <v>0.3333333333333333</v>
      </c>
      <c r="D2" s="72"/>
      <c r="E2" s="72"/>
      <c r="F2" s="72"/>
      <c r="G2" s="72"/>
      <c r="H2" s="73">
        <f>IF((F2-E2)=$D$34,$D$34,IF((F2-E2)&lt;$C$33,$C$33,(F2-E2)))</f>
        <v>0</v>
      </c>
      <c r="I2" s="72"/>
      <c r="J2" s="94">
        <f>IF(Y2="NÃO CUMPRIU",((IF(D2&gt;$C$34,(G2-D2)-H2,$D$34))-I2)-$C$33,(IF(D2&gt;$C$34,(G2-D2)-H2,$D$34))-I2)</f>
        <v>0</v>
      </c>
      <c r="K2" s="94">
        <f>IF(G2&gt;$D$33,G2-$D$33,$D$34)</f>
        <v>0</v>
      </c>
      <c r="L2" s="73">
        <f>IF(OR((J2-C2)=$D$34,(J2-C2)&lt;$D$34),"",IF((J2-C2)&gt;$E$34,$E$34,(J2-C2)))</f>
      </c>
      <c r="M2" s="73">
        <f>IF(J2=C2,"",IF(J2&lt;C2,C2-J2,""))</f>
        <v>0.3333333333333333</v>
      </c>
      <c r="N2" s="74"/>
      <c r="P2" s="1">
        <f>J33</f>
        <v>0</v>
      </c>
      <c r="Q2" s="2" t="s">
        <v>42</v>
      </c>
      <c r="S2" s="1">
        <f>SUMIF($N$2:$N$32,U2,$M$2:$M$32)</f>
        <v>0</v>
      </c>
      <c r="T2" s="8" t="s">
        <v>10</v>
      </c>
      <c r="U2" s="8" t="s">
        <v>18</v>
      </c>
      <c r="W2" s="6">
        <v>1</v>
      </c>
      <c r="X2" s="2"/>
      <c r="Y2" s="2"/>
      <c r="Z2" s="2"/>
    </row>
    <row r="3" spans="1:26" ht="15" customHeight="1">
      <c r="A3" s="70">
        <v>43984</v>
      </c>
      <c r="B3" s="71" t="s">
        <v>84</v>
      </c>
      <c r="C3" s="72">
        <v>0.3333333333333333</v>
      </c>
      <c r="D3" s="72"/>
      <c r="E3" s="72"/>
      <c r="F3" s="72"/>
      <c r="G3" s="72"/>
      <c r="H3" s="73">
        <f aca="true" t="shared" si="0" ref="H3:H31">IF((F3-E3)=$D$34,$D$34,IF((F3-E3)&lt;$C$33,$C$33,(F3-E3)))</f>
        <v>0</v>
      </c>
      <c r="I3" s="72"/>
      <c r="J3" s="94">
        <f aca="true" t="shared" si="1" ref="J3:J32">IF(Y3="NÃO CUMPRIU",((IF(D3&gt;$C$34,(G3-D3)-H3,$D$34))-I3)-$C$33,(IF(D3&gt;$C$34,(G3-D3)-H3,$D$34))-I3)</f>
        <v>0</v>
      </c>
      <c r="K3" s="94">
        <f aca="true" t="shared" si="2" ref="K3:K32">IF(G3&gt;$D$33,G3-$D$33,$D$34)</f>
        <v>0</v>
      </c>
      <c r="L3" s="73">
        <f aca="true" t="shared" si="3" ref="L3:L32">IF(OR((J3-C3)=$D$34,(J3-C3)&lt;$D$34),"",IF((J3-C3)&gt;$E$34,$E$34,(J3-C3)))</f>
      </c>
      <c r="M3" s="73">
        <f aca="true" t="shared" si="4" ref="M3:M32">IF(J3=C3,"",IF(J3&lt;C3,C3-J3,""))</f>
        <v>0.3333333333333333</v>
      </c>
      <c r="N3" s="74"/>
      <c r="P3" s="1">
        <f>K33</f>
        <v>0</v>
      </c>
      <c r="Q3" s="2" t="s">
        <v>43</v>
      </c>
      <c r="S3" s="1">
        <f aca="true" t="shared" si="5" ref="S3:S25">SUMIF($N$2:$N$32,U3,$M$2:$M$32)</f>
        <v>0</v>
      </c>
      <c r="T3" s="8" t="s">
        <v>55</v>
      </c>
      <c r="U3" s="8" t="s">
        <v>56</v>
      </c>
      <c r="W3" s="6">
        <v>2</v>
      </c>
      <c r="X3" s="2"/>
      <c r="Y3" s="2"/>
      <c r="Z3" s="2"/>
    </row>
    <row r="4" spans="1:26" ht="15" customHeight="1">
      <c r="A4" s="70">
        <v>43985</v>
      </c>
      <c r="B4" s="71" t="s">
        <v>85</v>
      </c>
      <c r="C4" s="72">
        <v>0.3333333333333333</v>
      </c>
      <c r="D4" s="93"/>
      <c r="E4" s="93"/>
      <c r="F4" s="93"/>
      <c r="G4" s="93"/>
      <c r="H4" s="94">
        <f t="shared" si="0"/>
        <v>0</v>
      </c>
      <c r="I4" s="93"/>
      <c r="J4" s="94">
        <f t="shared" si="1"/>
        <v>0</v>
      </c>
      <c r="K4" s="94">
        <f t="shared" si="2"/>
        <v>0</v>
      </c>
      <c r="L4" s="73">
        <f t="shared" si="3"/>
      </c>
      <c r="M4" s="73">
        <f t="shared" si="4"/>
        <v>0.3333333333333333</v>
      </c>
      <c r="N4" s="74"/>
      <c r="P4" s="1"/>
      <c r="Q4" s="8"/>
      <c r="S4" s="1">
        <f t="shared" si="5"/>
        <v>0</v>
      </c>
      <c r="T4" s="8" t="s">
        <v>64</v>
      </c>
      <c r="U4" s="8" t="s">
        <v>65</v>
      </c>
      <c r="W4" s="6">
        <v>3</v>
      </c>
      <c r="X4" s="2"/>
      <c r="Y4" s="2"/>
      <c r="Z4" s="2"/>
    </row>
    <row r="5" spans="1:26" ht="15" customHeight="1">
      <c r="A5" s="70">
        <v>43986</v>
      </c>
      <c r="B5" s="71" t="s">
        <v>86</v>
      </c>
      <c r="C5" s="72">
        <v>0.3333333333333333</v>
      </c>
      <c r="D5" s="93"/>
      <c r="E5" s="93"/>
      <c r="F5" s="93"/>
      <c r="G5" s="93"/>
      <c r="H5" s="94">
        <f t="shared" si="0"/>
        <v>0</v>
      </c>
      <c r="I5" s="93"/>
      <c r="J5" s="94">
        <f t="shared" si="1"/>
        <v>0</v>
      </c>
      <c r="K5" s="94">
        <f t="shared" si="2"/>
        <v>0</v>
      </c>
      <c r="L5" s="73">
        <f t="shared" si="3"/>
      </c>
      <c r="M5" s="73">
        <f t="shared" si="4"/>
        <v>0.3333333333333333</v>
      </c>
      <c r="N5" s="74"/>
      <c r="P5" s="106" t="s">
        <v>39</v>
      </c>
      <c r="Q5" s="106"/>
      <c r="R5" s="18"/>
      <c r="S5" s="1">
        <f t="shared" si="5"/>
        <v>0</v>
      </c>
      <c r="T5" s="8" t="s">
        <v>66</v>
      </c>
      <c r="U5" s="8" t="s">
        <v>67</v>
      </c>
      <c r="W5" s="6">
        <v>4</v>
      </c>
      <c r="X5" s="2"/>
      <c r="Y5" s="2"/>
      <c r="Z5" s="2"/>
    </row>
    <row r="6" spans="1:26" ht="15" customHeight="1">
      <c r="A6" s="70">
        <v>43987</v>
      </c>
      <c r="B6" s="71" t="s">
        <v>87</v>
      </c>
      <c r="C6" s="72">
        <v>0.3333333333333333</v>
      </c>
      <c r="D6" s="93"/>
      <c r="E6" s="93"/>
      <c r="F6" s="93"/>
      <c r="G6" s="93"/>
      <c r="H6" s="94">
        <f t="shared" si="0"/>
        <v>0</v>
      </c>
      <c r="I6" s="93"/>
      <c r="J6" s="94">
        <f t="shared" si="1"/>
        <v>0</v>
      </c>
      <c r="K6" s="94">
        <f t="shared" si="2"/>
        <v>0</v>
      </c>
      <c r="L6" s="73">
        <f t="shared" si="3"/>
      </c>
      <c r="M6" s="73">
        <f t="shared" si="4"/>
        <v>0.3333333333333333</v>
      </c>
      <c r="N6" s="74"/>
      <c r="P6" s="89">
        <f>IF('MAI-2020'!$P$20="POSITIVO",'MAI-2020'!$P$19,D34)</f>
        <v>0</v>
      </c>
      <c r="Q6" s="2" t="s">
        <v>46</v>
      </c>
      <c r="R6" s="18"/>
      <c r="S6" s="1">
        <f t="shared" si="5"/>
        <v>0</v>
      </c>
      <c r="T6" s="8" t="s">
        <v>31</v>
      </c>
      <c r="U6" s="8" t="s">
        <v>32</v>
      </c>
      <c r="W6" s="6">
        <v>5</v>
      </c>
      <c r="X6" s="2"/>
      <c r="Y6" s="2"/>
      <c r="Z6" s="2"/>
    </row>
    <row r="7" spans="1:26" ht="15" customHeight="1">
      <c r="A7" s="70">
        <v>43988</v>
      </c>
      <c r="B7" s="71" t="s">
        <v>80</v>
      </c>
      <c r="C7" s="72"/>
      <c r="D7" s="93"/>
      <c r="E7" s="93"/>
      <c r="F7" s="93"/>
      <c r="G7" s="93"/>
      <c r="H7" s="94">
        <f t="shared" si="0"/>
        <v>0</v>
      </c>
      <c r="I7" s="93"/>
      <c r="J7" s="94">
        <f t="shared" si="1"/>
        <v>0</v>
      </c>
      <c r="K7" s="94">
        <f t="shared" si="2"/>
        <v>0</v>
      </c>
      <c r="L7" s="73">
        <f t="shared" si="3"/>
      </c>
      <c r="M7" s="73">
        <f t="shared" si="4"/>
      </c>
      <c r="N7" s="74"/>
      <c r="P7" s="89">
        <f>IF('MAI-2020'!P20="NEGATIVO",'MAI-2020'!$P$19,D34)</f>
        <v>0</v>
      </c>
      <c r="Q7" s="8" t="s">
        <v>47</v>
      </c>
      <c r="S7" s="1">
        <f t="shared" si="5"/>
        <v>0</v>
      </c>
      <c r="T7" s="8" t="s">
        <v>54</v>
      </c>
      <c r="U7" s="8" t="s">
        <v>57</v>
      </c>
      <c r="W7" s="6">
        <v>6</v>
      </c>
      <c r="X7" s="2"/>
      <c r="Y7" s="2"/>
      <c r="Z7" s="2"/>
    </row>
    <row r="8" spans="1:26" ht="15" customHeight="1">
      <c r="A8" s="70">
        <v>43989</v>
      </c>
      <c r="B8" s="71" t="s">
        <v>44</v>
      </c>
      <c r="C8" s="72"/>
      <c r="D8" s="93"/>
      <c r="E8" s="93"/>
      <c r="F8" s="93"/>
      <c r="G8" s="93"/>
      <c r="H8" s="94">
        <f t="shared" si="0"/>
        <v>0</v>
      </c>
      <c r="I8" s="93"/>
      <c r="J8" s="94">
        <f t="shared" si="1"/>
        <v>0</v>
      </c>
      <c r="K8" s="94">
        <f t="shared" si="2"/>
        <v>0</v>
      </c>
      <c r="L8" s="73">
        <f t="shared" si="3"/>
      </c>
      <c r="M8" s="73">
        <f t="shared" si="4"/>
      </c>
      <c r="N8" s="74"/>
      <c r="P8" s="9"/>
      <c r="Q8" s="7" t="s">
        <v>48</v>
      </c>
      <c r="S8" s="1">
        <f>SUMIF($N$2:$N$32,U8,$L$2:$L$32)</f>
        <v>0</v>
      </c>
      <c r="T8" s="8" t="s">
        <v>11</v>
      </c>
      <c r="U8" s="8" t="s">
        <v>19</v>
      </c>
      <c r="W8" s="6">
        <v>7</v>
      </c>
      <c r="X8" s="2"/>
      <c r="Y8" s="2"/>
      <c r="Z8" s="2"/>
    </row>
    <row r="9" spans="1:26" ht="15" customHeight="1">
      <c r="A9" s="70">
        <v>43990</v>
      </c>
      <c r="B9" s="71" t="s">
        <v>88</v>
      </c>
      <c r="C9" s="72">
        <v>0.3333333333333333</v>
      </c>
      <c r="D9" s="72"/>
      <c r="E9" s="72"/>
      <c r="F9" s="72"/>
      <c r="G9" s="72"/>
      <c r="H9" s="73">
        <f t="shared" si="0"/>
        <v>0</v>
      </c>
      <c r="I9" s="72"/>
      <c r="J9" s="94">
        <f t="shared" si="1"/>
        <v>0</v>
      </c>
      <c r="K9" s="94">
        <f t="shared" si="2"/>
        <v>0</v>
      </c>
      <c r="L9" s="73">
        <f t="shared" si="3"/>
      </c>
      <c r="M9" s="73">
        <f t="shared" si="4"/>
        <v>0.3333333333333333</v>
      </c>
      <c r="N9" s="74"/>
      <c r="Q9" s="10"/>
      <c r="S9" s="1">
        <f>SUMIF($N$2:$N$32,U9,$M$2:$M$32)</f>
        <v>0</v>
      </c>
      <c r="T9" s="8" t="s">
        <v>12</v>
      </c>
      <c r="U9" s="8" t="s">
        <v>20</v>
      </c>
      <c r="W9" s="6">
        <v>8</v>
      </c>
      <c r="X9" s="2"/>
      <c r="Y9" s="2"/>
      <c r="Z9" s="2"/>
    </row>
    <row r="10" spans="1:26" ht="15" customHeight="1">
      <c r="A10" s="70">
        <v>43991</v>
      </c>
      <c r="B10" s="71" t="s">
        <v>84</v>
      </c>
      <c r="C10" s="72">
        <v>0.3333333333333333</v>
      </c>
      <c r="D10" s="72"/>
      <c r="E10" s="72"/>
      <c r="F10" s="72"/>
      <c r="G10" s="72"/>
      <c r="H10" s="73">
        <f t="shared" si="0"/>
        <v>0</v>
      </c>
      <c r="I10" s="72"/>
      <c r="J10" s="94">
        <f t="shared" si="1"/>
        <v>0</v>
      </c>
      <c r="K10" s="94">
        <f t="shared" si="2"/>
        <v>0</v>
      </c>
      <c r="L10" s="73">
        <f t="shared" si="3"/>
      </c>
      <c r="M10" s="73">
        <f t="shared" si="4"/>
        <v>0.3333333333333333</v>
      </c>
      <c r="N10" s="74"/>
      <c r="P10" s="1">
        <f>S8</f>
        <v>0</v>
      </c>
      <c r="Q10" s="8" t="s">
        <v>40</v>
      </c>
      <c r="S10" s="1">
        <f>SUMIF($N$2:$N$32,U10,$M$2:$M$32)</f>
        <v>0</v>
      </c>
      <c r="T10" s="8" t="s">
        <v>78</v>
      </c>
      <c r="U10" s="8" t="s">
        <v>79</v>
      </c>
      <c r="W10" s="6">
        <v>9</v>
      </c>
      <c r="X10" s="2"/>
      <c r="Y10" s="2"/>
      <c r="Z10" s="2"/>
    </row>
    <row r="11" spans="1:26" ht="15" customHeight="1">
      <c r="A11" s="70">
        <v>43992</v>
      </c>
      <c r="B11" s="71" t="s">
        <v>85</v>
      </c>
      <c r="C11" s="72">
        <v>0.3333333333333333</v>
      </c>
      <c r="D11" s="93"/>
      <c r="E11" s="93"/>
      <c r="F11" s="93"/>
      <c r="G11" s="93"/>
      <c r="H11" s="94">
        <f t="shared" si="0"/>
        <v>0</v>
      </c>
      <c r="I11" s="93"/>
      <c r="J11" s="94">
        <f t="shared" si="1"/>
        <v>0</v>
      </c>
      <c r="K11" s="94">
        <f t="shared" si="2"/>
        <v>0</v>
      </c>
      <c r="L11" s="73">
        <f t="shared" si="3"/>
      </c>
      <c r="M11" s="73">
        <f t="shared" si="4"/>
        <v>0.3333333333333333</v>
      </c>
      <c r="N11" s="74"/>
      <c r="P11" s="1">
        <f>S9</f>
        <v>0</v>
      </c>
      <c r="Q11" s="8" t="s">
        <v>41</v>
      </c>
      <c r="S11" s="1">
        <f t="shared" si="5"/>
        <v>0</v>
      </c>
      <c r="T11" s="8" t="s">
        <v>13</v>
      </c>
      <c r="U11" s="8" t="s">
        <v>21</v>
      </c>
      <c r="W11" s="6">
        <v>10</v>
      </c>
      <c r="X11" s="2"/>
      <c r="Y11" s="2"/>
      <c r="Z11" s="2"/>
    </row>
    <row r="12" spans="1:26" ht="15" customHeight="1">
      <c r="A12" s="96">
        <v>43993</v>
      </c>
      <c r="B12" s="97" t="s">
        <v>86</v>
      </c>
      <c r="C12" s="98"/>
      <c r="D12" s="98"/>
      <c r="E12" s="98"/>
      <c r="F12" s="98"/>
      <c r="G12" s="98"/>
      <c r="H12" s="99">
        <f t="shared" si="0"/>
        <v>0</v>
      </c>
      <c r="I12" s="98"/>
      <c r="J12" s="103">
        <f t="shared" si="1"/>
        <v>0</v>
      </c>
      <c r="K12" s="103">
        <f t="shared" si="2"/>
        <v>0</v>
      </c>
      <c r="L12" s="47">
        <f t="shared" si="3"/>
      </c>
      <c r="M12" s="47">
        <f t="shared" si="4"/>
      </c>
      <c r="N12" s="69"/>
      <c r="S12" s="1">
        <f t="shared" si="5"/>
        <v>0</v>
      </c>
      <c r="T12" s="8" t="s">
        <v>33</v>
      </c>
      <c r="U12" s="8" t="s">
        <v>34</v>
      </c>
      <c r="W12" s="6">
        <v>11</v>
      </c>
      <c r="X12" s="2"/>
      <c r="Y12" s="2"/>
      <c r="Z12" s="2"/>
    </row>
    <row r="13" spans="1:26" ht="15" customHeight="1">
      <c r="A13" s="70">
        <v>43994</v>
      </c>
      <c r="B13" s="71" t="s">
        <v>87</v>
      </c>
      <c r="C13" s="72">
        <v>0.3333333333333333</v>
      </c>
      <c r="D13" s="72"/>
      <c r="E13" s="72"/>
      <c r="F13" s="72"/>
      <c r="G13" s="72"/>
      <c r="H13" s="73">
        <f t="shared" si="0"/>
        <v>0</v>
      </c>
      <c r="I13" s="72"/>
      <c r="J13" s="94">
        <f t="shared" si="1"/>
        <v>0</v>
      </c>
      <c r="K13" s="94">
        <f t="shared" si="2"/>
        <v>0</v>
      </c>
      <c r="L13" s="73">
        <f t="shared" si="3"/>
      </c>
      <c r="M13" s="73">
        <f t="shared" si="4"/>
        <v>0.3333333333333333</v>
      </c>
      <c r="N13" s="74"/>
      <c r="P13" s="32"/>
      <c r="Q13" s="33">
        <f>IF(P7&gt;P10,"NÃO COMPENSOU TODO DÉBITO DO MÊS ANTERIOR","")</f>
      </c>
      <c r="S13" s="1">
        <f t="shared" si="5"/>
        <v>0</v>
      </c>
      <c r="T13" s="8" t="s">
        <v>61</v>
      </c>
      <c r="U13" s="8" t="s">
        <v>22</v>
      </c>
      <c r="W13" s="6">
        <v>12</v>
      </c>
      <c r="X13" s="2"/>
      <c r="Y13" s="2"/>
      <c r="Z13" s="2"/>
    </row>
    <row r="14" spans="1:26" ht="15" customHeight="1">
      <c r="A14" s="70">
        <v>43995</v>
      </c>
      <c r="B14" s="71" t="s">
        <v>80</v>
      </c>
      <c r="C14" s="72"/>
      <c r="D14" s="93"/>
      <c r="E14" s="93"/>
      <c r="F14" s="93"/>
      <c r="G14" s="93"/>
      <c r="H14" s="94">
        <f t="shared" si="0"/>
        <v>0</v>
      </c>
      <c r="I14" s="93"/>
      <c r="J14" s="94">
        <f t="shared" si="1"/>
        <v>0</v>
      </c>
      <c r="K14" s="94">
        <f t="shared" si="2"/>
        <v>0</v>
      </c>
      <c r="L14" s="73">
        <f t="shared" si="3"/>
      </c>
      <c r="M14" s="73">
        <f t="shared" si="4"/>
      </c>
      <c r="N14" s="74"/>
      <c r="P14" s="34">
        <f>IF(Q13="NÃO COMPENSOU TODO DÉBITO DO MÊS ANTERIOR","DESCONTA","")</f>
      </c>
      <c r="Q14" s="35">
        <f>IF(Q13="NÃO COMPENSOU TODO DÉBITO DO MÊS ANTERIOR",P7-P10,"")</f>
      </c>
      <c r="S14" s="1">
        <f t="shared" si="5"/>
        <v>0</v>
      </c>
      <c r="T14" s="8" t="s">
        <v>14</v>
      </c>
      <c r="U14" s="8" t="s">
        <v>23</v>
      </c>
      <c r="W14" s="6">
        <v>13</v>
      </c>
      <c r="X14" s="2"/>
      <c r="Y14" s="2"/>
      <c r="Z14" s="2"/>
    </row>
    <row r="15" spans="1:26" ht="15" customHeight="1">
      <c r="A15" s="70">
        <v>43996</v>
      </c>
      <c r="B15" s="71" t="s">
        <v>44</v>
      </c>
      <c r="C15" s="72"/>
      <c r="D15" s="93"/>
      <c r="E15" s="93"/>
      <c r="F15" s="93"/>
      <c r="G15" s="93"/>
      <c r="H15" s="94">
        <f t="shared" si="0"/>
        <v>0</v>
      </c>
      <c r="I15" s="93"/>
      <c r="J15" s="94">
        <f t="shared" si="1"/>
        <v>0</v>
      </c>
      <c r="K15" s="94">
        <f t="shared" si="2"/>
        <v>0</v>
      </c>
      <c r="L15" s="73">
        <f t="shared" si="3"/>
      </c>
      <c r="M15" s="73">
        <f t="shared" si="4"/>
      </c>
      <c r="N15" s="74"/>
      <c r="P15" s="36"/>
      <c r="Q15" s="10"/>
      <c r="S15" s="1">
        <f t="shared" si="5"/>
        <v>0</v>
      </c>
      <c r="T15" s="8" t="s">
        <v>62</v>
      </c>
      <c r="U15" s="8" t="s">
        <v>24</v>
      </c>
      <c r="W15" s="6">
        <v>14</v>
      </c>
      <c r="X15" s="2"/>
      <c r="Y15" s="2"/>
      <c r="Z15" s="2"/>
    </row>
    <row r="16" spans="1:26" ht="15" customHeight="1">
      <c r="A16" s="70">
        <v>43997</v>
      </c>
      <c r="B16" s="71" t="s">
        <v>88</v>
      </c>
      <c r="C16" s="72">
        <v>0.3333333333333333</v>
      </c>
      <c r="D16" s="72"/>
      <c r="E16" s="72"/>
      <c r="F16" s="72"/>
      <c r="G16" s="72"/>
      <c r="H16" s="73">
        <f t="shared" si="0"/>
        <v>0</v>
      </c>
      <c r="I16" s="72"/>
      <c r="J16" s="94">
        <f t="shared" si="1"/>
        <v>0</v>
      </c>
      <c r="K16" s="94">
        <f t="shared" si="2"/>
        <v>0</v>
      </c>
      <c r="L16" s="73">
        <f t="shared" si="3"/>
      </c>
      <c r="M16" s="73">
        <f t="shared" si="4"/>
        <v>0.3333333333333333</v>
      </c>
      <c r="N16" s="74"/>
      <c r="P16" s="27"/>
      <c r="Q16" s="28">
        <f>IF(P6&gt;P11,"NÃO COMPENSOU TODO CRÉDITO DO MÊS ANTERIOR","")</f>
      </c>
      <c r="S16" s="1">
        <f t="shared" si="5"/>
        <v>0</v>
      </c>
      <c r="T16" s="8" t="s">
        <v>74</v>
      </c>
      <c r="U16" s="8" t="s">
        <v>58</v>
      </c>
      <c r="W16" s="6">
        <v>15</v>
      </c>
      <c r="X16" s="2"/>
      <c r="Y16" s="2"/>
      <c r="Z16" s="2"/>
    </row>
    <row r="17" spans="1:26" ht="15" customHeight="1">
      <c r="A17" s="70">
        <v>43998</v>
      </c>
      <c r="B17" s="71" t="s">
        <v>84</v>
      </c>
      <c r="C17" s="72">
        <v>0.3333333333333333</v>
      </c>
      <c r="D17" s="75"/>
      <c r="E17" s="75"/>
      <c r="F17" s="75"/>
      <c r="G17" s="75"/>
      <c r="H17" s="73">
        <f t="shared" si="0"/>
        <v>0</v>
      </c>
      <c r="I17" s="72"/>
      <c r="J17" s="94">
        <f t="shared" si="1"/>
        <v>0</v>
      </c>
      <c r="K17" s="94">
        <f t="shared" si="2"/>
        <v>0</v>
      </c>
      <c r="L17" s="73">
        <f t="shared" si="3"/>
      </c>
      <c r="M17" s="73">
        <f t="shared" si="4"/>
        <v>0.3333333333333333</v>
      </c>
      <c r="N17" s="74"/>
      <c r="P17" s="29">
        <f>IF(Q16="NÃO COMPENSOU TODO CRÉDITO DO MÊS ANTERIOR","PERDE","")</f>
      </c>
      <c r="Q17" s="30">
        <f>IF(Q16="NÃO COMPENSOU TODO CRÉDITO DO MÊS ANTERIOR",P6-P11,"")</f>
      </c>
      <c r="S17" s="1">
        <f t="shared" si="5"/>
        <v>0</v>
      </c>
      <c r="T17" s="8" t="s">
        <v>75</v>
      </c>
      <c r="U17" s="8" t="s">
        <v>71</v>
      </c>
      <c r="W17" s="6">
        <v>16</v>
      </c>
      <c r="X17" s="2"/>
      <c r="Y17" s="2"/>
      <c r="Z17" s="2"/>
    </row>
    <row r="18" spans="1:26" ht="15" customHeight="1">
      <c r="A18" s="70">
        <v>43999</v>
      </c>
      <c r="B18" s="71" t="s">
        <v>85</v>
      </c>
      <c r="C18" s="72">
        <v>0.3333333333333333</v>
      </c>
      <c r="D18" s="93"/>
      <c r="E18" s="93"/>
      <c r="F18" s="93"/>
      <c r="G18" s="93"/>
      <c r="H18" s="94">
        <f t="shared" si="0"/>
        <v>0</v>
      </c>
      <c r="I18" s="93"/>
      <c r="J18" s="94">
        <f t="shared" si="1"/>
        <v>0</v>
      </c>
      <c r="K18" s="94">
        <f t="shared" si="2"/>
        <v>0</v>
      </c>
      <c r="L18" s="73">
        <f t="shared" si="3"/>
      </c>
      <c r="M18" s="73">
        <f t="shared" si="4"/>
        <v>0.3333333333333333</v>
      </c>
      <c r="N18" s="74"/>
      <c r="S18" s="1">
        <f t="shared" si="5"/>
        <v>0</v>
      </c>
      <c r="T18" s="8" t="s">
        <v>76</v>
      </c>
      <c r="U18" s="8" t="s">
        <v>70</v>
      </c>
      <c r="W18" s="6">
        <v>17</v>
      </c>
      <c r="X18" s="2"/>
      <c r="Y18" s="2"/>
      <c r="Z18" s="2"/>
    </row>
    <row r="19" spans="1:26" ht="15" customHeight="1">
      <c r="A19" s="70">
        <v>44000</v>
      </c>
      <c r="B19" s="71" t="s">
        <v>86</v>
      </c>
      <c r="C19" s="72">
        <v>0.3333333333333333</v>
      </c>
      <c r="D19" s="93"/>
      <c r="E19" s="93"/>
      <c r="F19" s="93"/>
      <c r="G19" s="93"/>
      <c r="H19" s="94">
        <f t="shared" si="0"/>
        <v>0</v>
      </c>
      <c r="I19" s="93"/>
      <c r="J19" s="94">
        <f t="shared" si="1"/>
        <v>0</v>
      </c>
      <c r="K19" s="94">
        <f t="shared" si="2"/>
        <v>0</v>
      </c>
      <c r="L19" s="73">
        <f t="shared" si="3"/>
      </c>
      <c r="M19" s="73">
        <f t="shared" si="4"/>
        <v>0.3333333333333333</v>
      </c>
      <c r="N19" s="74"/>
      <c r="P19" s="23">
        <f>IF(Q16="NÃO COMPENSOU TODO CRÉDITO DO MÊS ANTERIOR",(IF((P10+P6)=(P11+P7),D34,IF((P10+P6)&gt;(P11+P7),(P10+P6)-(P11+P7),(P11+P7)-(P10+P6))))-Q17,IF(Q13="NÃO COMPENSOU TODO DÉBITO DO MÊS ANTERIOR",(IF((P10+P6)=(P11+P7),D34,IF((P10+P6)&gt;(P11+P7),(P10+P6)-(P11+P7),(P11+P7)-(P10+P6))))-Q14,IF((P10+P6)=(P11+P7),D34,IF((P10+P6)&gt;(P11+P7),(P10+P6)-(P11+P7),(P11+P7)-(P10+P6)))))</f>
        <v>0</v>
      </c>
      <c r="Q19" s="2" t="s">
        <v>45</v>
      </c>
      <c r="S19" s="1">
        <f t="shared" si="5"/>
        <v>0</v>
      </c>
      <c r="T19" s="8" t="s">
        <v>52</v>
      </c>
      <c r="U19" s="8" t="s">
        <v>53</v>
      </c>
      <c r="W19" s="6">
        <v>18</v>
      </c>
      <c r="X19" s="2"/>
      <c r="Y19" s="2"/>
      <c r="Z19" s="2"/>
    </row>
    <row r="20" spans="1:26" ht="15" customHeight="1">
      <c r="A20" s="70">
        <v>44001</v>
      </c>
      <c r="B20" s="71" t="s">
        <v>87</v>
      </c>
      <c r="C20" s="72">
        <v>0.3333333333333333</v>
      </c>
      <c r="D20" s="93"/>
      <c r="E20" s="93"/>
      <c r="F20" s="93"/>
      <c r="G20" s="93"/>
      <c r="H20" s="94">
        <f t="shared" si="0"/>
        <v>0</v>
      </c>
      <c r="I20" s="93"/>
      <c r="J20" s="94">
        <f t="shared" si="1"/>
        <v>0</v>
      </c>
      <c r="K20" s="94">
        <f t="shared" si="2"/>
        <v>0</v>
      </c>
      <c r="L20" s="73">
        <f t="shared" si="3"/>
      </c>
      <c r="M20" s="73">
        <f t="shared" si="4"/>
        <v>0.3333333333333333</v>
      </c>
      <c r="N20" s="74"/>
      <c r="P20" s="26">
        <f>IF(P19=D34,"",IF((P10+P6)=(P11+P7),"",IF((P10+P6)&gt;(P11+P7),"POSITIVO","NEGATIVO")))</f>
      </c>
      <c r="S20" s="1">
        <f t="shared" si="5"/>
        <v>0</v>
      </c>
      <c r="T20" s="8" t="s">
        <v>16</v>
      </c>
      <c r="U20" s="8" t="s">
        <v>26</v>
      </c>
      <c r="W20" s="6">
        <v>19</v>
      </c>
      <c r="X20" s="2"/>
      <c r="Y20" s="2"/>
      <c r="Z20" s="2"/>
    </row>
    <row r="21" spans="1:26" ht="15" customHeight="1">
      <c r="A21" s="86">
        <v>44002</v>
      </c>
      <c r="B21" s="71" t="s">
        <v>80</v>
      </c>
      <c r="C21" s="72"/>
      <c r="D21" s="85"/>
      <c r="E21" s="85"/>
      <c r="F21" s="85"/>
      <c r="G21" s="85"/>
      <c r="H21" s="47">
        <f t="shared" si="0"/>
        <v>0</v>
      </c>
      <c r="I21" s="85"/>
      <c r="J21" s="94">
        <f t="shared" si="1"/>
        <v>0</v>
      </c>
      <c r="K21" s="94">
        <f t="shared" si="2"/>
        <v>0</v>
      </c>
      <c r="L21" s="73">
        <f t="shared" si="3"/>
      </c>
      <c r="M21" s="73">
        <f t="shared" si="4"/>
      </c>
      <c r="N21" s="74"/>
      <c r="S21" s="1">
        <f t="shared" si="5"/>
        <v>0</v>
      </c>
      <c r="T21" s="8" t="s">
        <v>17</v>
      </c>
      <c r="U21" s="8" t="s">
        <v>27</v>
      </c>
      <c r="W21" s="6">
        <v>20</v>
      </c>
      <c r="X21" s="2"/>
      <c r="Y21" s="2"/>
      <c r="Z21" s="2"/>
    </row>
    <row r="22" spans="1:26" ht="15" customHeight="1">
      <c r="A22" s="86">
        <v>44003</v>
      </c>
      <c r="B22" s="71" t="s">
        <v>44</v>
      </c>
      <c r="C22" s="85"/>
      <c r="D22" s="85"/>
      <c r="E22" s="85"/>
      <c r="F22" s="85"/>
      <c r="G22" s="85"/>
      <c r="H22" s="47">
        <f t="shared" si="0"/>
        <v>0</v>
      </c>
      <c r="I22" s="85"/>
      <c r="J22" s="94">
        <f t="shared" si="1"/>
        <v>0</v>
      </c>
      <c r="K22" s="94">
        <f t="shared" si="2"/>
        <v>0</v>
      </c>
      <c r="L22" s="73">
        <f t="shared" si="3"/>
      </c>
      <c r="M22" s="73">
        <f t="shared" si="4"/>
      </c>
      <c r="N22" s="74"/>
      <c r="S22" s="1">
        <f t="shared" si="5"/>
        <v>0</v>
      </c>
      <c r="T22" s="8" t="s">
        <v>15</v>
      </c>
      <c r="U22" s="8" t="s">
        <v>25</v>
      </c>
      <c r="W22" s="6">
        <v>21</v>
      </c>
      <c r="X22" s="2"/>
      <c r="Y22" s="2"/>
      <c r="Z22" s="2"/>
    </row>
    <row r="23" spans="1:26" ht="15" customHeight="1">
      <c r="A23" s="70">
        <v>44004</v>
      </c>
      <c r="B23" s="71" t="s">
        <v>88</v>
      </c>
      <c r="C23" s="72">
        <v>0.3333333333333333</v>
      </c>
      <c r="D23" s="72"/>
      <c r="E23" s="72"/>
      <c r="F23" s="72"/>
      <c r="G23" s="72"/>
      <c r="H23" s="73">
        <f t="shared" si="0"/>
        <v>0</v>
      </c>
      <c r="I23" s="72"/>
      <c r="J23" s="94">
        <f t="shared" si="1"/>
        <v>0</v>
      </c>
      <c r="K23" s="94">
        <f t="shared" si="2"/>
        <v>0</v>
      </c>
      <c r="L23" s="73">
        <f t="shared" si="3"/>
      </c>
      <c r="M23" s="73">
        <f t="shared" si="4"/>
        <v>0.3333333333333333</v>
      </c>
      <c r="N23" s="74"/>
      <c r="S23" s="1">
        <f t="shared" si="5"/>
        <v>0</v>
      </c>
      <c r="T23" s="8" t="s">
        <v>77</v>
      </c>
      <c r="U23" s="8" t="s">
        <v>68</v>
      </c>
      <c r="W23" s="6">
        <v>22</v>
      </c>
      <c r="X23" s="2"/>
      <c r="Y23" s="2"/>
      <c r="Z23" s="2"/>
    </row>
    <row r="24" spans="1:26" ht="15" customHeight="1">
      <c r="A24" s="70">
        <v>44005</v>
      </c>
      <c r="B24" s="71" t="s">
        <v>84</v>
      </c>
      <c r="C24" s="72">
        <v>0.3333333333333333</v>
      </c>
      <c r="D24" s="72"/>
      <c r="E24" s="72"/>
      <c r="F24" s="72"/>
      <c r="G24" s="72"/>
      <c r="H24" s="73">
        <f t="shared" si="0"/>
        <v>0</v>
      </c>
      <c r="I24" s="72"/>
      <c r="J24" s="94">
        <f t="shared" si="1"/>
        <v>0</v>
      </c>
      <c r="K24" s="94">
        <f t="shared" si="2"/>
        <v>0</v>
      </c>
      <c r="L24" s="73">
        <f t="shared" si="3"/>
      </c>
      <c r="M24" s="73">
        <f t="shared" si="4"/>
        <v>0.3333333333333333</v>
      </c>
      <c r="N24" s="74"/>
      <c r="P24" s="22"/>
      <c r="Q24" s="19"/>
      <c r="R24" s="5"/>
      <c r="S24" s="1">
        <f t="shared" si="5"/>
        <v>0</v>
      </c>
      <c r="T24" s="8" t="s">
        <v>63</v>
      </c>
      <c r="U24" s="8" t="s">
        <v>59</v>
      </c>
      <c r="W24" s="6">
        <v>23</v>
      </c>
      <c r="X24" s="2"/>
      <c r="Y24" s="2"/>
      <c r="Z24" s="2"/>
    </row>
    <row r="25" spans="1:26" ht="15" customHeight="1">
      <c r="A25" s="70">
        <v>44006</v>
      </c>
      <c r="B25" s="71" t="s">
        <v>85</v>
      </c>
      <c r="C25" s="72">
        <v>0.3333333333333333</v>
      </c>
      <c r="D25" s="93"/>
      <c r="E25" s="93"/>
      <c r="F25" s="93"/>
      <c r="G25" s="93"/>
      <c r="H25" s="94">
        <f t="shared" si="0"/>
        <v>0</v>
      </c>
      <c r="I25" s="93"/>
      <c r="J25" s="94">
        <f t="shared" si="1"/>
        <v>0</v>
      </c>
      <c r="K25" s="94">
        <f t="shared" si="2"/>
        <v>0</v>
      </c>
      <c r="L25" s="73">
        <f t="shared" si="3"/>
      </c>
      <c r="M25" s="73">
        <f t="shared" si="4"/>
        <v>0.3333333333333333</v>
      </c>
      <c r="N25" s="74"/>
      <c r="P25" s="10"/>
      <c r="Q25" s="10"/>
      <c r="R25" s="10"/>
      <c r="S25" s="1">
        <f t="shared" si="5"/>
        <v>0</v>
      </c>
      <c r="T25" s="8" t="s">
        <v>51</v>
      </c>
      <c r="U25" s="8" t="s">
        <v>60</v>
      </c>
      <c r="W25" s="6">
        <v>24</v>
      </c>
      <c r="X25" s="2"/>
      <c r="Y25" s="2"/>
      <c r="Z25" s="2"/>
    </row>
    <row r="26" spans="1:26" ht="15" customHeight="1">
      <c r="A26" s="70">
        <v>44007</v>
      </c>
      <c r="B26" s="71" t="s">
        <v>86</v>
      </c>
      <c r="C26" s="72">
        <v>0.3333333333333333</v>
      </c>
      <c r="D26" s="93"/>
      <c r="E26" s="93"/>
      <c r="F26" s="93"/>
      <c r="G26" s="93"/>
      <c r="H26" s="94">
        <f t="shared" si="0"/>
        <v>0</v>
      </c>
      <c r="I26" s="93"/>
      <c r="J26" s="94">
        <f t="shared" si="1"/>
        <v>0</v>
      </c>
      <c r="K26" s="94">
        <f t="shared" si="2"/>
        <v>0</v>
      </c>
      <c r="L26" s="73">
        <f t="shared" si="3"/>
      </c>
      <c r="M26" s="73">
        <f t="shared" si="4"/>
        <v>0.3333333333333333</v>
      </c>
      <c r="N26" s="74"/>
      <c r="R26" s="10"/>
      <c r="W26" s="6">
        <v>25</v>
      </c>
      <c r="X26" s="2"/>
      <c r="Y26" s="2"/>
      <c r="Z26" s="2"/>
    </row>
    <row r="27" spans="1:26" ht="15" customHeight="1">
      <c r="A27" s="70">
        <v>44008</v>
      </c>
      <c r="B27" s="71" t="s">
        <v>87</v>
      </c>
      <c r="C27" s="72">
        <v>0.3333333333333333</v>
      </c>
      <c r="D27" s="93"/>
      <c r="E27" s="93"/>
      <c r="F27" s="93"/>
      <c r="G27" s="93"/>
      <c r="H27" s="94">
        <f t="shared" si="0"/>
        <v>0</v>
      </c>
      <c r="I27" s="93"/>
      <c r="J27" s="94">
        <f t="shared" si="1"/>
        <v>0</v>
      </c>
      <c r="K27" s="94">
        <f t="shared" si="2"/>
        <v>0</v>
      </c>
      <c r="L27" s="73">
        <f t="shared" si="3"/>
      </c>
      <c r="M27" s="73">
        <f t="shared" si="4"/>
        <v>0.3333333333333333</v>
      </c>
      <c r="N27" s="74"/>
      <c r="Q27" s="4"/>
      <c r="R27" s="10"/>
      <c r="W27" s="6">
        <v>26</v>
      </c>
      <c r="X27" s="2"/>
      <c r="Y27" s="2"/>
      <c r="Z27" s="2"/>
    </row>
    <row r="28" spans="1:26" ht="15" customHeight="1">
      <c r="A28" s="70">
        <v>44009</v>
      </c>
      <c r="B28" s="71" t="s">
        <v>80</v>
      </c>
      <c r="C28" s="72"/>
      <c r="D28" s="93"/>
      <c r="E28" s="93"/>
      <c r="F28" s="93"/>
      <c r="G28" s="93"/>
      <c r="H28" s="94">
        <f t="shared" si="0"/>
        <v>0</v>
      </c>
      <c r="I28" s="93"/>
      <c r="J28" s="94">
        <f t="shared" si="1"/>
        <v>0</v>
      </c>
      <c r="K28" s="94">
        <f t="shared" si="2"/>
        <v>0</v>
      </c>
      <c r="L28" s="73">
        <f t="shared" si="3"/>
      </c>
      <c r="M28" s="73">
        <f t="shared" si="4"/>
      </c>
      <c r="N28" s="74"/>
      <c r="Q28" s="4"/>
      <c r="R28" s="5"/>
      <c r="W28" s="6">
        <v>27</v>
      </c>
      <c r="X28" s="2"/>
      <c r="Y28" s="2"/>
      <c r="Z28" s="2"/>
    </row>
    <row r="29" spans="1:26" ht="15" customHeight="1">
      <c r="A29" s="70">
        <v>44010</v>
      </c>
      <c r="B29" s="71" t="s">
        <v>44</v>
      </c>
      <c r="C29" s="72"/>
      <c r="D29" s="93"/>
      <c r="E29" s="93"/>
      <c r="F29" s="93"/>
      <c r="G29" s="93"/>
      <c r="H29" s="94">
        <f t="shared" si="0"/>
        <v>0</v>
      </c>
      <c r="I29" s="93"/>
      <c r="J29" s="94">
        <f t="shared" si="1"/>
        <v>0</v>
      </c>
      <c r="K29" s="94">
        <f t="shared" si="2"/>
        <v>0</v>
      </c>
      <c r="L29" s="73">
        <f t="shared" si="3"/>
      </c>
      <c r="M29" s="73">
        <f t="shared" si="4"/>
      </c>
      <c r="N29" s="74"/>
      <c r="Q29" s="4"/>
      <c r="W29" s="6">
        <v>28</v>
      </c>
      <c r="X29" s="2"/>
      <c r="Y29" s="2"/>
      <c r="Z29" s="2"/>
    </row>
    <row r="30" spans="1:26" ht="15" customHeight="1">
      <c r="A30" s="70">
        <v>44011</v>
      </c>
      <c r="B30" s="71" t="s">
        <v>88</v>
      </c>
      <c r="C30" s="72">
        <v>0.3333333333333333</v>
      </c>
      <c r="D30" s="72"/>
      <c r="E30" s="72"/>
      <c r="F30" s="72"/>
      <c r="G30" s="72"/>
      <c r="H30" s="73">
        <f t="shared" si="0"/>
        <v>0</v>
      </c>
      <c r="I30" s="72"/>
      <c r="J30" s="94">
        <f t="shared" si="1"/>
        <v>0</v>
      </c>
      <c r="K30" s="94">
        <f t="shared" si="2"/>
        <v>0</v>
      </c>
      <c r="L30" s="73">
        <f t="shared" si="3"/>
      </c>
      <c r="M30" s="73">
        <f t="shared" si="4"/>
        <v>0.3333333333333333</v>
      </c>
      <c r="N30" s="74"/>
      <c r="Q30" s="4"/>
      <c r="W30" s="6">
        <v>29</v>
      </c>
      <c r="X30" s="2"/>
      <c r="Y30" s="2"/>
      <c r="Z30" s="2"/>
    </row>
    <row r="31" spans="1:26" ht="15" customHeight="1">
      <c r="A31" s="70">
        <v>44012</v>
      </c>
      <c r="B31" s="71" t="s">
        <v>84</v>
      </c>
      <c r="C31" s="72">
        <v>0.3333333333333333</v>
      </c>
      <c r="D31" s="72"/>
      <c r="E31" s="72"/>
      <c r="F31" s="72"/>
      <c r="G31" s="72"/>
      <c r="H31" s="73">
        <f t="shared" si="0"/>
        <v>0</v>
      </c>
      <c r="I31" s="72"/>
      <c r="J31" s="94">
        <f t="shared" si="1"/>
        <v>0</v>
      </c>
      <c r="K31" s="94">
        <f t="shared" si="2"/>
        <v>0</v>
      </c>
      <c r="L31" s="73">
        <f t="shared" si="3"/>
      </c>
      <c r="M31" s="73">
        <f t="shared" si="4"/>
        <v>0.3333333333333333</v>
      </c>
      <c r="N31" s="74"/>
      <c r="Q31" s="4"/>
      <c r="W31" s="6">
        <v>30</v>
      </c>
      <c r="X31" s="2"/>
      <c r="Y31" s="2"/>
      <c r="Z31" s="2"/>
    </row>
    <row r="32" spans="1:26" ht="15" customHeight="1" thickBot="1">
      <c r="A32" s="79"/>
      <c r="B32" s="80"/>
      <c r="C32" s="72"/>
      <c r="D32" s="72"/>
      <c r="E32" s="72"/>
      <c r="F32" s="72"/>
      <c r="G32" s="72"/>
      <c r="H32" s="73">
        <f>IF((F32-E32)=$D$34,$D$34,IF((F32-E32)&lt;$C$33,$C$33,(F32-E32)))</f>
        <v>0</v>
      </c>
      <c r="I32" s="72"/>
      <c r="J32" s="94">
        <f t="shared" si="1"/>
        <v>0</v>
      </c>
      <c r="K32" s="94">
        <f t="shared" si="2"/>
        <v>0</v>
      </c>
      <c r="L32" s="73">
        <f t="shared" si="3"/>
      </c>
      <c r="M32" s="73">
        <f t="shared" si="4"/>
      </c>
      <c r="N32" s="74"/>
      <c r="W32" s="6">
        <v>31</v>
      </c>
      <c r="X32" s="2"/>
      <c r="Y32" s="2"/>
      <c r="Z32" s="2"/>
    </row>
    <row r="33" spans="1:23" ht="15" customHeight="1" thickTop="1">
      <c r="A33" s="54"/>
      <c r="B33" s="52"/>
      <c r="C33" s="88">
        <v>0.041666666666666664</v>
      </c>
      <c r="D33" s="88">
        <v>0.9166666666666666</v>
      </c>
      <c r="E33" s="25">
        <v>0.2604166666666667</v>
      </c>
      <c r="F33" s="25">
        <v>0.3333333333333333</v>
      </c>
      <c r="G33" s="12"/>
      <c r="H33" s="12"/>
      <c r="I33" s="51">
        <f>SUM(I2:I32)</f>
        <v>0</v>
      </c>
      <c r="J33" s="91">
        <f>SUM(J2:J32)</f>
        <v>0</v>
      </c>
      <c r="K33" s="91">
        <f>SUM(K2:K32)</f>
        <v>0</v>
      </c>
      <c r="L33" s="13"/>
      <c r="M33" s="13"/>
      <c r="N33" s="14" t="s">
        <v>38</v>
      </c>
      <c r="W33" s="11"/>
    </row>
    <row r="34" spans="1:23" ht="15" customHeight="1">
      <c r="A34" s="54"/>
      <c r="B34" s="52"/>
      <c r="C34" s="88">
        <v>0.0006944444444444445</v>
      </c>
      <c r="D34" s="88">
        <v>0</v>
      </c>
      <c r="E34" s="25">
        <v>0.08333333333333333</v>
      </c>
      <c r="F34" s="48" t="s">
        <v>96</v>
      </c>
      <c r="G34" s="49"/>
      <c r="H34" s="49"/>
      <c r="I34" s="48"/>
      <c r="J34" s="12"/>
      <c r="K34" s="83"/>
      <c r="L34" s="12"/>
      <c r="M34" s="50"/>
      <c r="N34" s="15"/>
      <c r="P34" s="4" t="s">
        <v>49</v>
      </c>
      <c r="W34" s="11"/>
    </row>
    <row r="35" spans="1:23" ht="15" customHeight="1">
      <c r="A35" s="39"/>
      <c r="B35" s="40" t="s">
        <v>82</v>
      </c>
      <c r="C35" s="41"/>
      <c r="D35" s="42"/>
      <c r="E35" s="42"/>
      <c r="F35" s="43"/>
      <c r="G35" s="43"/>
      <c r="H35" s="43"/>
      <c r="I35" s="43"/>
      <c r="J35" s="41"/>
      <c r="K35" s="41"/>
      <c r="L35" s="41"/>
      <c r="M35" s="41"/>
      <c r="N35" s="41"/>
      <c r="P35" s="4" t="s">
        <v>69</v>
      </c>
      <c r="W35" s="16"/>
    </row>
    <row r="36" spans="1:23" ht="15" customHeight="1">
      <c r="A36" s="39"/>
      <c r="B36" s="41" t="s">
        <v>83</v>
      </c>
      <c r="C36" s="41"/>
      <c r="D36" s="42"/>
      <c r="E36" s="43"/>
      <c r="F36" s="43"/>
      <c r="G36" s="43"/>
      <c r="H36" s="43"/>
      <c r="I36" s="43"/>
      <c r="J36" s="43"/>
      <c r="K36" s="43"/>
      <c r="L36" s="41"/>
      <c r="M36" s="41"/>
      <c r="N36" s="41"/>
      <c r="P36" s="4" t="s">
        <v>89</v>
      </c>
      <c r="W36" s="16"/>
    </row>
    <row r="37" ht="0" customHeight="1" hidden="1"/>
    <row r="38" ht="0" customHeight="1" hidden="1"/>
    <row r="39" ht="0" customHeight="1" hidden="1"/>
    <row r="40" ht="0" customHeight="1" hidden="1"/>
    <row r="41" ht="0" customHeight="1" hidden="1"/>
  </sheetData>
  <sheetProtection password="FF7F" sheet="1" selectLockedCells="1"/>
  <mergeCells count="2">
    <mergeCell ref="P1:Q1"/>
    <mergeCell ref="P5:Q5"/>
  </mergeCells>
  <conditionalFormatting sqref="P20">
    <cfRule type="cellIs" priority="220" dxfId="1183" operator="equal" stopIfTrue="1">
      <formula>"POSITIVO"</formula>
    </cfRule>
    <cfRule type="cellIs" priority="221" dxfId="1184" operator="equal" stopIfTrue="1">
      <formula>"NEGATIVO"</formula>
    </cfRule>
  </conditionalFormatting>
  <conditionalFormatting sqref="Y2:Y32">
    <cfRule type="cellIs" priority="219" dxfId="1184" operator="equal" stopIfTrue="1">
      <formula>"NÃO CUMPRIU"</formula>
    </cfRule>
  </conditionalFormatting>
  <conditionalFormatting sqref="A32:G32">
    <cfRule type="expression" priority="212" dxfId="1186" stopIfTrue="1">
      <formula>$B32="dom"</formula>
    </cfRule>
    <cfRule type="expression" priority="213" dxfId="1186" stopIfTrue="1">
      <formula>$B32="sab"</formula>
    </cfRule>
  </conditionalFormatting>
  <conditionalFormatting sqref="P6:P7">
    <cfRule type="cellIs" priority="69" dxfId="1185" operator="equal" stopIfTrue="1">
      <formula>$D$34</formula>
    </cfRule>
  </conditionalFormatting>
  <conditionalFormatting sqref="A2:I12 A14:I31 L2:N32">
    <cfRule type="expression" priority="29" dxfId="1186" stopIfTrue="1">
      <formula>$B2="sáb"</formula>
    </cfRule>
    <cfRule type="expression" priority="30" dxfId="1186" stopIfTrue="1">
      <formula>$B2="dom"</formula>
    </cfRule>
  </conditionalFormatting>
  <conditionalFormatting sqref="J2:K32">
    <cfRule type="cellIs" priority="28" dxfId="1182" operator="equal" stopIfTrue="1">
      <formula>$D$34</formula>
    </cfRule>
  </conditionalFormatting>
  <conditionalFormatting sqref="J2:K32">
    <cfRule type="expression" priority="26" dxfId="1186" stopIfTrue="1">
      <formula>$B2="dom"</formula>
    </cfRule>
    <cfRule type="expression" priority="27" dxfId="1186" stopIfTrue="1">
      <formula>$B2="sab"</formula>
    </cfRule>
  </conditionalFormatting>
  <conditionalFormatting sqref="J2:K32">
    <cfRule type="expression" priority="24" dxfId="1187" stopIfTrue="1">
      <formula>$B2="dom"</formula>
    </cfRule>
    <cfRule type="expression" priority="25" dxfId="1187" stopIfTrue="1">
      <formula>$B2="sáb"</formula>
    </cfRule>
  </conditionalFormatting>
  <conditionalFormatting sqref="J2:K32">
    <cfRule type="expression" priority="22" dxfId="1188" stopIfTrue="1">
      <formula>$B2="dom"</formula>
    </cfRule>
    <cfRule type="expression" priority="23" dxfId="1186" stopIfTrue="1">
      <formula>$B2="sáb"</formula>
    </cfRule>
  </conditionalFormatting>
  <conditionalFormatting sqref="J2:K32">
    <cfRule type="expression" priority="18" dxfId="1186" stopIfTrue="1">
      <formula>$B2="dom"</formula>
    </cfRule>
    <cfRule type="expression" priority="19" dxfId="1186" stopIfTrue="1">
      <formula>$B2="sáb"</formula>
    </cfRule>
  </conditionalFormatting>
  <conditionalFormatting sqref="J2:K32">
    <cfRule type="expression" priority="20" dxfId="1186" stopIfTrue="1">
      <formula>$B2="dom"</formula>
    </cfRule>
    <cfRule type="expression" priority="21" dxfId="1186" stopIfTrue="1">
      <formula>$B2="sáb"</formula>
    </cfRule>
  </conditionalFormatting>
  <conditionalFormatting sqref="A13:B13 D13:I13">
    <cfRule type="expression" priority="16" dxfId="1186" stopIfTrue="1">
      <formula>$B13="sáb"</formula>
    </cfRule>
    <cfRule type="expression" priority="17" dxfId="1186" stopIfTrue="1">
      <formula>$B13="dom"</formula>
    </cfRule>
  </conditionalFormatting>
  <conditionalFormatting sqref="C13">
    <cfRule type="expression" priority="3" dxfId="1186" stopIfTrue="1">
      <formula>$B13="dom"</formula>
    </cfRule>
    <cfRule type="expression" priority="4" dxfId="1186" stopIfTrue="1">
      <formula>$B13="sab"</formula>
    </cfRule>
  </conditionalFormatting>
  <conditionalFormatting sqref="C13">
    <cfRule type="expression" priority="1" dxfId="1186" stopIfTrue="1">
      <formula>$B13="dom"</formula>
    </cfRule>
    <cfRule type="expression" priority="2" dxfId="1186" stopIfTrue="1">
      <formula>$B13="sáb"</formula>
    </cfRule>
  </conditionalFormatting>
  <dataValidations count="1">
    <dataValidation type="list" allowBlank="1" showInputMessage="1" showErrorMessage="1" sqref="N2:N32">
      <formula1>$U$2:$U$25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96" r:id="rId1"/>
  <headerFooter>
    <oddHeader>&amp;L&amp;"-,Negrito"&amp;14CÁLCULO DE HORAS - &amp;A</oddHeader>
    <oddFooter>&amp;R&amp;8&amp;D - &amp;T
&amp;F</oddFooter>
  </headerFooter>
  <colBreaks count="2" manualBreakCount="2">
    <brk id="15" max="65535" man="1"/>
    <brk id="21" max="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36"/>
  <sheetViews>
    <sheetView showGridLines="0" showRowColHeaders="0" zoomScale="90" zoomScaleNormal="90" zoomScalePageLayoutView="0" workbookViewId="0" topLeftCell="A1">
      <selection activeCell="B2" sqref="B2"/>
    </sheetView>
  </sheetViews>
  <sheetFormatPr defaultColWidth="0" defaultRowHeight="0" customHeight="1" zeroHeight="1"/>
  <cols>
    <col min="1" max="1" width="6.7109375" style="17" customWidth="1"/>
    <col min="2" max="2" width="4.140625" style="20" customWidth="1"/>
    <col min="3" max="7" width="9.28125" style="20" customWidth="1"/>
    <col min="8" max="8" width="10.57421875" style="20" hidden="1" customWidth="1"/>
    <col min="9" max="9" width="10.57421875" style="20" bestFit="1" customWidth="1"/>
    <col min="10" max="11" width="9.28125" style="20" customWidth="1"/>
    <col min="12" max="13" width="9.28125" style="21" customWidth="1"/>
    <col min="14" max="14" width="21.7109375" style="21" customWidth="1"/>
    <col min="15" max="15" width="3.7109375" style="4" customWidth="1"/>
    <col min="16" max="16" width="9.7109375" style="4" customWidth="1"/>
    <col min="17" max="17" width="40.7109375" style="7" customWidth="1"/>
    <col min="18" max="18" width="3.7109375" style="7" customWidth="1"/>
    <col min="19" max="19" width="8.7109375" style="7" customWidth="1"/>
    <col min="20" max="20" width="71.57421875" style="7" bestFit="1" customWidth="1"/>
    <col min="21" max="21" width="18.140625" style="4" bestFit="1" customWidth="1"/>
    <col min="22" max="22" width="3.7109375" style="4" hidden="1" customWidth="1"/>
    <col min="23" max="23" width="6.7109375" style="17" hidden="1" customWidth="1"/>
    <col min="24" max="24" width="34.28125" style="10" hidden="1" customWidth="1"/>
    <col min="25" max="25" width="13.8515625" style="10" hidden="1" customWidth="1"/>
    <col min="26" max="26" width="40.00390625" style="10" hidden="1" customWidth="1"/>
    <col min="27" max="29" width="9.140625" style="0" hidden="1" customWidth="1"/>
    <col min="30" max="16384" width="0" style="4" hidden="1" customWidth="1"/>
  </cols>
  <sheetData>
    <row r="1" spans="1:26" ht="15" customHeight="1">
      <c r="A1" s="46" t="s">
        <v>0</v>
      </c>
      <c r="B1" s="47"/>
      <c r="C1" s="47" t="s">
        <v>1</v>
      </c>
      <c r="D1" s="47" t="s">
        <v>2</v>
      </c>
      <c r="E1" s="47" t="s">
        <v>36</v>
      </c>
      <c r="F1" s="47" t="s">
        <v>37</v>
      </c>
      <c r="G1" s="47" t="s">
        <v>3</v>
      </c>
      <c r="H1" s="47" t="s">
        <v>5</v>
      </c>
      <c r="I1" s="47" t="s">
        <v>28</v>
      </c>
      <c r="J1" s="47" t="s">
        <v>4</v>
      </c>
      <c r="K1" s="47" t="s">
        <v>8</v>
      </c>
      <c r="L1" s="47" t="s">
        <v>6</v>
      </c>
      <c r="M1" s="47" t="s">
        <v>7</v>
      </c>
      <c r="N1" s="47" t="s">
        <v>9</v>
      </c>
      <c r="P1" s="106" t="s">
        <v>35</v>
      </c>
      <c r="Q1" s="106"/>
      <c r="R1" s="5"/>
      <c r="S1" s="45"/>
      <c r="T1" s="45" t="s">
        <v>29</v>
      </c>
      <c r="U1" s="45" t="s">
        <v>30</v>
      </c>
      <c r="W1" s="3" t="s">
        <v>0</v>
      </c>
      <c r="X1" s="24" t="s">
        <v>50</v>
      </c>
      <c r="Y1" s="38"/>
      <c r="Z1" s="24"/>
    </row>
    <row r="2" spans="1:26" ht="15" customHeight="1">
      <c r="A2" s="70">
        <v>44013</v>
      </c>
      <c r="B2" s="71" t="s">
        <v>85</v>
      </c>
      <c r="C2" s="72">
        <v>0.3333333333333333</v>
      </c>
      <c r="D2" s="93"/>
      <c r="E2" s="93"/>
      <c r="F2" s="93"/>
      <c r="G2" s="93"/>
      <c r="H2" s="94">
        <f>IF((F2-E2)=$D$34,$D$34,IF((F2-E2)&lt;$C$33,$C$33,(F2-E2)))</f>
        <v>0</v>
      </c>
      <c r="I2" s="93"/>
      <c r="J2" s="94">
        <f>IF(Y2="NÃO CUMPRIU",((IF(D2&gt;$C$34,(G2-D2)-H2,$D$34))-I2)-$C$33,(IF(D2&gt;$C$34,(G2-D2)-H2,$D$34))-I2)</f>
        <v>0</v>
      </c>
      <c r="K2" s="94">
        <f>IF(G2&gt;$D$33,G2-$D$33,$D$34)</f>
        <v>0</v>
      </c>
      <c r="L2" s="94">
        <f>IF(OR((J2-C2)=$D$34,(J2-C2)&lt;$D$34),"",IF((J2-C2)&gt;$E$34,$E$34,(J2-C2)))</f>
      </c>
      <c r="M2" s="94">
        <f>IF(J2=C2,"",IF(J2&lt;C2,C2-J2,""))</f>
        <v>0.3333333333333333</v>
      </c>
      <c r="N2" s="95"/>
      <c r="P2" s="1">
        <f>J33</f>
        <v>0</v>
      </c>
      <c r="Q2" s="2" t="s">
        <v>42</v>
      </c>
      <c r="S2" s="1">
        <f>SUMIF($N$2:$N$32,U2,$M$2:$M$32)</f>
        <v>0</v>
      </c>
      <c r="T2" s="8" t="s">
        <v>10</v>
      </c>
      <c r="U2" s="8" t="s">
        <v>18</v>
      </c>
      <c r="W2" s="6">
        <v>1</v>
      </c>
      <c r="X2" s="2"/>
      <c r="Y2" s="2"/>
      <c r="Z2" s="2"/>
    </row>
    <row r="3" spans="1:26" ht="15" customHeight="1">
      <c r="A3" s="70">
        <v>44014</v>
      </c>
      <c r="B3" s="71" t="s">
        <v>86</v>
      </c>
      <c r="C3" s="72">
        <v>0.3333333333333333</v>
      </c>
      <c r="D3" s="93"/>
      <c r="E3" s="93"/>
      <c r="F3" s="93"/>
      <c r="G3" s="93"/>
      <c r="H3" s="94">
        <f aca="true" t="shared" si="0" ref="H3:H32">IF((F3-E3)=$D$34,$D$34,IF((F3-E3)&lt;$C$33,$C$33,(F3-E3)))</f>
        <v>0</v>
      </c>
      <c r="I3" s="93"/>
      <c r="J3" s="94">
        <f aca="true" t="shared" si="1" ref="J3:J32">IF(Y3="NÃO CUMPRIU",((IF(D3&gt;$C$34,(G3-D3)-H3,$D$34))-I3)-$C$33,(IF(D3&gt;$C$34,(G3-D3)-H3,$D$34))-I3)</f>
        <v>0</v>
      </c>
      <c r="K3" s="94">
        <f aca="true" t="shared" si="2" ref="K3:K32">IF(G3&gt;$D$33,G3-$D$33,$D$34)</f>
        <v>0</v>
      </c>
      <c r="L3" s="94">
        <f aca="true" t="shared" si="3" ref="L3:L32">IF(OR((J3-C3)=$D$34,(J3-C3)&lt;$D$34),"",IF((J3-C3)&gt;$E$34,$E$34,(J3-C3)))</f>
      </c>
      <c r="M3" s="94">
        <f aca="true" t="shared" si="4" ref="M3:M32">IF(J3=C3,"",IF(J3&lt;C3,C3-J3,""))</f>
        <v>0.3333333333333333</v>
      </c>
      <c r="N3" s="95"/>
      <c r="P3" s="1">
        <f>K33</f>
        <v>0</v>
      </c>
      <c r="Q3" s="2" t="s">
        <v>43</v>
      </c>
      <c r="S3" s="1">
        <f aca="true" t="shared" si="5" ref="S3:S25">SUMIF($N$2:$N$32,U3,$M$2:$M$32)</f>
        <v>0</v>
      </c>
      <c r="T3" s="8" t="s">
        <v>55</v>
      </c>
      <c r="U3" s="8" t="s">
        <v>56</v>
      </c>
      <c r="W3" s="6">
        <v>2</v>
      </c>
      <c r="X3" s="2"/>
      <c r="Y3" s="2"/>
      <c r="Z3" s="2"/>
    </row>
    <row r="4" spans="1:26" ht="15" customHeight="1">
      <c r="A4" s="70">
        <v>44015</v>
      </c>
      <c r="B4" s="71" t="s">
        <v>87</v>
      </c>
      <c r="C4" s="72">
        <v>0.3333333333333333</v>
      </c>
      <c r="D4" s="93"/>
      <c r="E4" s="93"/>
      <c r="F4" s="93"/>
      <c r="G4" s="93"/>
      <c r="H4" s="94">
        <f t="shared" si="0"/>
        <v>0</v>
      </c>
      <c r="I4" s="93"/>
      <c r="J4" s="94">
        <f t="shared" si="1"/>
        <v>0</v>
      </c>
      <c r="K4" s="94">
        <f t="shared" si="2"/>
        <v>0</v>
      </c>
      <c r="L4" s="94">
        <f t="shared" si="3"/>
      </c>
      <c r="M4" s="94">
        <f t="shared" si="4"/>
        <v>0.3333333333333333</v>
      </c>
      <c r="N4" s="95"/>
      <c r="P4" s="1"/>
      <c r="Q4" s="8"/>
      <c r="S4" s="1">
        <f t="shared" si="5"/>
        <v>0</v>
      </c>
      <c r="T4" s="8" t="s">
        <v>64</v>
      </c>
      <c r="U4" s="8" t="s">
        <v>65</v>
      </c>
      <c r="W4" s="6">
        <v>3</v>
      </c>
      <c r="X4" s="2"/>
      <c r="Y4" s="2"/>
      <c r="Z4" s="2"/>
    </row>
    <row r="5" spans="1:26" ht="15" customHeight="1">
      <c r="A5" s="70">
        <v>44016</v>
      </c>
      <c r="B5" s="71" t="s">
        <v>80</v>
      </c>
      <c r="C5" s="72"/>
      <c r="D5" s="93"/>
      <c r="E5" s="93"/>
      <c r="F5" s="93"/>
      <c r="G5" s="93"/>
      <c r="H5" s="94">
        <f t="shared" si="0"/>
        <v>0</v>
      </c>
      <c r="I5" s="93"/>
      <c r="J5" s="94">
        <f t="shared" si="1"/>
        <v>0</v>
      </c>
      <c r="K5" s="94">
        <f t="shared" si="2"/>
        <v>0</v>
      </c>
      <c r="L5" s="94">
        <f t="shared" si="3"/>
      </c>
      <c r="M5" s="94">
        <f t="shared" si="4"/>
      </c>
      <c r="N5" s="95"/>
      <c r="P5" s="106" t="s">
        <v>39</v>
      </c>
      <c r="Q5" s="106"/>
      <c r="R5" s="18"/>
      <c r="S5" s="1">
        <f t="shared" si="5"/>
        <v>0</v>
      </c>
      <c r="T5" s="8" t="s">
        <v>66</v>
      </c>
      <c r="U5" s="8" t="s">
        <v>67</v>
      </c>
      <c r="W5" s="6">
        <v>4</v>
      </c>
      <c r="X5" s="2"/>
      <c r="Y5" s="2"/>
      <c r="Z5" s="2"/>
    </row>
    <row r="6" spans="1:26" ht="15" customHeight="1">
      <c r="A6" s="70">
        <v>44017</v>
      </c>
      <c r="B6" s="71" t="s">
        <v>44</v>
      </c>
      <c r="C6" s="72"/>
      <c r="D6" s="93"/>
      <c r="E6" s="93"/>
      <c r="F6" s="93"/>
      <c r="G6" s="93"/>
      <c r="H6" s="94">
        <f t="shared" si="0"/>
        <v>0</v>
      </c>
      <c r="I6" s="93"/>
      <c r="J6" s="94">
        <f t="shared" si="1"/>
        <v>0</v>
      </c>
      <c r="K6" s="94">
        <f t="shared" si="2"/>
        <v>0</v>
      </c>
      <c r="L6" s="94">
        <f t="shared" si="3"/>
      </c>
      <c r="M6" s="94">
        <f t="shared" si="4"/>
      </c>
      <c r="N6" s="95"/>
      <c r="P6" s="89">
        <f>IF('JUN-2020'!$P$20="POSITIVO",'JUN-2020'!$P$19,D34)</f>
        <v>0</v>
      </c>
      <c r="Q6" s="2" t="s">
        <v>46</v>
      </c>
      <c r="R6" s="18"/>
      <c r="S6" s="1">
        <f t="shared" si="5"/>
        <v>0</v>
      </c>
      <c r="T6" s="8" t="s">
        <v>31</v>
      </c>
      <c r="U6" s="8" t="s">
        <v>32</v>
      </c>
      <c r="W6" s="6">
        <v>5</v>
      </c>
      <c r="X6" s="2"/>
      <c r="Y6" s="2"/>
      <c r="Z6" s="2"/>
    </row>
    <row r="7" spans="1:26" ht="15" customHeight="1">
      <c r="A7" s="70">
        <v>44018</v>
      </c>
      <c r="B7" s="71" t="s">
        <v>88</v>
      </c>
      <c r="C7" s="72">
        <v>0.3333333333333333</v>
      </c>
      <c r="D7" s="72"/>
      <c r="E7" s="72"/>
      <c r="F7" s="72"/>
      <c r="G7" s="72"/>
      <c r="H7" s="73">
        <f t="shared" si="0"/>
        <v>0</v>
      </c>
      <c r="I7" s="72"/>
      <c r="J7" s="94">
        <f t="shared" si="1"/>
        <v>0</v>
      </c>
      <c r="K7" s="94">
        <f t="shared" si="2"/>
        <v>0</v>
      </c>
      <c r="L7" s="94">
        <f t="shared" si="3"/>
      </c>
      <c r="M7" s="94">
        <f t="shared" si="4"/>
        <v>0.3333333333333333</v>
      </c>
      <c r="N7" s="95"/>
      <c r="P7" s="89">
        <f>IF('JUN-2020'!P20="NEGATIVO",'JUN-2020'!$P$19,D34)</f>
        <v>0</v>
      </c>
      <c r="Q7" s="8" t="s">
        <v>47</v>
      </c>
      <c r="S7" s="1">
        <f t="shared" si="5"/>
        <v>0</v>
      </c>
      <c r="T7" s="8" t="s">
        <v>54</v>
      </c>
      <c r="U7" s="8" t="s">
        <v>57</v>
      </c>
      <c r="W7" s="6">
        <v>6</v>
      </c>
      <c r="X7" s="2"/>
      <c r="Y7" s="2"/>
      <c r="Z7" s="2"/>
    </row>
    <row r="8" spans="1:26" ht="15" customHeight="1">
      <c r="A8" s="70">
        <v>44019</v>
      </c>
      <c r="B8" s="71" t="s">
        <v>84</v>
      </c>
      <c r="C8" s="72">
        <v>0.3333333333333333</v>
      </c>
      <c r="D8" s="72"/>
      <c r="E8" s="72"/>
      <c r="F8" s="72"/>
      <c r="G8" s="72"/>
      <c r="H8" s="73">
        <f t="shared" si="0"/>
        <v>0</v>
      </c>
      <c r="I8" s="72"/>
      <c r="J8" s="94">
        <f t="shared" si="1"/>
        <v>0</v>
      </c>
      <c r="K8" s="94">
        <f t="shared" si="2"/>
        <v>0</v>
      </c>
      <c r="L8" s="94">
        <f t="shared" si="3"/>
      </c>
      <c r="M8" s="94">
        <f t="shared" si="4"/>
        <v>0.3333333333333333</v>
      </c>
      <c r="N8" s="95"/>
      <c r="P8" s="9"/>
      <c r="Q8" s="7" t="s">
        <v>48</v>
      </c>
      <c r="S8" s="1">
        <f>SUMIF($N$2:$N$32,U8,$L$2:$L$32)</f>
        <v>0</v>
      </c>
      <c r="T8" s="8" t="s">
        <v>11</v>
      </c>
      <c r="U8" s="8" t="s">
        <v>19</v>
      </c>
      <c r="W8" s="6">
        <v>7</v>
      </c>
      <c r="X8" s="2"/>
      <c r="Y8" s="2"/>
      <c r="Z8" s="2"/>
    </row>
    <row r="9" spans="1:26" ht="15" customHeight="1">
      <c r="A9" s="70">
        <v>44020</v>
      </c>
      <c r="B9" s="71" t="s">
        <v>85</v>
      </c>
      <c r="C9" s="72">
        <v>0.3333333333333333</v>
      </c>
      <c r="D9" s="72"/>
      <c r="E9" s="72"/>
      <c r="F9" s="72"/>
      <c r="G9" s="72"/>
      <c r="H9" s="73">
        <f t="shared" si="0"/>
        <v>0</v>
      </c>
      <c r="I9" s="72"/>
      <c r="J9" s="94">
        <f t="shared" si="1"/>
        <v>0</v>
      </c>
      <c r="K9" s="94">
        <f t="shared" si="2"/>
        <v>0</v>
      </c>
      <c r="L9" s="94">
        <f t="shared" si="3"/>
      </c>
      <c r="M9" s="94">
        <f t="shared" si="4"/>
        <v>0.3333333333333333</v>
      </c>
      <c r="N9" s="95"/>
      <c r="Q9" s="10"/>
      <c r="S9" s="1">
        <f>SUMIF($N$2:$N$32,U9,$M$2:$M$32)</f>
        <v>0</v>
      </c>
      <c r="T9" s="8" t="s">
        <v>12</v>
      </c>
      <c r="U9" s="8" t="s">
        <v>20</v>
      </c>
      <c r="W9" s="6">
        <v>8</v>
      </c>
      <c r="X9" s="2"/>
      <c r="Y9" s="2"/>
      <c r="Z9" s="2"/>
    </row>
    <row r="10" spans="1:26" ht="15" customHeight="1">
      <c r="A10" s="96">
        <v>44021</v>
      </c>
      <c r="B10" s="97" t="s">
        <v>86</v>
      </c>
      <c r="C10" s="98"/>
      <c r="D10" s="98"/>
      <c r="E10" s="98"/>
      <c r="F10" s="98"/>
      <c r="G10" s="98"/>
      <c r="H10" s="99">
        <f t="shared" si="0"/>
        <v>0</v>
      </c>
      <c r="I10" s="98"/>
      <c r="J10" s="103">
        <f t="shared" si="1"/>
        <v>0</v>
      </c>
      <c r="K10" s="103">
        <f t="shared" si="2"/>
        <v>0</v>
      </c>
      <c r="L10" s="103">
        <f t="shared" si="3"/>
      </c>
      <c r="M10" s="103">
        <f t="shared" si="4"/>
      </c>
      <c r="N10" s="105"/>
      <c r="P10" s="1">
        <f>S8</f>
        <v>0</v>
      </c>
      <c r="Q10" s="8" t="s">
        <v>40</v>
      </c>
      <c r="S10" s="1">
        <f>SUMIF($N$2:$N$32,U10,$M$2:$M$32)</f>
        <v>0</v>
      </c>
      <c r="T10" s="8" t="s">
        <v>78</v>
      </c>
      <c r="U10" s="8" t="s">
        <v>79</v>
      </c>
      <c r="W10" s="6">
        <v>9</v>
      </c>
      <c r="X10" s="2"/>
      <c r="Y10" s="2"/>
      <c r="Z10" s="2"/>
    </row>
    <row r="11" spans="1:26" ht="15" customHeight="1">
      <c r="A11" s="70">
        <v>44022</v>
      </c>
      <c r="B11" s="71" t="s">
        <v>87</v>
      </c>
      <c r="C11" s="72">
        <v>0.3333333333333333</v>
      </c>
      <c r="D11" s="72"/>
      <c r="E11" s="72"/>
      <c r="F11" s="72"/>
      <c r="G11" s="72"/>
      <c r="H11" s="73">
        <f t="shared" si="0"/>
        <v>0</v>
      </c>
      <c r="I11" s="72"/>
      <c r="J11" s="94">
        <f t="shared" si="1"/>
        <v>0</v>
      </c>
      <c r="K11" s="94">
        <f t="shared" si="2"/>
        <v>0</v>
      </c>
      <c r="L11" s="94">
        <f t="shared" si="3"/>
      </c>
      <c r="M11" s="94">
        <f t="shared" si="4"/>
        <v>0.3333333333333333</v>
      </c>
      <c r="N11" s="95"/>
      <c r="P11" s="1">
        <f>S9</f>
        <v>0</v>
      </c>
      <c r="Q11" s="8" t="s">
        <v>41</v>
      </c>
      <c r="S11" s="1">
        <f t="shared" si="5"/>
        <v>0</v>
      </c>
      <c r="T11" s="8" t="s">
        <v>13</v>
      </c>
      <c r="U11" s="8" t="s">
        <v>21</v>
      </c>
      <c r="W11" s="6">
        <v>10</v>
      </c>
      <c r="X11" s="2"/>
      <c r="Y11" s="2"/>
      <c r="Z11" s="2"/>
    </row>
    <row r="12" spans="1:26" ht="15" customHeight="1">
      <c r="A12" s="70">
        <v>44023</v>
      </c>
      <c r="B12" s="71" t="s">
        <v>80</v>
      </c>
      <c r="C12" s="72"/>
      <c r="D12" s="93"/>
      <c r="E12" s="93"/>
      <c r="F12" s="93"/>
      <c r="G12" s="93"/>
      <c r="H12" s="94">
        <f t="shared" si="0"/>
        <v>0</v>
      </c>
      <c r="I12" s="93"/>
      <c r="J12" s="94">
        <f t="shared" si="1"/>
        <v>0</v>
      </c>
      <c r="K12" s="94">
        <f t="shared" si="2"/>
        <v>0</v>
      </c>
      <c r="L12" s="94">
        <f t="shared" si="3"/>
      </c>
      <c r="M12" s="94">
        <f t="shared" si="4"/>
      </c>
      <c r="N12" s="95"/>
      <c r="S12" s="1">
        <f t="shared" si="5"/>
        <v>0</v>
      </c>
      <c r="T12" s="8" t="s">
        <v>33</v>
      </c>
      <c r="U12" s="8" t="s">
        <v>34</v>
      </c>
      <c r="W12" s="6">
        <v>11</v>
      </c>
      <c r="X12" s="2"/>
      <c r="Y12" s="2"/>
      <c r="Z12" s="2"/>
    </row>
    <row r="13" spans="1:26" ht="15" customHeight="1">
      <c r="A13" s="70">
        <v>44024</v>
      </c>
      <c r="B13" s="71" t="s">
        <v>44</v>
      </c>
      <c r="C13" s="72"/>
      <c r="D13" s="93"/>
      <c r="E13" s="93"/>
      <c r="F13" s="93"/>
      <c r="G13" s="93"/>
      <c r="H13" s="94">
        <f t="shared" si="0"/>
        <v>0</v>
      </c>
      <c r="I13" s="93"/>
      <c r="J13" s="94">
        <f t="shared" si="1"/>
        <v>0</v>
      </c>
      <c r="K13" s="94">
        <f t="shared" si="2"/>
        <v>0</v>
      </c>
      <c r="L13" s="94">
        <f t="shared" si="3"/>
      </c>
      <c r="M13" s="94">
        <f t="shared" si="4"/>
      </c>
      <c r="N13" s="95"/>
      <c r="P13" s="32"/>
      <c r="Q13" s="33">
        <f>IF(P7&gt;P10,"NÃO COMPENSOU TODO DÉBITO DO MÊS ANTERIOR","")</f>
      </c>
      <c r="S13" s="1">
        <f t="shared" si="5"/>
        <v>0</v>
      </c>
      <c r="T13" s="8" t="s">
        <v>61</v>
      </c>
      <c r="U13" s="8" t="s">
        <v>22</v>
      </c>
      <c r="W13" s="6">
        <v>12</v>
      </c>
      <c r="X13" s="2"/>
      <c r="Y13" s="2"/>
      <c r="Z13" s="2"/>
    </row>
    <row r="14" spans="1:26" ht="15" customHeight="1">
      <c r="A14" s="70">
        <v>44025</v>
      </c>
      <c r="B14" s="71" t="s">
        <v>88</v>
      </c>
      <c r="C14" s="72">
        <v>0.3333333333333333</v>
      </c>
      <c r="D14" s="72"/>
      <c r="E14" s="72"/>
      <c r="F14" s="72"/>
      <c r="G14" s="72"/>
      <c r="H14" s="73">
        <f t="shared" si="0"/>
        <v>0</v>
      </c>
      <c r="I14" s="72"/>
      <c r="J14" s="94">
        <f t="shared" si="1"/>
        <v>0</v>
      </c>
      <c r="K14" s="94">
        <f t="shared" si="2"/>
        <v>0</v>
      </c>
      <c r="L14" s="94">
        <f t="shared" si="3"/>
      </c>
      <c r="M14" s="94">
        <f t="shared" si="4"/>
        <v>0.3333333333333333</v>
      </c>
      <c r="N14" s="95"/>
      <c r="P14" s="34">
        <f>IF(Q13="NÃO COMPENSOU TODO DÉBITO DO MÊS ANTERIOR","DESCONTA","")</f>
      </c>
      <c r="Q14" s="35">
        <f>IF(Q13="NÃO COMPENSOU TODO DÉBITO DO MÊS ANTERIOR",P7-P10,"")</f>
      </c>
      <c r="S14" s="1">
        <f t="shared" si="5"/>
        <v>0</v>
      </c>
      <c r="T14" s="8" t="s">
        <v>14</v>
      </c>
      <c r="U14" s="8" t="s">
        <v>23</v>
      </c>
      <c r="W14" s="6">
        <v>13</v>
      </c>
      <c r="X14" s="2"/>
      <c r="Y14" s="2"/>
      <c r="Z14" s="2"/>
    </row>
    <row r="15" spans="1:26" ht="15" customHeight="1">
      <c r="A15" s="70">
        <v>44026</v>
      </c>
      <c r="B15" s="71" t="s">
        <v>84</v>
      </c>
      <c r="C15" s="72">
        <v>0.3333333333333333</v>
      </c>
      <c r="D15" s="72"/>
      <c r="E15" s="72"/>
      <c r="F15" s="72"/>
      <c r="G15" s="72"/>
      <c r="H15" s="73">
        <f t="shared" si="0"/>
        <v>0</v>
      </c>
      <c r="I15" s="72"/>
      <c r="J15" s="94">
        <f t="shared" si="1"/>
        <v>0</v>
      </c>
      <c r="K15" s="94">
        <f t="shared" si="2"/>
        <v>0</v>
      </c>
      <c r="L15" s="94">
        <f t="shared" si="3"/>
      </c>
      <c r="M15" s="94">
        <f t="shared" si="4"/>
        <v>0.3333333333333333</v>
      </c>
      <c r="N15" s="95"/>
      <c r="P15" s="36"/>
      <c r="Q15" s="10"/>
      <c r="S15" s="1">
        <f t="shared" si="5"/>
        <v>0</v>
      </c>
      <c r="T15" s="8" t="s">
        <v>62</v>
      </c>
      <c r="U15" s="8" t="s">
        <v>24</v>
      </c>
      <c r="W15" s="6">
        <v>14</v>
      </c>
      <c r="X15" s="2"/>
      <c r="Y15" s="2"/>
      <c r="Z15" s="2"/>
    </row>
    <row r="16" spans="1:26" ht="15" customHeight="1">
      <c r="A16" s="70">
        <v>44027</v>
      </c>
      <c r="B16" s="71" t="s">
        <v>85</v>
      </c>
      <c r="C16" s="72">
        <v>0.3333333333333333</v>
      </c>
      <c r="D16" s="93"/>
      <c r="E16" s="93"/>
      <c r="F16" s="93"/>
      <c r="G16" s="93"/>
      <c r="H16" s="94">
        <f t="shared" si="0"/>
        <v>0</v>
      </c>
      <c r="I16" s="93"/>
      <c r="J16" s="94">
        <f t="shared" si="1"/>
        <v>0</v>
      </c>
      <c r="K16" s="94">
        <f t="shared" si="2"/>
        <v>0</v>
      </c>
      <c r="L16" s="94">
        <f t="shared" si="3"/>
      </c>
      <c r="M16" s="94">
        <f t="shared" si="4"/>
        <v>0.3333333333333333</v>
      </c>
      <c r="N16" s="95"/>
      <c r="P16" s="27"/>
      <c r="Q16" s="28">
        <f>IF(P6&gt;P11,"NÃO COMPENSOU TODO CRÉDITO DO MÊS ANTERIOR","")</f>
      </c>
      <c r="S16" s="1">
        <f t="shared" si="5"/>
        <v>0</v>
      </c>
      <c r="T16" s="8" t="s">
        <v>74</v>
      </c>
      <c r="U16" s="8" t="s">
        <v>58</v>
      </c>
      <c r="W16" s="6">
        <v>15</v>
      </c>
      <c r="X16" s="2"/>
      <c r="Y16" s="2"/>
      <c r="Z16" s="2"/>
    </row>
    <row r="17" spans="1:26" ht="15" customHeight="1">
      <c r="A17" s="70">
        <v>44028</v>
      </c>
      <c r="B17" s="71" t="s">
        <v>86</v>
      </c>
      <c r="C17" s="72">
        <v>0.3333333333333333</v>
      </c>
      <c r="D17" s="93"/>
      <c r="E17" s="93"/>
      <c r="F17" s="93"/>
      <c r="G17" s="93"/>
      <c r="H17" s="94">
        <f t="shared" si="0"/>
        <v>0</v>
      </c>
      <c r="I17" s="93"/>
      <c r="J17" s="94">
        <f t="shared" si="1"/>
        <v>0</v>
      </c>
      <c r="K17" s="94">
        <f t="shared" si="2"/>
        <v>0</v>
      </c>
      <c r="L17" s="94">
        <f t="shared" si="3"/>
      </c>
      <c r="M17" s="94">
        <f t="shared" si="4"/>
        <v>0.3333333333333333</v>
      </c>
      <c r="N17" s="95"/>
      <c r="P17" s="29">
        <f>IF(Q16="NÃO COMPENSOU TODO CRÉDITO DO MÊS ANTERIOR","PERDE","")</f>
      </c>
      <c r="Q17" s="30">
        <f>IF(Q16="NÃO COMPENSOU TODO CRÉDITO DO MÊS ANTERIOR",P6-P11,"")</f>
      </c>
      <c r="S17" s="1">
        <f t="shared" si="5"/>
        <v>0</v>
      </c>
      <c r="T17" s="8" t="s">
        <v>75</v>
      </c>
      <c r="U17" s="8" t="s">
        <v>71</v>
      </c>
      <c r="W17" s="6">
        <v>16</v>
      </c>
      <c r="X17" s="2"/>
      <c r="Y17" s="2"/>
      <c r="Z17" s="2"/>
    </row>
    <row r="18" spans="1:26" ht="15" customHeight="1">
      <c r="A18" s="70">
        <v>44029</v>
      </c>
      <c r="B18" s="71" t="s">
        <v>87</v>
      </c>
      <c r="C18" s="72">
        <v>0.3333333333333333</v>
      </c>
      <c r="D18" s="93"/>
      <c r="E18" s="93"/>
      <c r="F18" s="93"/>
      <c r="G18" s="93"/>
      <c r="H18" s="94">
        <f t="shared" si="0"/>
        <v>0</v>
      </c>
      <c r="I18" s="93"/>
      <c r="J18" s="94">
        <f t="shared" si="1"/>
        <v>0</v>
      </c>
      <c r="K18" s="94">
        <f t="shared" si="2"/>
        <v>0</v>
      </c>
      <c r="L18" s="94">
        <f t="shared" si="3"/>
      </c>
      <c r="M18" s="94">
        <f t="shared" si="4"/>
        <v>0.3333333333333333</v>
      </c>
      <c r="N18" s="95"/>
      <c r="S18" s="1">
        <f t="shared" si="5"/>
        <v>0</v>
      </c>
      <c r="T18" s="8" t="s">
        <v>76</v>
      </c>
      <c r="U18" s="8" t="s">
        <v>70</v>
      </c>
      <c r="W18" s="6">
        <v>17</v>
      </c>
      <c r="X18" s="2"/>
      <c r="Y18" s="2"/>
      <c r="Z18" s="2"/>
    </row>
    <row r="19" spans="1:26" ht="15" customHeight="1">
      <c r="A19" s="70">
        <v>44030</v>
      </c>
      <c r="B19" s="71" t="s">
        <v>80</v>
      </c>
      <c r="C19" s="72"/>
      <c r="D19" s="93"/>
      <c r="E19" s="93"/>
      <c r="F19" s="93"/>
      <c r="G19" s="93"/>
      <c r="H19" s="94">
        <f t="shared" si="0"/>
        <v>0</v>
      </c>
      <c r="I19" s="93"/>
      <c r="J19" s="94">
        <f t="shared" si="1"/>
        <v>0</v>
      </c>
      <c r="K19" s="94">
        <f t="shared" si="2"/>
        <v>0</v>
      </c>
      <c r="L19" s="94">
        <f t="shared" si="3"/>
      </c>
      <c r="M19" s="94">
        <f t="shared" si="4"/>
      </c>
      <c r="N19" s="95"/>
      <c r="P19" s="23">
        <f>IF(Q16="NÃO COMPENSOU TODO CRÉDITO DO MÊS ANTERIOR",(IF((P10+P6)=(P11+P7),D34,IF((P10+P6)&gt;(P11+P7),(P10+P6)-(P11+P7),(P11+P7)-(P10+P6))))-Q17,IF(Q13="NÃO COMPENSOU TODO DÉBITO DO MÊS ANTERIOR",(IF((P10+P6)=(P11+P7),D34,IF((P10+P6)&gt;(P11+P7),(P10+P6)-(P11+P7),(P11+P7)-(P10+P6))))-Q14,IF((P10+P6)=(P11+P7),D34,IF((P10+P6)&gt;(P11+P7),(P10+P6)-(P11+P7),(P11+P7)-(P10+P6)))))</f>
        <v>0</v>
      </c>
      <c r="Q19" s="2" t="s">
        <v>45</v>
      </c>
      <c r="S19" s="1">
        <f t="shared" si="5"/>
        <v>0</v>
      </c>
      <c r="T19" s="8" t="s">
        <v>52</v>
      </c>
      <c r="U19" s="8" t="s">
        <v>53</v>
      </c>
      <c r="W19" s="6">
        <v>18</v>
      </c>
      <c r="X19" s="2"/>
      <c r="Y19" s="2"/>
      <c r="Z19" s="2"/>
    </row>
    <row r="20" spans="1:26" ht="15" customHeight="1">
      <c r="A20" s="70">
        <v>44031</v>
      </c>
      <c r="B20" s="71" t="s">
        <v>44</v>
      </c>
      <c r="C20" s="72"/>
      <c r="D20" s="93"/>
      <c r="E20" s="93"/>
      <c r="F20" s="93"/>
      <c r="G20" s="93"/>
      <c r="H20" s="94">
        <f t="shared" si="0"/>
        <v>0</v>
      </c>
      <c r="I20" s="93"/>
      <c r="J20" s="94">
        <f t="shared" si="1"/>
        <v>0</v>
      </c>
      <c r="K20" s="94">
        <f t="shared" si="2"/>
        <v>0</v>
      </c>
      <c r="L20" s="94">
        <f t="shared" si="3"/>
      </c>
      <c r="M20" s="94">
        <f t="shared" si="4"/>
      </c>
      <c r="N20" s="95"/>
      <c r="P20" s="26">
        <f>IF(P19=D34,"",IF((P10+P6)=(P11+P7),"",IF((P10+P6)&gt;(P11+P7),"POSITIVO","NEGATIVO")))</f>
      </c>
      <c r="S20" s="1">
        <f t="shared" si="5"/>
        <v>0</v>
      </c>
      <c r="T20" s="8" t="s">
        <v>16</v>
      </c>
      <c r="U20" s="8" t="s">
        <v>26</v>
      </c>
      <c r="W20" s="6">
        <v>19</v>
      </c>
      <c r="X20" s="2"/>
      <c r="Y20" s="2"/>
      <c r="Z20" s="2"/>
    </row>
    <row r="21" spans="1:26" ht="15" customHeight="1">
      <c r="A21" s="70">
        <v>44032</v>
      </c>
      <c r="B21" s="71" t="s">
        <v>88</v>
      </c>
      <c r="C21" s="72">
        <v>0.3333333333333333</v>
      </c>
      <c r="D21" s="72"/>
      <c r="E21" s="72"/>
      <c r="F21" s="72"/>
      <c r="G21" s="72"/>
      <c r="H21" s="73">
        <f t="shared" si="0"/>
        <v>0</v>
      </c>
      <c r="I21" s="72"/>
      <c r="J21" s="94">
        <f t="shared" si="1"/>
        <v>0</v>
      </c>
      <c r="K21" s="94">
        <f t="shared" si="2"/>
        <v>0</v>
      </c>
      <c r="L21" s="94">
        <f t="shared" si="3"/>
      </c>
      <c r="M21" s="94">
        <f t="shared" si="4"/>
        <v>0.3333333333333333</v>
      </c>
      <c r="N21" s="95"/>
      <c r="S21" s="1">
        <f t="shared" si="5"/>
        <v>0</v>
      </c>
      <c r="T21" s="8" t="s">
        <v>17</v>
      </c>
      <c r="U21" s="8" t="s">
        <v>27</v>
      </c>
      <c r="W21" s="6">
        <v>20</v>
      </c>
      <c r="X21" s="2"/>
      <c r="Y21" s="2"/>
      <c r="Z21" s="2"/>
    </row>
    <row r="22" spans="1:26" ht="15" customHeight="1">
      <c r="A22" s="70">
        <v>44033</v>
      </c>
      <c r="B22" s="71" t="s">
        <v>84</v>
      </c>
      <c r="C22" s="72">
        <v>0.3333333333333333</v>
      </c>
      <c r="D22" s="72"/>
      <c r="E22" s="72"/>
      <c r="F22" s="72"/>
      <c r="G22" s="72"/>
      <c r="H22" s="73">
        <f t="shared" si="0"/>
        <v>0</v>
      </c>
      <c r="I22" s="72"/>
      <c r="J22" s="94">
        <f t="shared" si="1"/>
        <v>0</v>
      </c>
      <c r="K22" s="94">
        <f t="shared" si="2"/>
        <v>0</v>
      </c>
      <c r="L22" s="94">
        <f t="shared" si="3"/>
      </c>
      <c r="M22" s="94">
        <f t="shared" si="4"/>
        <v>0.3333333333333333</v>
      </c>
      <c r="N22" s="95"/>
      <c r="S22" s="1">
        <f t="shared" si="5"/>
        <v>0</v>
      </c>
      <c r="T22" s="8" t="s">
        <v>15</v>
      </c>
      <c r="U22" s="8" t="s">
        <v>25</v>
      </c>
      <c r="W22" s="6">
        <v>21</v>
      </c>
      <c r="X22" s="2"/>
      <c r="Y22" s="2"/>
      <c r="Z22" s="2"/>
    </row>
    <row r="23" spans="1:26" ht="15" customHeight="1">
      <c r="A23" s="70">
        <v>44034</v>
      </c>
      <c r="B23" s="71" t="s">
        <v>85</v>
      </c>
      <c r="C23" s="72">
        <v>0.3333333333333333</v>
      </c>
      <c r="D23" s="93"/>
      <c r="E23" s="93"/>
      <c r="F23" s="93"/>
      <c r="G23" s="93"/>
      <c r="H23" s="94">
        <f t="shared" si="0"/>
        <v>0</v>
      </c>
      <c r="I23" s="93"/>
      <c r="J23" s="94">
        <f t="shared" si="1"/>
        <v>0</v>
      </c>
      <c r="K23" s="94">
        <f t="shared" si="2"/>
        <v>0</v>
      </c>
      <c r="L23" s="94">
        <f t="shared" si="3"/>
      </c>
      <c r="M23" s="94">
        <f t="shared" si="4"/>
        <v>0.3333333333333333</v>
      </c>
      <c r="N23" s="95"/>
      <c r="S23" s="1">
        <f t="shared" si="5"/>
        <v>0</v>
      </c>
      <c r="T23" s="8" t="s">
        <v>77</v>
      </c>
      <c r="U23" s="8" t="s">
        <v>68</v>
      </c>
      <c r="W23" s="6">
        <v>22</v>
      </c>
      <c r="X23" s="2"/>
      <c r="Y23" s="2"/>
      <c r="Z23" s="2"/>
    </row>
    <row r="24" spans="1:26" ht="15" customHeight="1">
      <c r="A24" s="70">
        <v>44035</v>
      </c>
      <c r="B24" s="71" t="s">
        <v>86</v>
      </c>
      <c r="C24" s="72">
        <v>0.3333333333333333</v>
      </c>
      <c r="D24" s="93"/>
      <c r="E24" s="93"/>
      <c r="F24" s="93"/>
      <c r="G24" s="93"/>
      <c r="H24" s="94">
        <f t="shared" si="0"/>
        <v>0</v>
      </c>
      <c r="I24" s="93"/>
      <c r="J24" s="94">
        <f t="shared" si="1"/>
        <v>0</v>
      </c>
      <c r="K24" s="94">
        <f t="shared" si="2"/>
        <v>0</v>
      </c>
      <c r="L24" s="94">
        <f t="shared" si="3"/>
      </c>
      <c r="M24" s="94">
        <f t="shared" si="4"/>
        <v>0.3333333333333333</v>
      </c>
      <c r="N24" s="95"/>
      <c r="P24" s="22"/>
      <c r="Q24" s="19"/>
      <c r="R24" s="5"/>
      <c r="S24" s="1">
        <f t="shared" si="5"/>
        <v>0</v>
      </c>
      <c r="T24" s="8" t="s">
        <v>63</v>
      </c>
      <c r="U24" s="8" t="s">
        <v>59</v>
      </c>
      <c r="W24" s="6">
        <v>23</v>
      </c>
      <c r="X24" s="2"/>
      <c r="Y24" s="2"/>
      <c r="Z24" s="2"/>
    </row>
    <row r="25" spans="1:26" ht="15" customHeight="1">
      <c r="A25" s="70">
        <v>44036</v>
      </c>
      <c r="B25" s="71" t="s">
        <v>87</v>
      </c>
      <c r="C25" s="72">
        <v>0.3333333333333333</v>
      </c>
      <c r="D25" s="93"/>
      <c r="E25" s="93"/>
      <c r="F25" s="93"/>
      <c r="G25" s="93"/>
      <c r="H25" s="94">
        <f t="shared" si="0"/>
        <v>0</v>
      </c>
      <c r="I25" s="93"/>
      <c r="J25" s="94">
        <f t="shared" si="1"/>
        <v>0</v>
      </c>
      <c r="K25" s="94">
        <f t="shared" si="2"/>
        <v>0</v>
      </c>
      <c r="L25" s="94">
        <f t="shared" si="3"/>
      </c>
      <c r="M25" s="94">
        <f t="shared" si="4"/>
        <v>0.3333333333333333</v>
      </c>
      <c r="N25" s="95"/>
      <c r="P25" s="10"/>
      <c r="Q25" s="10"/>
      <c r="R25" s="10"/>
      <c r="S25" s="1">
        <f t="shared" si="5"/>
        <v>0</v>
      </c>
      <c r="T25" s="8" t="s">
        <v>51</v>
      </c>
      <c r="U25" s="8" t="s">
        <v>60</v>
      </c>
      <c r="W25" s="6">
        <v>24</v>
      </c>
      <c r="X25" s="2"/>
      <c r="Y25" s="2"/>
      <c r="Z25" s="2"/>
    </row>
    <row r="26" spans="1:26" ht="15" customHeight="1">
      <c r="A26" s="70">
        <v>44037</v>
      </c>
      <c r="B26" s="71" t="s">
        <v>80</v>
      </c>
      <c r="C26" s="72"/>
      <c r="D26" s="93"/>
      <c r="E26" s="93"/>
      <c r="F26" s="93"/>
      <c r="G26" s="93"/>
      <c r="H26" s="94">
        <f t="shared" si="0"/>
        <v>0</v>
      </c>
      <c r="I26" s="93"/>
      <c r="J26" s="94">
        <f t="shared" si="1"/>
        <v>0</v>
      </c>
      <c r="K26" s="94">
        <f t="shared" si="2"/>
        <v>0</v>
      </c>
      <c r="L26" s="94">
        <f t="shared" si="3"/>
      </c>
      <c r="M26" s="94">
        <f t="shared" si="4"/>
      </c>
      <c r="N26" s="95"/>
      <c r="R26" s="10"/>
      <c r="W26" s="6">
        <v>25</v>
      </c>
      <c r="X26" s="2"/>
      <c r="Y26" s="2"/>
      <c r="Z26" s="2"/>
    </row>
    <row r="27" spans="1:26" ht="15" customHeight="1">
      <c r="A27" s="70">
        <v>44038</v>
      </c>
      <c r="B27" s="71" t="s">
        <v>44</v>
      </c>
      <c r="C27" s="72"/>
      <c r="D27" s="93"/>
      <c r="E27" s="93"/>
      <c r="F27" s="93"/>
      <c r="G27" s="93"/>
      <c r="H27" s="94">
        <f t="shared" si="0"/>
        <v>0</v>
      </c>
      <c r="I27" s="93"/>
      <c r="J27" s="94">
        <f t="shared" si="1"/>
        <v>0</v>
      </c>
      <c r="K27" s="94">
        <f t="shared" si="2"/>
        <v>0</v>
      </c>
      <c r="L27" s="94">
        <f t="shared" si="3"/>
      </c>
      <c r="M27" s="94">
        <f t="shared" si="4"/>
      </c>
      <c r="N27" s="95"/>
      <c r="Q27" s="4"/>
      <c r="R27" s="10"/>
      <c r="W27" s="6">
        <v>26</v>
      </c>
      <c r="X27" s="2"/>
      <c r="Y27" s="2"/>
      <c r="Z27" s="2"/>
    </row>
    <row r="28" spans="1:26" ht="15" customHeight="1">
      <c r="A28" s="70">
        <v>44039</v>
      </c>
      <c r="B28" s="71" t="s">
        <v>88</v>
      </c>
      <c r="C28" s="72">
        <v>0.3333333333333333</v>
      </c>
      <c r="D28" s="72"/>
      <c r="E28" s="72"/>
      <c r="F28" s="72"/>
      <c r="G28" s="72"/>
      <c r="H28" s="73">
        <f t="shared" si="0"/>
        <v>0</v>
      </c>
      <c r="I28" s="72"/>
      <c r="J28" s="94">
        <f t="shared" si="1"/>
        <v>0</v>
      </c>
      <c r="K28" s="94">
        <f t="shared" si="2"/>
        <v>0</v>
      </c>
      <c r="L28" s="94">
        <f t="shared" si="3"/>
      </c>
      <c r="M28" s="94">
        <f t="shared" si="4"/>
        <v>0.3333333333333333</v>
      </c>
      <c r="N28" s="95"/>
      <c r="Q28" s="4"/>
      <c r="R28" s="5"/>
      <c r="W28" s="6">
        <v>27</v>
      </c>
      <c r="X28" s="2"/>
      <c r="Y28" s="2"/>
      <c r="Z28" s="2"/>
    </row>
    <row r="29" spans="1:26" ht="15" customHeight="1">
      <c r="A29" s="70">
        <v>44040</v>
      </c>
      <c r="B29" s="71" t="s">
        <v>84</v>
      </c>
      <c r="C29" s="72">
        <v>0.3333333333333333</v>
      </c>
      <c r="D29" s="72"/>
      <c r="E29" s="72"/>
      <c r="F29" s="72"/>
      <c r="G29" s="72"/>
      <c r="H29" s="73">
        <f t="shared" si="0"/>
        <v>0</v>
      </c>
      <c r="I29" s="72"/>
      <c r="J29" s="94">
        <f t="shared" si="1"/>
        <v>0</v>
      </c>
      <c r="K29" s="94">
        <f t="shared" si="2"/>
        <v>0</v>
      </c>
      <c r="L29" s="94">
        <f t="shared" si="3"/>
      </c>
      <c r="M29" s="94">
        <f t="shared" si="4"/>
        <v>0.3333333333333333</v>
      </c>
      <c r="N29" s="95"/>
      <c r="Q29" s="4"/>
      <c r="W29" s="6">
        <v>28</v>
      </c>
      <c r="X29" s="2"/>
      <c r="Y29" s="2"/>
      <c r="Z29" s="2"/>
    </row>
    <row r="30" spans="1:26" ht="15" customHeight="1">
      <c r="A30" s="70">
        <v>44041</v>
      </c>
      <c r="B30" s="71" t="s">
        <v>85</v>
      </c>
      <c r="C30" s="72">
        <v>0.3333333333333333</v>
      </c>
      <c r="D30" s="93"/>
      <c r="E30" s="93"/>
      <c r="F30" s="93"/>
      <c r="G30" s="93"/>
      <c r="H30" s="94">
        <f t="shared" si="0"/>
        <v>0</v>
      </c>
      <c r="I30" s="93"/>
      <c r="J30" s="94">
        <f t="shared" si="1"/>
        <v>0</v>
      </c>
      <c r="K30" s="94">
        <f t="shared" si="2"/>
        <v>0</v>
      </c>
      <c r="L30" s="94">
        <f t="shared" si="3"/>
      </c>
      <c r="M30" s="94">
        <f t="shared" si="4"/>
        <v>0.3333333333333333</v>
      </c>
      <c r="N30" s="95"/>
      <c r="Q30" s="4"/>
      <c r="W30" s="6">
        <v>29</v>
      </c>
      <c r="X30" s="2"/>
      <c r="Y30" s="2"/>
      <c r="Z30" s="2"/>
    </row>
    <row r="31" spans="1:26" ht="15" customHeight="1">
      <c r="A31" s="70">
        <v>44042</v>
      </c>
      <c r="B31" s="71" t="s">
        <v>86</v>
      </c>
      <c r="C31" s="72">
        <v>0.3333333333333333</v>
      </c>
      <c r="D31" s="93"/>
      <c r="E31" s="93"/>
      <c r="F31" s="93"/>
      <c r="G31" s="93"/>
      <c r="H31" s="94">
        <f t="shared" si="0"/>
        <v>0</v>
      </c>
      <c r="I31" s="93"/>
      <c r="J31" s="94">
        <f t="shared" si="1"/>
        <v>0</v>
      </c>
      <c r="K31" s="94">
        <f t="shared" si="2"/>
        <v>0</v>
      </c>
      <c r="L31" s="94">
        <f t="shared" si="3"/>
      </c>
      <c r="M31" s="94">
        <f t="shared" si="4"/>
        <v>0.3333333333333333</v>
      </c>
      <c r="N31" s="95"/>
      <c r="Q31" s="4"/>
      <c r="W31" s="6">
        <v>30</v>
      </c>
      <c r="X31" s="2"/>
      <c r="Y31" s="2"/>
      <c r="Z31" s="2"/>
    </row>
    <row r="32" spans="1:26" ht="15" customHeight="1" thickBot="1">
      <c r="A32" s="70">
        <v>44043</v>
      </c>
      <c r="B32" s="71" t="s">
        <v>87</v>
      </c>
      <c r="C32" s="72">
        <v>0.3333333333333333</v>
      </c>
      <c r="D32" s="93"/>
      <c r="E32" s="93"/>
      <c r="F32" s="93"/>
      <c r="G32" s="93"/>
      <c r="H32" s="94">
        <f t="shared" si="0"/>
        <v>0</v>
      </c>
      <c r="I32" s="93"/>
      <c r="J32" s="94">
        <f t="shared" si="1"/>
        <v>0</v>
      </c>
      <c r="K32" s="94">
        <f t="shared" si="2"/>
        <v>0</v>
      </c>
      <c r="L32" s="94">
        <f t="shared" si="3"/>
      </c>
      <c r="M32" s="94">
        <f t="shared" si="4"/>
        <v>0.3333333333333333</v>
      </c>
      <c r="N32" s="95"/>
      <c r="W32" s="6">
        <v>31</v>
      </c>
      <c r="X32" s="2"/>
      <c r="Y32" s="2"/>
      <c r="Z32" s="2"/>
    </row>
    <row r="33" spans="1:23" ht="15" customHeight="1" thickTop="1">
      <c r="A33" s="54"/>
      <c r="B33" s="52"/>
      <c r="C33" s="88">
        <v>0.041666666666666664</v>
      </c>
      <c r="D33" s="88">
        <v>0.9166666666666666</v>
      </c>
      <c r="E33" s="25">
        <v>0.2604166666666667</v>
      </c>
      <c r="F33" s="25">
        <v>0.3333333333333333</v>
      </c>
      <c r="G33" s="12"/>
      <c r="H33" s="12"/>
      <c r="I33" s="25">
        <f>SUM(I2:I32)</f>
        <v>0</v>
      </c>
      <c r="J33" s="91">
        <f>SUM(J2:J32)</f>
        <v>0</v>
      </c>
      <c r="K33" s="91">
        <f>SUM(K2:K32)</f>
        <v>0</v>
      </c>
      <c r="L33" s="13"/>
      <c r="M33" s="13"/>
      <c r="N33" s="14" t="s">
        <v>38</v>
      </c>
      <c r="W33" s="11"/>
    </row>
    <row r="34" spans="1:23" ht="15" customHeight="1">
      <c r="A34" s="54"/>
      <c r="B34" s="52"/>
      <c r="C34" s="88">
        <v>0.0006944444444444445</v>
      </c>
      <c r="D34" s="88">
        <v>0</v>
      </c>
      <c r="E34" s="25">
        <v>0.08333333333333333</v>
      </c>
      <c r="F34" s="66" t="s">
        <v>97</v>
      </c>
      <c r="G34" s="49"/>
      <c r="H34" s="49"/>
      <c r="I34" s="49"/>
      <c r="J34" s="49"/>
      <c r="K34" s="49"/>
      <c r="L34" s="12"/>
      <c r="M34" s="12"/>
      <c r="N34" s="15"/>
      <c r="P34" s="4" t="s">
        <v>49</v>
      </c>
      <c r="W34" s="11"/>
    </row>
    <row r="35" spans="1:23" ht="15" customHeight="1">
      <c r="A35" s="16"/>
      <c r="B35" s="40" t="s">
        <v>82</v>
      </c>
      <c r="C35" s="41"/>
      <c r="D35" s="42"/>
      <c r="E35" s="42"/>
      <c r="F35" s="43"/>
      <c r="G35" s="43"/>
      <c r="H35" s="43"/>
      <c r="I35" s="43"/>
      <c r="J35" s="41"/>
      <c r="K35" s="41"/>
      <c r="L35" s="41"/>
      <c r="M35" s="41"/>
      <c r="N35" s="41"/>
      <c r="P35" s="4" t="s">
        <v>69</v>
      </c>
      <c r="W35" s="16"/>
    </row>
    <row r="36" spans="1:23" ht="15" customHeight="1">
      <c r="A36" s="16"/>
      <c r="B36" s="41" t="s">
        <v>83</v>
      </c>
      <c r="C36" s="41"/>
      <c r="D36" s="42"/>
      <c r="E36" s="43"/>
      <c r="F36" s="43"/>
      <c r="G36" s="43"/>
      <c r="H36" s="43"/>
      <c r="I36" s="43"/>
      <c r="J36" s="43"/>
      <c r="K36" s="43"/>
      <c r="L36" s="41"/>
      <c r="M36" s="41"/>
      <c r="N36" s="41"/>
      <c r="P36" s="4" t="s">
        <v>89</v>
      </c>
      <c r="W36" s="16"/>
    </row>
    <row r="37" ht="0" customHeight="1" hidden="1"/>
    <row r="38" ht="0" customHeight="1" hidden="1"/>
    <row r="39" ht="0" customHeight="1" hidden="1"/>
    <row r="40" ht="0" customHeight="1" hidden="1"/>
    <row r="41" ht="0" customHeight="1" hidden="1"/>
  </sheetData>
  <sheetProtection password="FF7F" sheet="1" selectLockedCells="1"/>
  <mergeCells count="2">
    <mergeCell ref="P1:Q1"/>
    <mergeCell ref="P5:Q5"/>
  </mergeCells>
  <conditionalFormatting sqref="P20">
    <cfRule type="cellIs" priority="219" dxfId="1183" operator="equal" stopIfTrue="1">
      <formula>"POSITIVO"</formula>
    </cfRule>
    <cfRule type="cellIs" priority="220" dxfId="1184" operator="equal" stopIfTrue="1">
      <formula>"NEGATIVO"</formula>
    </cfRule>
  </conditionalFormatting>
  <conditionalFormatting sqref="Y2:Y32">
    <cfRule type="cellIs" priority="218" dxfId="1184" operator="equal" stopIfTrue="1">
      <formula>"NÃO CUMPRIU"</formula>
    </cfRule>
  </conditionalFormatting>
  <conditionalFormatting sqref="D8:G8 D22:G22 D29:G29 D15:G15">
    <cfRule type="expression" priority="193" dxfId="1186" stopIfTrue="1">
      <formula>$B8="dom"</formula>
    </cfRule>
    <cfRule type="expression" priority="194" dxfId="1186" stopIfTrue="1">
      <formula>$B8="sab"</formula>
    </cfRule>
  </conditionalFormatting>
  <conditionalFormatting sqref="A2:A8 A11:A32">
    <cfRule type="expression" priority="191" dxfId="1186" stopIfTrue="1">
      <formula>$B2="dom"</formula>
    </cfRule>
    <cfRule type="expression" priority="192" dxfId="1186" stopIfTrue="1">
      <formula>$B2="sáb"</formula>
    </cfRule>
  </conditionalFormatting>
  <conditionalFormatting sqref="B2:B32">
    <cfRule type="expression" priority="187" dxfId="1186" stopIfTrue="1">
      <formula>$B2="dom"</formula>
    </cfRule>
    <cfRule type="expression" priority="188" dxfId="1186" stopIfTrue="1">
      <formula>$B2="sáb"</formula>
    </cfRule>
  </conditionalFormatting>
  <conditionalFormatting sqref="C3:C10 C12:C32">
    <cfRule type="expression" priority="185" dxfId="1186" stopIfTrue="1">
      <formula>$B3="dom"</formula>
    </cfRule>
    <cfRule type="expression" priority="186" dxfId="1186" stopIfTrue="1">
      <formula>$B3="sab"</formula>
    </cfRule>
  </conditionalFormatting>
  <conditionalFormatting sqref="J2:K32">
    <cfRule type="cellIs" priority="184" dxfId="1182" operator="equal" stopIfTrue="1">
      <formula>$D$34</formula>
    </cfRule>
  </conditionalFormatting>
  <conditionalFormatting sqref="I22:I23 I29:I32 I2:K2 I11:I16 I3:I8 J3:K32">
    <cfRule type="expression" priority="182" dxfId="1186" stopIfTrue="1">
      <formula>$B2="dom"</formula>
    </cfRule>
    <cfRule type="expression" priority="183" dxfId="1186" stopIfTrue="1">
      <formula>$B2="sab"</formula>
    </cfRule>
  </conditionalFormatting>
  <conditionalFormatting sqref="H2:H8 H11:H32">
    <cfRule type="cellIs" priority="175" dxfId="1182" operator="equal" stopIfTrue="1">
      <formula>$D$34</formula>
    </cfRule>
  </conditionalFormatting>
  <conditionalFormatting sqref="H2:H8 H11:H32">
    <cfRule type="expression" priority="173" dxfId="1186" stopIfTrue="1">
      <formula>$B2="dom"</formula>
    </cfRule>
    <cfRule type="expression" priority="174" dxfId="1186" stopIfTrue="1">
      <formula>$B2="sab"</formula>
    </cfRule>
  </conditionalFormatting>
  <conditionalFormatting sqref="N2:N32">
    <cfRule type="expression" priority="164" dxfId="1186" stopIfTrue="1">
      <formula>$B2="dom"</formula>
    </cfRule>
    <cfRule type="expression" priority="165" dxfId="1186" stopIfTrue="1">
      <formula>$B2="sáb"</formula>
    </cfRule>
  </conditionalFormatting>
  <conditionalFormatting sqref="C22:G22 C29:G29 C8:G8 I29:I32 I22:I23 C15:G15 A2:B2 A3:A8 A11:A32 H11:H32 I12:I16 B3:C10 H2:K2 B12:C32 A11:B11 D11:I11 H3:I8 N2:N32 J3:K32">
    <cfRule type="expression" priority="138" dxfId="1186" stopIfTrue="1">
      <formula>$B2="dom"</formula>
    </cfRule>
    <cfRule type="expression" priority="139" dxfId="1186" stopIfTrue="1">
      <formula>$B2="sáb"</formula>
    </cfRule>
    <cfRule type="expression" priority="143" dxfId="1187" stopIfTrue="1">
      <formula>$B2="dom"</formula>
    </cfRule>
    <cfRule type="expression" priority="144" dxfId="1187" stopIfTrue="1">
      <formula>$B2="sáb"</formula>
    </cfRule>
  </conditionalFormatting>
  <conditionalFormatting sqref="B2:B32">
    <cfRule type="expression" priority="141" dxfId="1187" stopIfTrue="1">
      <formula>$B2="dom"</formula>
    </cfRule>
    <cfRule type="expression" priority="142" dxfId="1187" stopIfTrue="1">
      <formula>$B2="sáb"</formula>
    </cfRule>
  </conditionalFormatting>
  <conditionalFormatting sqref="B2:B32">
    <cfRule type="expression" priority="140" dxfId="1187" stopIfTrue="1">
      <formula>$B2="sáb"</formula>
    </cfRule>
  </conditionalFormatting>
  <conditionalFormatting sqref="I17:I21">
    <cfRule type="expression" priority="135" dxfId="1186" stopIfTrue="1">
      <formula>$B17="dom"</formula>
    </cfRule>
    <cfRule type="expression" priority="136" dxfId="1186" stopIfTrue="1">
      <formula>$B17="sáb"</formula>
    </cfRule>
  </conditionalFormatting>
  <conditionalFormatting sqref="I24:I28">
    <cfRule type="expression" priority="132" dxfId="1186" stopIfTrue="1">
      <formula>$B24="dom"</formula>
    </cfRule>
    <cfRule type="expression" priority="133" dxfId="1186" stopIfTrue="1">
      <formula>$B24="sáb"</formula>
    </cfRule>
  </conditionalFormatting>
  <conditionalFormatting sqref="M2:M32">
    <cfRule type="cellIs" priority="127" dxfId="1182" operator="equal" stopIfTrue="1">
      <formula>$D$34</formula>
    </cfRule>
  </conditionalFormatting>
  <conditionalFormatting sqref="M2:M32">
    <cfRule type="expression" priority="125" dxfId="1186" stopIfTrue="1">
      <formula>$B2="dom"</formula>
    </cfRule>
    <cfRule type="expression" priority="126" dxfId="1186" stopIfTrue="1">
      <formula>$B2="sáb"</formula>
    </cfRule>
  </conditionalFormatting>
  <conditionalFormatting sqref="M2:M32">
    <cfRule type="expression" priority="123" dxfId="1186" stopIfTrue="1">
      <formula>$B2="dom"</formula>
    </cfRule>
    <cfRule type="expression" priority="124" dxfId="1186" stopIfTrue="1">
      <formula>$B2="sáb"</formula>
    </cfRule>
  </conditionalFormatting>
  <conditionalFormatting sqref="M2:M32">
    <cfRule type="expression" priority="122" dxfId="1186" stopIfTrue="1">
      <formula>$B2="dom"</formula>
    </cfRule>
  </conditionalFormatting>
  <conditionalFormatting sqref="M2:M32">
    <cfRule type="expression" priority="120" dxfId="1186" stopIfTrue="1">
      <formula>$B2="dom"</formula>
    </cfRule>
    <cfRule type="expression" priority="121" dxfId="1186" stopIfTrue="1">
      <formula>$B2="sáb"</formula>
    </cfRule>
  </conditionalFormatting>
  <conditionalFormatting sqref="L2:L32">
    <cfRule type="expression" priority="118" dxfId="1186" stopIfTrue="1">
      <formula>$B2="dom"</formula>
    </cfRule>
    <cfRule type="expression" priority="119" dxfId="1186" stopIfTrue="1">
      <formula>$B2="sab"</formula>
    </cfRule>
  </conditionalFormatting>
  <conditionalFormatting sqref="D7:G7">
    <cfRule type="expression" priority="116" dxfId="1186" stopIfTrue="1">
      <formula>$B7="dom"</formula>
    </cfRule>
    <cfRule type="expression" priority="117" dxfId="1186" stopIfTrue="1">
      <formula>$B7="sáb"</formula>
    </cfRule>
  </conditionalFormatting>
  <conditionalFormatting sqref="D14:G14">
    <cfRule type="expression" priority="114" dxfId="1186" stopIfTrue="1">
      <formula>$B14="dom"</formula>
    </cfRule>
    <cfRule type="expression" priority="115" dxfId="1186" stopIfTrue="1">
      <formula>$B14="sáb"</formula>
    </cfRule>
  </conditionalFormatting>
  <conditionalFormatting sqref="D21:G21">
    <cfRule type="expression" priority="112" dxfId="1186" stopIfTrue="1">
      <formula>$B21="dom"</formula>
    </cfRule>
    <cfRule type="expression" priority="113" dxfId="1186" stopIfTrue="1">
      <formula>$B21="sáb"</formula>
    </cfRule>
  </conditionalFormatting>
  <conditionalFormatting sqref="D28:G28">
    <cfRule type="expression" priority="110" dxfId="1186" stopIfTrue="1">
      <formula>$B28="dom"</formula>
    </cfRule>
    <cfRule type="expression" priority="111" dxfId="1186" stopIfTrue="1">
      <formula>$B28="sáb"</formula>
    </cfRule>
  </conditionalFormatting>
  <conditionalFormatting sqref="C2">
    <cfRule type="expression" priority="88" dxfId="1186" stopIfTrue="1">
      <formula>$B2="dom"</formula>
    </cfRule>
    <cfRule type="expression" priority="89" dxfId="1186" stopIfTrue="1">
      <formula>$B2="sab"</formula>
    </cfRule>
  </conditionalFormatting>
  <conditionalFormatting sqref="C2">
    <cfRule type="expression" priority="86" dxfId="1187" stopIfTrue="1">
      <formula>$B2="dom"</formula>
    </cfRule>
    <cfRule type="expression" priority="87" dxfId="1187" stopIfTrue="1">
      <formula>$B2="sáb"</formula>
    </cfRule>
  </conditionalFormatting>
  <conditionalFormatting sqref="C2">
    <cfRule type="expression" priority="84" dxfId="1188" stopIfTrue="1">
      <formula>$B2="dom"</formula>
    </cfRule>
    <cfRule type="expression" priority="85" dxfId="1186" stopIfTrue="1">
      <formula>$B2="sáb"</formula>
    </cfRule>
  </conditionalFormatting>
  <conditionalFormatting sqref="C16">
    <cfRule type="expression" priority="76" dxfId="1186" stopIfTrue="1">
      <formula>$B16="dom"</formula>
    </cfRule>
    <cfRule type="expression" priority="77" dxfId="1186" stopIfTrue="1">
      <formula>$B16="sab"</formula>
    </cfRule>
  </conditionalFormatting>
  <conditionalFormatting sqref="C16">
    <cfRule type="expression" priority="74" dxfId="1187" stopIfTrue="1">
      <formula>$B16="dom"</formula>
    </cfRule>
    <cfRule type="expression" priority="75" dxfId="1187" stopIfTrue="1">
      <formula>$B16="sáb"</formula>
    </cfRule>
  </conditionalFormatting>
  <conditionalFormatting sqref="C16">
    <cfRule type="expression" priority="72" dxfId="1188" stopIfTrue="1">
      <formula>$B16="dom"</formula>
    </cfRule>
    <cfRule type="expression" priority="73" dxfId="1186" stopIfTrue="1">
      <formula>$B16="sáb"</formula>
    </cfRule>
  </conditionalFormatting>
  <conditionalFormatting sqref="C23">
    <cfRule type="expression" priority="70" dxfId="1186" stopIfTrue="1">
      <formula>$B23="dom"</formula>
    </cfRule>
    <cfRule type="expression" priority="71" dxfId="1186" stopIfTrue="1">
      <formula>$B23="sab"</formula>
    </cfRule>
  </conditionalFormatting>
  <conditionalFormatting sqref="C23">
    <cfRule type="expression" priority="68" dxfId="1187" stopIfTrue="1">
      <formula>$B23="dom"</formula>
    </cfRule>
    <cfRule type="expression" priority="69" dxfId="1187" stopIfTrue="1">
      <formula>$B23="sáb"</formula>
    </cfRule>
  </conditionalFormatting>
  <conditionalFormatting sqref="C23">
    <cfRule type="expression" priority="66" dxfId="1188" stopIfTrue="1">
      <formula>$B23="dom"</formula>
    </cfRule>
    <cfRule type="expression" priority="67" dxfId="1186" stopIfTrue="1">
      <formula>$B23="sáb"</formula>
    </cfRule>
  </conditionalFormatting>
  <conditionalFormatting sqref="C30">
    <cfRule type="expression" priority="64" dxfId="1186" stopIfTrue="1">
      <formula>$B30="dom"</formula>
    </cfRule>
    <cfRule type="expression" priority="65" dxfId="1186" stopIfTrue="1">
      <formula>$B30="sab"</formula>
    </cfRule>
  </conditionalFormatting>
  <conditionalFormatting sqref="C30">
    <cfRule type="expression" priority="62" dxfId="1187" stopIfTrue="1">
      <formula>$B30="dom"</formula>
    </cfRule>
    <cfRule type="expression" priority="63" dxfId="1187" stopIfTrue="1">
      <formula>$B30="sáb"</formula>
    </cfRule>
  </conditionalFormatting>
  <conditionalFormatting sqref="C30">
    <cfRule type="expression" priority="60" dxfId="1188" stopIfTrue="1">
      <formula>$B30="dom"</formula>
    </cfRule>
    <cfRule type="expression" priority="61" dxfId="1186" stopIfTrue="1">
      <formula>$B30="sáb"</formula>
    </cfRule>
  </conditionalFormatting>
  <conditionalFormatting sqref="P6:P7">
    <cfRule type="cellIs" priority="58" dxfId="1185" operator="equal" stopIfTrue="1">
      <formula>$D$34</formula>
    </cfRule>
  </conditionalFormatting>
  <conditionalFormatting sqref="D2:G6">
    <cfRule type="expression" priority="56" dxfId="1186" stopIfTrue="1">
      <formula>$B2="dom"</formula>
    </cfRule>
    <cfRule type="expression" priority="57" dxfId="1186" stopIfTrue="1">
      <formula>$B2="sáb"</formula>
    </cfRule>
  </conditionalFormatting>
  <conditionalFormatting sqref="D16:G20">
    <cfRule type="expression" priority="54" dxfId="1186" stopIfTrue="1">
      <formula>$B16="dom"</formula>
    </cfRule>
    <cfRule type="expression" priority="55" dxfId="1186" stopIfTrue="1">
      <formula>$B16="sáb"</formula>
    </cfRule>
  </conditionalFormatting>
  <conditionalFormatting sqref="D23:G27">
    <cfRule type="expression" priority="52" dxfId="1186" stopIfTrue="1">
      <formula>$B23="dom"</formula>
    </cfRule>
    <cfRule type="expression" priority="53" dxfId="1186" stopIfTrue="1">
      <formula>$B23="sáb"</formula>
    </cfRule>
  </conditionalFormatting>
  <conditionalFormatting sqref="D30:G32">
    <cfRule type="expression" priority="50" dxfId="1186" stopIfTrue="1">
      <formula>$B30="dom"</formula>
    </cfRule>
    <cfRule type="expression" priority="51" dxfId="1186" stopIfTrue="1">
      <formula>$B30="sáb"</formula>
    </cfRule>
  </conditionalFormatting>
  <conditionalFormatting sqref="D11:G13">
    <cfRule type="expression" priority="48" dxfId="1186" stopIfTrue="1">
      <formula>$B11="dom"</formula>
    </cfRule>
    <cfRule type="expression" priority="49" dxfId="1186" stopIfTrue="1">
      <formula>$B11="sáb"</formula>
    </cfRule>
  </conditionalFormatting>
  <conditionalFormatting sqref="A9:A10">
    <cfRule type="expression" priority="36" dxfId="1186" stopIfTrue="1">
      <formula>$B9="dom"</formula>
    </cfRule>
    <cfRule type="expression" priority="37" dxfId="1186" stopIfTrue="1">
      <formula>$B9="sáb"</formula>
    </cfRule>
  </conditionalFormatting>
  <conditionalFormatting sqref="C9:C10">
    <cfRule type="expression" priority="32" dxfId="1186" stopIfTrue="1">
      <formula>$B9="dom"</formula>
    </cfRule>
    <cfRule type="expression" priority="33" dxfId="1186" stopIfTrue="1">
      <formula>$B9="sab"</formula>
    </cfRule>
  </conditionalFormatting>
  <conditionalFormatting sqref="I9:I10">
    <cfRule type="expression" priority="30" dxfId="1186" stopIfTrue="1">
      <formula>$B9="dom"</formula>
    </cfRule>
    <cfRule type="expression" priority="31" dxfId="1186" stopIfTrue="1">
      <formula>$B9="sab"</formula>
    </cfRule>
  </conditionalFormatting>
  <conditionalFormatting sqref="H9:H10">
    <cfRule type="cellIs" priority="29" dxfId="1182" operator="equal" stopIfTrue="1">
      <formula>$D$35</formula>
    </cfRule>
  </conditionalFormatting>
  <conditionalFormatting sqref="H9:H10">
    <cfRule type="expression" priority="27" dxfId="1186" stopIfTrue="1">
      <formula>$B9="dom"</formula>
    </cfRule>
    <cfRule type="expression" priority="28" dxfId="1186" stopIfTrue="1">
      <formula>$B9="sab"</formula>
    </cfRule>
  </conditionalFormatting>
  <conditionalFormatting sqref="A9:A10 H9:I10 C9:C10">
    <cfRule type="expression" priority="23" dxfId="1187" stopIfTrue="1">
      <formula>$B9="dom"</formula>
    </cfRule>
    <cfRule type="expression" priority="24" dxfId="1187" stopIfTrue="1">
      <formula>$B9="sáb"</formula>
    </cfRule>
  </conditionalFormatting>
  <conditionalFormatting sqref="A9:A10 H9:I10 C9:C10">
    <cfRule type="expression" priority="21" dxfId="1188" stopIfTrue="1">
      <formula>$B9="dom"</formula>
    </cfRule>
    <cfRule type="expression" priority="22" dxfId="1186" stopIfTrue="1">
      <formula>$B9="sáb"</formula>
    </cfRule>
  </conditionalFormatting>
  <conditionalFormatting sqref="A2:N2 A12:I32 A11:B11 D11:I11 A3:I10 J3:N32">
    <cfRule type="expression" priority="11" dxfId="1186" stopIfTrue="1">
      <formula>$B2="dom"</formula>
    </cfRule>
    <cfRule type="expression" priority="12" dxfId="1186" stopIfTrue="1">
      <formula>$B2="sáb"</formula>
    </cfRule>
  </conditionalFormatting>
  <conditionalFormatting sqref="D11:G11">
    <cfRule type="expression" priority="7" dxfId="1186" stopIfTrue="1">
      <formula>$B11="dom"</formula>
    </cfRule>
    <cfRule type="expression" priority="8" dxfId="1186" stopIfTrue="1">
      <formula>$B11="sab"</formula>
    </cfRule>
  </conditionalFormatting>
  <conditionalFormatting sqref="C11">
    <cfRule type="expression" priority="3" dxfId="1186" stopIfTrue="1">
      <formula>$B11="dom"</formula>
    </cfRule>
    <cfRule type="expression" priority="4" dxfId="1186" stopIfTrue="1">
      <formula>$B11="sab"</formula>
    </cfRule>
  </conditionalFormatting>
  <conditionalFormatting sqref="C11">
    <cfRule type="expression" priority="1" dxfId="1186" stopIfTrue="1">
      <formula>$B11="dom"</formula>
    </cfRule>
    <cfRule type="expression" priority="2" dxfId="1186" stopIfTrue="1">
      <formula>$B11="sáb"</formula>
    </cfRule>
  </conditionalFormatting>
  <dataValidations count="1">
    <dataValidation type="list" allowBlank="1" showInputMessage="1" showErrorMessage="1" sqref="N2:N32">
      <formula1>$U$2:$U$25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96" r:id="rId1"/>
  <headerFooter>
    <oddHeader>&amp;L&amp;"-,Negrito"&amp;14CÁLCULO DE HORAS - &amp;A</oddHeader>
    <oddFooter>&amp;R&amp;8&amp;D - &amp;T
&amp;F</oddFooter>
  </headerFooter>
  <colBreaks count="2" manualBreakCount="2">
    <brk id="15" max="65535" man="1"/>
    <brk id="21" max="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36"/>
  <sheetViews>
    <sheetView showGridLines="0" showRowColHeaders="0" zoomScale="90" zoomScaleNormal="90" zoomScalePageLayoutView="0" workbookViewId="0" topLeftCell="A4">
      <selection activeCell="F10" sqref="F10"/>
    </sheetView>
  </sheetViews>
  <sheetFormatPr defaultColWidth="0" defaultRowHeight="0" customHeight="1" zeroHeight="1"/>
  <cols>
    <col min="1" max="1" width="6.7109375" style="17" customWidth="1"/>
    <col min="2" max="2" width="4.140625" style="20" customWidth="1"/>
    <col min="3" max="7" width="9.28125" style="20" customWidth="1"/>
    <col min="8" max="8" width="10.57421875" style="20" hidden="1" customWidth="1"/>
    <col min="9" max="9" width="10.57421875" style="20" bestFit="1" customWidth="1"/>
    <col min="10" max="11" width="9.28125" style="20" customWidth="1"/>
    <col min="12" max="13" width="9.28125" style="21" customWidth="1"/>
    <col min="14" max="14" width="21.7109375" style="21" customWidth="1"/>
    <col min="15" max="15" width="3.7109375" style="4" customWidth="1"/>
    <col min="16" max="16" width="9.7109375" style="4" customWidth="1"/>
    <col min="17" max="17" width="40.7109375" style="7" customWidth="1"/>
    <col min="18" max="18" width="3.7109375" style="7" customWidth="1"/>
    <col min="19" max="19" width="8.7109375" style="7" customWidth="1"/>
    <col min="20" max="20" width="71.57421875" style="7" bestFit="1" customWidth="1"/>
    <col min="21" max="21" width="18.140625" style="4" bestFit="1" customWidth="1"/>
    <col min="22" max="22" width="3.7109375" style="4" hidden="1" customWidth="1"/>
    <col min="23" max="23" width="6.7109375" style="17" hidden="1" customWidth="1"/>
    <col min="24" max="24" width="34.28125" style="10" hidden="1" customWidth="1"/>
    <col min="25" max="25" width="13.8515625" style="10" hidden="1" customWidth="1"/>
    <col min="26" max="26" width="40.00390625" style="10" hidden="1" customWidth="1"/>
    <col min="27" max="29" width="0" style="0" hidden="1" customWidth="1"/>
    <col min="30" max="16384" width="0" style="4" hidden="1" customWidth="1"/>
  </cols>
  <sheetData>
    <row r="1" spans="1:26" ht="15" customHeight="1">
      <c r="A1" s="46" t="s">
        <v>0</v>
      </c>
      <c r="B1" s="47"/>
      <c r="C1" s="47" t="s">
        <v>1</v>
      </c>
      <c r="D1" s="47" t="s">
        <v>2</v>
      </c>
      <c r="E1" s="47" t="s">
        <v>36</v>
      </c>
      <c r="F1" s="47" t="s">
        <v>37</v>
      </c>
      <c r="G1" s="47" t="s">
        <v>3</v>
      </c>
      <c r="H1" s="47" t="s">
        <v>5</v>
      </c>
      <c r="I1" s="47" t="s">
        <v>28</v>
      </c>
      <c r="J1" s="47" t="s">
        <v>4</v>
      </c>
      <c r="K1" s="47" t="s">
        <v>8</v>
      </c>
      <c r="L1" s="47" t="s">
        <v>6</v>
      </c>
      <c r="M1" s="47" t="s">
        <v>7</v>
      </c>
      <c r="N1" s="47" t="s">
        <v>9</v>
      </c>
      <c r="P1" s="106" t="s">
        <v>35</v>
      </c>
      <c r="Q1" s="106"/>
      <c r="R1" s="5"/>
      <c r="S1" s="45"/>
      <c r="T1" s="45" t="s">
        <v>29</v>
      </c>
      <c r="U1" s="45" t="s">
        <v>30</v>
      </c>
      <c r="W1" s="3" t="s">
        <v>0</v>
      </c>
      <c r="X1" s="24" t="s">
        <v>50</v>
      </c>
      <c r="Y1" s="38"/>
      <c r="Z1" s="24"/>
    </row>
    <row r="2" spans="1:26" ht="15" customHeight="1">
      <c r="A2" s="70">
        <v>44044</v>
      </c>
      <c r="B2" s="71" t="s">
        <v>80</v>
      </c>
      <c r="C2" s="72"/>
      <c r="D2" s="93"/>
      <c r="E2" s="93"/>
      <c r="F2" s="93"/>
      <c r="G2" s="93"/>
      <c r="H2" s="94">
        <f>IF((F2-E2)=$D$34,$D$34,IF((F2-E2)&lt;$C$33,$C$33,(F2-E2)))</f>
        <v>0</v>
      </c>
      <c r="I2" s="93"/>
      <c r="J2" s="94">
        <f>IF(Y2="NÃO CUMPRIU",((IF(D2&gt;$C$34,(G2-D2)-H2,$D$34))-I2)-$C$33,(IF(D2&gt;$C$34,(G2-D2)-H2,$D$34))-I2)</f>
        <v>0</v>
      </c>
      <c r="K2" s="94">
        <f>IF(G2&gt;$D$33,G2-$D$33,$D$34)</f>
        <v>0</v>
      </c>
      <c r="L2" s="94">
        <f>IF(OR((J2-C2)=$D$34,(J2-C2)&lt;$D$34),"",IF((J2-C2)&gt;$E$34,$E$34,(J2-C2)))</f>
      </c>
      <c r="M2" s="94">
        <f>IF(J2=C2,"",IF(J2&lt;C2,C2-J2,""))</f>
      </c>
      <c r="N2" s="95"/>
      <c r="P2" s="1">
        <f>J33</f>
        <v>0</v>
      </c>
      <c r="Q2" s="2" t="s">
        <v>42</v>
      </c>
      <c r="S2" s="1">
        <f>SUMIF($N$2:$N$32,U2,$M$2:$M$32)</f>
        <v>0</v>
      </c>
      <c r="T2" s="8" t="s">
        <v>10</v>
      </c>
      <c r="U2" s="8" t="s">
        <v>18</v>
      </c>
      <c r="W2" s="6">
        <v>1</v>
      </c>
      <c r="X2" s="2"/>
      <c r="Y2" s="2"/>
      <c r="Z2" s="2"/>
    </row>
    <row r="3" spans="1:26" ht="15" customHeight="1">
      <c r="A3" s="70">
        <v>44045</v>
      </c>
      <c r="B3" s="71" t="s">
        <v>44</v>
      </c>
      <c r="C3" s="72"/>
      <c r="D3" s="93"/>
      <c r="E3" s="93"/>
      <c r="F3" s="93"/>
      <c r="G3" s="93"/>
      <c r="H3" s="94">
        <f aca="true" t="shared" si="0" ref="H3:H32">IF((F3-E3)=$D$34,$D$34,IF((F3-E3)&lt;$C$33,$C$33,(F3-E3)))</f>
        <v>0</v>
      </c>
      <c r="I3" s="93"/>
      <c r="J3" s="94">
        <f aca="true" t="shared" si="1" ref="J3:J32">IF(Y3="NÃO CUMPRIU",((IF(D3&gt;$C$34,(G3-D3)-H3,$D$34))-I3)-$C$33,(IF(D3&gt;$C$34,(G3-D3)-H3,$D$34))-I3)</f>
        <v>0</v>
      </c>
      <c r="K3" s="94">
        <f aca="true" t="shared" si="2" ref="K3:K32">IF(G3&gt;$D$33,G3-$D$33,$D$34)</f>
        <v>0</v>
      </c>
      <c r="L3" s="94">
        <f aca="true" t="shared" si="3" ref="L3:L32">IF(OR((J3-C3)=$D$34,(J3-C3)&lt;$D$34),"",IF((J3-C3)&gt;$E$34,$E$34,(J3-C3)))</f>
      </c>
      <c r="M3" s="94">
        <f aca="true" t="shared" si="4" ref="M3:M32">IF(J3=C3,"",IF(J3&lt;C3,C3-J3,""))</f>
      </c>
      <c r="N3" s="95"/>
      <c r="P3" s="1">
        <f>K33</f>
        <v>0</v>
      </c>
      <c r="Q3" s="2" t="s">
        <v>43</v>
      </c>
      <c r="S3" s="1">
        <f aca="true" t="shared" si="5" ref="S3:S25">SUMIF($N$2:$N$32,U3,$M$2:$M$32)</f>
        <v>0</v>
      </c>
      <c r="T3" s="8" t="s">
        <v>55</v>
      </c>
      <c r="U3" s="8" t="s">
        <v>56</v>
      </c>
      <c r="W3" s="6">
        <v>2</v>
      </c>
      <c r="X3" s="2"/>
      <c r="Y3" s="2"/>
      <c r="Z3" s="2"/>
    </row>
    <row r="4" spans="1:26" ht="15" customHeight="1">
      <c r="A4" s="70">
        <v>44046</v>
      </c>
      <c r="B4" s="71" t="s">
        <v>88</v>
      </c>
      <c r="C4" s="72">
        <v>0.3333333333333333</v>
      </c>
      <c r="D4" s="72"/>
      <c r="E4" s="72"/>
      <c r="F4" s="72"/>
      <c r="G4" s="72"/>
      <c r="H4" s="73">
        <f t="shared" si="0"/>
        <v>0</v>
      </c>
      <c r="I4" s="72"/>
      <c r="J4" s="94">
        <f t="shared" si="1"/>
        <v>0</v>
      </c>
      <c r="K4" s="94">
        <f t="shared" si="2"/>
        <v>0</v>
      </c>
      <c r="L4" s="94">
        <f t="shared" si="3"/>
      </c>
      <c r="M4" s="94">
        <f t="shared" si="4"/>
        <v>0.3333333333333333</v>
      </c>
      <c r="N4" s="95"/>
      <c r="P4" s="1"/>
      <c r="Q4" s="8"/>
      <c r="S4" s="1">
        <f t="shared" si="5"/>
        <v>0</v>
      </c>
      <c r="T4" s="8" t="s">
        <v>64</v>
      </c>
      <c r="U4" s="8" t="s">
        <v>65</v>
      </c>
      <c r="W4" s="6">
        <v>3</v>
      </c>
      <c r="X4" s="2"/>
      <c r="Y4" s="2"/>
      <c r="Z4" s="2"/>
    </row>
    <row r="5" spans="1:26" ht="15" customHeight="1">
      <c r="A5" s="70">
        <v>44047</v>
      </c>
      <c r="B5" s="71" t="s">
        <v>84</v>
      </c>
      <c r="C5" s="72">
        <v>0.3333333333333333</v>
      </c>
      <c r="D5" s="72"/>
      <c r="E5" s="72"/>
      <c r="F5" s="72"/>
      <c r="G5" s="72"/>
      <c r="H5" s="73">
        <f t="shared" si="0"/>
        <v>0</v>
      </c>
      <c r="I5" s="72"/>
      <c r="J5" s="94">
        <f t="shared" si="1"/>
        <v>0</v>
      </c>
      <c r="K5" s="94">
        <f t="shared" si="2"/>
        <v>0</v>
      </c>
      <c r="L5" s="94">
        <f t="shared" si="3"/>
      </c>
      <c r="M5" s="94">
        <f t="shared" si="4"/>
        <v>0.3333333333333333</v>
      </c>
      <c r="N5" s="95"/>
      <c r="P5" s="106" t="s">
        <v>39</v>
      </c>
      <c r="Q5" s="106"/>
      <c r="R5" s="18"/>
      <c r="S5" s="1">
        <f t="shared" si="5"/>
        <v>0</v>
      </c>
      <c r="T5" s="8" t="s">
        <v>66</v>
      </c>
      <c r="U5" s="8" t="s">
        <v>67</v>
      </c>
      <c r="W5" s="6">
        <v>4</v>
      </c>
      <c r="X5" s="2"/>
      <c r="Y5" s="2"/>
      <c r="Z5" s="2"/>
    </row>
    <row r="6" spans="1:26" ht="15" customHeight="1">
      <c r="A6" s="70">
        <v>44048</v>
      </c>
      <c r="B6" s="71" t="s">
        <v>85</v>
      </c>
      <c r="C6" s="72">
        <v>0.3333333333333333</v>
      </c>
      <c r="D6" s="93"/>
      <c r="E6" s="93"/>
      <c r="F6" s="93"/>
      <c r="G6" s="93"/>
      <c r="H6" s="94">
        <f t="shared" si="0"/>
        <v>0</v>
      </c>
      <c r="I6" s="93"/>
      <c r="J6" s="94">
        <f t="shared" si="1"/>
        <v>0</v>
      </c>
      <c r="K6" s="94">
        <f t="shared" si="2"/>
        <v>0</v>
      </c>
      <c r="L6" s="94">
        <f t="shared" si="3"/>
      </c>
      <c r="M6" s="94">
        <f t="shared" si="4"/>
        <v>0.3333333333333333</v>
      </c>
      <c r="N6" s="95"/>
      <c r="P6" s="89">
        <f>IF('JUL-2020'!$P$20="POSITIVO",'JUL-2020'!$P$19,D34)</f>
        <v>0</v>
      </c>
      <c r="Q6" s="2" t="s">
        <v>46</v>
      </c>
      <c r="R6" s="18"/>
      <c r="S6" s="1">
        <f t="shared" si="5"/>
        <v>0</v>
      </c>
      <c r="T6" s="8" t="s">
        <v>31</v>
      </c>
      <c r="U6" s="8" t="s">
        <v>32</v>
      </c>
      <c r="W6" s="6">
        <v>5</v>
      </c>
      <c r="X6" s="2"/>
      <c r="Y6" s="2"/>
      <c r="Z6" s="2"/>
    </row>
    <row r="7" spans="1:26" ht="15" customHeight="1">
      <c r="A7" s="70">
        <v>44049</v>
      </c>
      <c r="B7" s="71" t="s">
        <v>86</v>
      </c>
      <c r="C7" s="72">
        <v>0.3333333333333333</v>
      </c>
      <c r="D7" s="93"/>
      <c r="E7" s="93"/>
      <c r="F7" s="93"/>
      <c r="G7" s="93"/>
      <c r="H7" s="94">
        <f t="shared" si="0"/>
        <v>0</v>
      </c>
      <c r="I7" s="93"/>
      <c r="J7" s="94">
        <f t="shared" si="1"/>
        <v>0</v>
      </c>
      <c r="K7" s="94">
        <f t="shared" si="2"/>
        <v>0</v>
      </c>
      <c r="L7" s="94">
        <f t="shared" si="3"/>
      </c>
      <c r="M7" s="94">
        <f t="shared" si="4"/>
        <v>0.3333333333333333</v>
      </c>
      <c r="N7" s="95"/>
      <c r="P7" s="89">
        <f>IF('JUL-2020'!P20="NEGATIVO",'JUL-2020'!$P$19,D34)</f>
        <v>0</v>
      </c>
      <c r="Q7" s="8" t="s">
        <v>47</v>
      </c>
      <c r="S7" s="1">
        <f t="shared" si="5"/>
        <v>0</v>
      </c>
      <c r="T7" s="8" t="s">
        <v>54</v>
      </c>
      <c r="U7" s="8" t="s">
        <v>57</v>
      </c>
      <c r="W7" s="6">
        <v>6</v>
      </c>
      <c r="X7" s="2"/>
      <c r="Y7" s="2"/>
      <c r="Z7" s="2"/>
    </row>
    <row r="8" spans="1:26" ht="15" customHeight="1">
      <c r="A8" s="70">
        <v>44050</v>
      </c>
      <c r="B8" s="71" t="s">
        <v>87</v>
      </c>
      <c r="C8" s="72">
        <v>0.3333333333333333</v>
      </c>
      <c r="D8" s="93"/>
      <c r="E8" s="93"/>
      <c r="F8" s="93"/>
      <c r="G8" s="93"/>
      <c r="H8" s="94">
        <f t="shared" si="0"/>
        <v>0</v>
      </c>
      <c r="I8" s="93"/>
      <c r="J8" s="94">
        <f t="shared" si="1"/>
        <v>0</v>
      </c>
      <c r="K8" s="94">
        <f t="shared" si="2"/>
        <v>0</v>
      </c>
      <c r="L8" s="94">
        <f t="shared" si="3"/>
      </c>
      <c r="M8" s="94">
        <f t="shared" si="4"/>
        <v>0.3333333333333333</v>
      </c>
      <c r="N8" s="95"/>
      <c r="P8" s="9"/>
      <c r="Q8" s="7" t="s">
        <v>48</v>
      </c>
      <c r="S8" s="1">
        <f>SUMIF($N$2:$N$32,U8,$L$2:$L$32)</f>
        <v>0</v>
      </c>
      <c r="T8" s="8" t="s">
        <v>11</v>
      </c>
      <c r="U8" s="8" t="s">
        <v>19</v>
      </c>
      <c r="W8" s="6">
        <v>7</v>
      </c>
      <c r="X8" s="2"/>
      <c r="Y8" s="2"/>
      <c r="Z8" s="2"/>
    </row>
    <row r="9" spans="1:26" ht="15" customHeight="1">
      <c r="A9" s="70">
        <v>44051</v>
      </c>
      <c r="B9" s="71" t="s">
        <v>80</v>
      </c>
      <c r="C9" s="72"/>
      <c r="D9" s="93"/>
      <c r="E9" s="93"/>
      <c r="F9" s="93"/>
      <c r="G9" s="93"/>
      <c r="H9" s="94">
        <f t="shared" si="0"/>
        <v>0</v>
      </c>
      <c r="I9" s="93"/>
      <c r="J9" s="94">
        <f t="shared" si="1"/>
        <v>0</v>
      </c>
      <c r="K9" s="94">
        <f t="shared" si="2"/>
        <v>0</v>
      </c>
      <c r="L9" s="94">
        <f t="shared" si="3"/>
      </c>
      <c r="M9" s="94">
        <f t="shared" si="4"/>
      </c>
      <c r="N9" s="95"/>
      <c r="Q9" s="10"/>
      <c r="S9" s="1">
        <f>SUMIF($N$2:$N$32,U9,$M$2:$M$32)</f>
        <v>0</v>
      </c>
      <c r="T9" s="8" t="s">
        <v>12</v>
      </c>
      <c r="U9" s="8" t="s">
        <v>20</v>
      </c>
      <c r="W9" s="6">
        <v>8</v>
      </c>
      <c r="X9" s="2"/>
      <c r="Y9" s="2"/>
      <c r="Z9" s="2"/>
    </row>
    <row r="10" spans="1:26" ht="15" customHeight="1">
      <c r="A10" s="70">
        <v>44052</v>
      </c>
      <c r="B10" s="71" t="s">
        <v>44</v>
      </c>
      <c r="C10" s="72"/>
      <c r="D10" s="93"/>
      <c r="E10" s="93"/>
      <c r="F10" s="93"/>
      <c r="G10" s="93"/>
      <c r="H10" s="94">
        <f t="shared" si="0"/>
        <v>0</v>
      </c>
      <c r="I10" s="93"/>
      <c r="J10" s="94">
        <f t="shared" si="1"/>
        <v>0</v>
      </c>
      <c r="K10" s="94">
        <f t="shared" si="2"/>
        <v>0</v>
      </c>
      <c r="L10" s="94">
        <f t="shared" si="3"/>
      </c>
      <c r="M10" s="94">
        <f t="shared" si="4"/>
      </c>
      <c r="N10" s="95"/>
      <c r="P10" s="1">
        <f>S8</f>
        <v>0</v>
      </c>
      <c r="Q10" s="8" t="s">
        <v>40</v>
      </c>
      <c r="S10" s="1">
        <f>SUMIF($N$2:$N$32,U10,$M$2:$M$32)</f>
        <v>0</v>
      </c>
      <c r="T10" s="8" t="s">
        <v>78</v>
      </c>
      <c r="U10" s="8" t="s">
        <v>79</v>
      </c>
      <c r="W10" s="6">
        <v>9</v>
      </c>
      <c r="X10" s="2"/>
      <c r="Y10" s="2"/>
      <c r="Z10" s="2"/>
    </row>
    <row r="11" spans="1:26" ht="15" customHeight="1">
      <c r="A11" s="70">
        <v>44053</v>
      </c>
      <c r="B11" s="71" t="s">
        <v>88</v>
      </c>
      <c r="C11" s="72">
        <v>0.3333333333333333</v>
      </c>
      <c r="D11" s="72"/>
      <c r="E11" s="72"/>
      <c r="F11" s="72"/>
      <c r="G11" s="72"/>
      <c r="H11" s="73">
        <f t="shared" si="0"/>
        <v>0</v>
      </c>
      <c r="I11" s="72"/>
      <c r="J11" s="94">
        <f t="shared" si="1"/>
        <v>0</v>
      </c>
      <c r="K11" s="94">
        <f t="shared" si="2"/>
        <v>0</v>
      </c>
      <c r="L11" s="94">
        <f t="shared" si="3"/>
      </c>
      <c r="M11" s="94">
        <f t="shared" si="4"/>
        <v>0.3333333333333333</v>
      </c>
      <c r="N11" s="95"/>
      <c r="P11" s="1">
        <f>S9</f>
        <v>0</v>
      </c>
      <c r="Q11" s="8" t="s">
        <v>41</v>
      </c>
      <c r="S11" s="1">
        <f t="shared" si="5"/>
        <v>0</v>
      </c>
      <c r="T11" s="8" t="s">
        <v>13</v>
      </c>
      <c r="U11" s="8" t="s">
        <v>21</v>
      </c>
      <c r="W11" s="6">
        <v>10</v>
      </c>
      <c r="X11" s="2"/>
      <c r="Y11" s="2"/>
      <c r="Z11" s="2"/>
    </row>
    <row r="12" spans="1:26" ht="15" customHeight="1">
      <c r="A12" s="70">
        <v>44054</v>
      </c>
      <c r="B12" s="71" t="s">
        <v>84</v>
      </c>
      <c r="C12" s="72">
        <v>0.3333333333333333</v>
      </c>
      <c r="D12" s="72"/>
      <c r="E12" s="72"/>
      <c r="F12" s="72"/>
      <c r="G12" s="72"/>
      <c r="H12" s="73">
        <f t="shared" si="0"/>
        <v>0</v>
      </c>
      <c r="I12" s="72"/>
      <c r="J12" s="94">
        <f t="shared" si="1"/>
        <v>0</v>
      </c>
      <c r="K12" s="94">
        <f t="shared" si="2"/>
        <v>0</v>
      </c>
      <c r="L12" s="94">
        <f t="shared" si="3"/>
      </c>
      <c r="M12" s="94">
        <f t="shared" si="4"/>
        <v>0.3333333333333333</v>
      </c>
      <c r="N12" s="95"/>
      <c r="S12" s="1">
        <f t="shared" si="5"/>
        <v>0</v>
      </c>
      <c r="T12" s="8" t="s">
        <v>33</v>
      </c>
      <c r="U12" s="8" t="s">
        <v>34</v>
      </c>
      <c r="W12" s="6">
        <v>11</v>
      </c>
      <c r="X12" s="2"/>
      <c r="Y12" s="2"/>
      <c r="Z12" s="2"/>
    </row>
    <row r="13" spans="1:26" ht="15" customHeight="1">
      <c r="A13" s="70">
        <v>44055</v>
      </c>
      <c r="B13" s="71" t="s">
        <v>85</v>
      </c>
      <c r="C13" s="72">
        <v>0.3333333333333333</v>
      </c>
      <c r="D13" s="93"/>
      <c r="E13" s="93"/>
      <c r="F13" s="93"/>
      <c r="G13" s="93"/>
      <c r="H13" s="94">
        <f t="shared" si="0"/>
        <v>0</v>
      </c>
      <c r="I13" s="93"/>
      <c r="J13" s="94">
        <f t="shared" si="1"/>
        <v>0</v>
      </c>
      <c r="K13" s="94">
        <f t="shared" si="2"/>
        <v>0</v>
      </c>
      <c r="L13" s="94">
        <f t="shared" si="3"/>
      </c>
      <c r="M13" s="94">
        <f t="shared" si="4"/>
        <v>0.3333333333333333</v>
      </c>
      <c r="N13" s="95"/>
      <c r="P13" s="32"/>
      <c r="Q13" s="33">
        <f>IF(P7&gt;P10,"NÃO COMPENSOU TODO DÉBITO DO MÊS ANTERIOR","")</f>
      </c>
      <c r="S13" s="1">
        <f t="shared" si="5"/>
        <v>0</v>
      </c>
      <c r="T13" s="8" t="s">
        <v>61</v>
      </c>
      <c r="U13" s="8" t="s">
        <v>22</v>
      </c>
      <c r="W13" s="6">
        <v>12</v>
      </c>
      <c r="X13" s="2"/>
      <c r="Y13" s="2"/>
      <c r="Z13" s="2"/>
    </row>
    <row r="14" spans="1:26" ht="15" customHeight="1">
      <c r="A14" s="70">
        <v>44056</v>
      </c>
      <c r="B14" s="71" t="s">
        <v>86</v>
      </c>
      <c r="C14" s="72">
        <v>0.3333333333333333</v>
      </c>
      <c r="D14" s="93"/>
      <c r="E14" s="93"/>
      <c r="F14" s="93"/>
      <c r="G14" s="93"/>
      <c r="H14" s="94">
        <f t="shared" si="0"/>
        <v>0</v>
      </c>
      <c r="I14" s="93"/>
      <c r="J14" s="94">
        <f t="shared" si="1"/>
        <v>0</v>
      </c>
      <c r="K14" s="94">
        <f t="shared" si="2"/>
        <v>0</v>
      </c>
      <c r="L14" s="94">
        <f t="shared" si="3"/>
      </c>
      <c r="M14" s="94">
        <f t="shared" si="4"/>
        <v>0.3333333333333333</v>
      </c>
      <c r="N14" s="95"/>
      <c r="P14" s="34">
        <f>IF(Q13="NÃO COMPENSOU TODO DÉBITO DO MÊS ANTERIOR","DESCONTA","")</f>
      </c>
      <c r="Q14" s="35">
        <f>IF(Q13="NÃO COMPENSOU TODO DÉBITO DO MÊS ANTERIOR",P7-P10,"")</f>
      </c>
      <c r="S14" s="1">
        <f t="shared" si="5"/>
        <v>0</v>
      </c>
      <c r="T14" s="8" t="s">
        <v>14</v>
      </c>
      <c r="U14" s="8" t="s">
        <v>23</v>
      </c>
      <c r="W14" s="6">
        <v>13</v>
      </c>
      <c r="X14" s="2"/>
      <c r="Y14" s="2"/>
      <c r="Z14" s="2"/>
    </row>
    <row r="15" spans="1:26" ht="15" customHeight="1">
      <c r="A15" s="70">
        <v>44057</v>
      </c>
      <c r="B15" s="71" t="s">
        <v>87</v>
      </c>
      <c r="C15" s="72">
        <v>0.3333333333333333</v>
      </c>
      <c r="D15" s="93"/>
      <c r="E15" s="93"/>
      <c r="F15" s="93"/>
      <c r="G15" s="93"/>
      <c r="H15" s="94">
        <f t="shared" si="0"/>
        <v>0</v>
      </c>
      <c r="I15" s="93"/>
      <c r="J15" s="94">
        <f t="shared" si="1"/>
        <v>0</v>
      </c>
      <c r="K15" s="94">
        <f t="shared" si="2"/>
        <v>0</v>
      </c>
      <c r="L15" s="94">
        <f t="shared" si="3"/>
      </c>
      <c r="M15" s="94">
        <f t="shared" si="4"/>
        <v>0.3333333333333333</v>
      </c>
      <c r="N15" s="95"/>
      <c r="P15" s="36"/>
      <c r="Q15" s="10"/>
      <c r="S15" s="1">
        <f t="shared" si="5"/>
        <v>0</v>
      </c>
      <c r="T15" s="8" t="s">
        <v>62</v>
      </c>
      <c r="U15" s="8" t="s">
        <v>24</v>
      </c>
      <c r="W15" s="6">
        <v>14</v>
      </c>
      <c r="X15" s="2"/>
      <c r="Y15" s="2"/>
      <c r="Z15" s="2"/>
    </row>
    <row r="16" spans="1:26" ht="15" customHeight="1">
      <c r="A16" s="70">
        <v>44058</v>
      </c>
      <c r="B16" s="71" t="s">
        <v>80</v>
      </c>
      <c r="C16" s="72"/>
      <c r="D16" s="93"/>
      <c r="E16" s="93"/>
      <c r="F16" s="93"/>
      <c r="G16" s="93"/>
      <c r="H16" s="94">
        <f t="shared" si="0"/>
        <v>0</v>
      </c>
      <c r="I16" s="93"/>
      <c r="J16" s="94">
        <f t="shared" si="1"/>
        <v>0</v>
      </c>
      <c r="K16" s="94">
        <f t="shared" si="2"/>
        <v>0</v>
      </c>
      <c r="L16" s="94">
        <f t="shared" si="3"/>
      </c>
      <c r="M16" s="94">
        <f t="shared" si="4"/>
      </c>
      <c r="N16" s="95"/>
      <c r="P16" s="27"/>
      <c r="Q16" s="28">
        <f>IF(P6&gt;P11,"NÃO COMPENSOU TODO CRÉDITO DO MÊS ANTERIOR","")</f>
      </c>
      <c r="S16" s="1">
        <f t="shared" si="5"/>
        <v>0</v>
      </c>
      <c r="T16" s="8" t="s">
        <v>74</v>
      </c>
      <c r="U16" s="8" t="s">
        <v>58</v>
      </c>
      <c r="W16" s="6">
        <v>15</v>
      </c>
      <c r="X16" s="2"/>
      <c r="Y16" s="2"/>
      <c r="Z16" s="2"/>
    </row>
    <row r="17" spans="1:26" ht="15" customHeight="1">
      <c r="A17" s="70">
        <v>44059</v>
      </c>
      <c r="B17" s="71" t="s">
        <v>44</v>
      </c>
      <c r="C17" s="72"/>
      <c r="D17" s="93"/>
      <c r="E17" s="93"/>
      <c r="F17" s="93"/>
      <c r="G17" s="93"/>
      <c r="H17" s="94">
        <f t="shared" si="0"/>
        <v>0</v>
      </c>
      <c r="I17" s="93"/>
      <c r="J17" s="94">
        <f t="shared" si="1"/>
        <v>0</v>
      </c>
      <c r="K17" s="94">
        <f t="shared" si="2"/>
        <v>0</v>
      </c>
      <c r="L17" s="94">
        <f t="shared" si="3"/>
      </c>
      <c r="M17" s="94">
        <f t="shared" si="4"/>
      </c>
      <c r="N17" s="95"/>
      <c r="P17" s="29">
        <f>IF(Q16="NÃO COMPENSOU TODO CRÉDITO DO MÊS ANTERIOR","PERDE","")</f>
      </c>
      <c r="Q17" s="30">
        <f>IF(Q16="NÃO COMPENSOU TODO CRÉDITO DO MÊS ANTERIOR",P6-P11,"")</f>
      </c>
      <c r="S17" s="1">
        <f t="shared" si="5"/>
        <v>0</v>
      </c>
      <c r="T17" s="8" t="s">
        <v>75</v>
      </c>
      <c r="U17" s="8" t="s">
        <v>71</v>
      </c>
      <c r="W17" s="6">
        <v>16</v>
      </c>
      <c r="X17" s="2"/>
      <c r="Y17" s="2"/>
      <c r="Z17" s="2"/>
    </row>
    <row r="18" spans="1:26" ht="15" customHeight="1">
      <c r="A18" s="70">
        <v>44060</v>
      </c>
      <c r="B18" s="71" t="s">
        <v>88</v>
      </c>
      <c r="C18" s="72">
        <v>0.3333333333333333</v>
      </c>
      <c r="D18" s="72"/>
      <c r="E18" s="72"/>
      <c r="F18" s="72"/>
      <c r="G18" s="72"/>
      <c r="H18" s="73">
        <f t="shared" si="0"/>
        <v>0</v>
      </c>
      <c r="I18" s="72"/>
      <c r="J18" s="94">
        <f t="shared" si="1"/>
        <v>0</v>
      </c>
      <c r="K18" s="94">
        <f t="shared" si="2"/>
        <v>0</v>
      </c>
      <c r="L18" s="94">
        <f t="shared" si="3"/>
      </c>
      <c r="M18" s="94">
        <f t="shared" si="4"/>
        <v>0.3333333333333333</v>
      </c>
      <c r="N18" s="95"/>
      <c r="S18" s="1">
        <f t="shared" si="5"/>
        <v>0</v>
      </c>
      <c r="T18" s="8" t="s">
        <v>76</v>
      </c>
      <c r="U18" s="8" t="s">
        <v>70</v>
      </c>
      <c r="W18" s="6">
        <v>17</v>
      </c>
      <c r="X18" s="2"/>
      <c r="Y18" s="2"/>
      <c r="Z18" s="2"/>
    </row>
    <row r="19" spans="1:26" ht="15" customHeight="1">
      <c r="A19" s="70">
        <v>44061</v>
      </c>
      <c r="B19" s="71" t="s">
        <v>84</v>
      </c>
      <c r="C19" s="72">
        <v>0.3333333333333333</v>
      </c>
      <c r="D19" s="72"/>
      <c r="E19" s="72"/>
      <c r="F19" s="72"/>
      <c r="G19" s="72"/>
      <c r="H19" s="73">
        <f t="shared" si="0"/>
        <v>0</v>
      </c>
      <c r="I19" s="72"/>
      <c r="J19" s="94">
        <f t="shared" si="1"/>
        <v>0</v>
      </c>
      <c r="K19" s="94">
        <f t="shared" si="2"/>
        <v>0</v>
      </c>
      <c r="L19" s="94">
        <f t="shared" si="3"/>
      </c>
      <c r="M19" s="94">
        <f t="shared" si="4"/>
        <v>0.3333333333333333</v>
      </c>
      <c r="N19" s="95"/>
      <c r="P19" s="23">
        <f>IF(Q16="NÃO COMPENSOU TODO CRÉDITO DO MÊS ANTERIOR",(IF((P10+P6)=(P11+P7),D34,IF((P10+P6)&gt;(P11+P7),(P10+P6)-(P11+P7),(P11+P7)-(P10+P6))))-Q17,IF(Q13="NÃO COMPENSOU TODO DÉBITO DO MÊS ANTERIOR",(IF((P10+P6)=(P11+P7),D34,IF((P10+P6)&gt;(P11+P7),(P10+P6)-(P11+P7),(P11+P7)-(P10+P6))))-Q14,IF((P10+P6)=(P11+P7),D34,IF((P10+P6)&gt;(P11+P7),(P10+P6)-(P11+P7),(P11+P7)-(P10+P6)))))</f>
        <v>0</v>
      </c>
      <c r="Q19" s="2" t="s">
        <v>45</v>
      </c>
      <c r="S19" s="1">
        <f t="shared" si="5"/>
        <v>0</v>
      </c>
      <c r="T19" s="8" t="s">
        <v>52</v>
      </c>
      <c r="U19" s="8" t="s">
        <v>53</v>
      </c>
      <c r="W19" s="6">
        <v>18</v>
      </c>
      <c r="X19" s="2"/>
      <c r="Y19" s="2"/>
      <c r="Z19" s="2"/>
    </row>
    <row r="20" spans="1:26" ht="15" customHeight="1">
      <c r="A20" s="70">
        <v>44062</v>
      </c>
      <c r="B20" s="71" t="s">
        <v>85</v>
      </c>
      <c r="C20" s="72">
        <v>0.3333333333333333</v>
      </c>
      <c r="D20" s="93"/>
      <c r="E20" s="93"/>
      <c r="F20" s="93"/>
      <c r="G20" s="93"/>
      <c r="H20" s="94">
        <f t="shared" si="0"/>
        <v>0</v>
      </c>
      <c r="I20" s="93"/>
      <c r="J20" s="94">
        <f t="shared" si="1"/>
        <v>0</v>
      </c>
      <c r="K20" s="94">
        <f t="shared" si="2"/>
        <v>0</v>
      </c>
      <c r="L20" s="94">
        <f t="shared" si="3"/>
      </c>
      <c r="M20" s="94">
        <f t="shared" si="4"/>
        <v>0.3333333333333333</v>
      </c>
      <c r="N20" s="95"/>
      <c r="P20" s="26">
        <f>IF(P19=D34,"",IF((P10+P6)=(P11+P7),"",IF((P10+P6)&gt;(P11+P7),"POSITIVO","NEGATIVO")))</f>
      </c>
      <c r="S20" s="1">
        <f t="shared" si="5"/>
        <v>0</v>
      </c>
      <c r="T20" s="8" t="s">
        <v>16</v>
      </c>
      <c r="U20" s="8" t="s">
        <v>26</v>
      </c>
      <c r="W20" s="6">
        <v>19</v>
      </c>
      <c r="X20" s="2"/>
      <c r="Y20" s="2"/>
      <c r="Z20" s="2"/>
    </row>
    <row r="21" spans="1:26" ht="15" customHeight="1">
      <c r="A21" s="96">
        <v>44063</v>
      </c>
      <c r="B21" s="97" t="s">
        <v>86</v>
      </c>
      <c r="C21" s="98"/>
      <c r="D21" s="98"/>
      <c r="E21" s="98"/>
      <c r="F21" s="98"/>
      <c r="G21" s="98"/>
      <c r="H21" s="99">
        <f t="shared" si="0"/>
        <v>0</v>
      </c>
      <c r="I21" s="98"/>
      <c r="J21" s="103">
        <f t="shared" si="1"/>
        <v>0</v>
      </c>
      <c r="K21" s="103">
        <f t="shared" si="2"/>
        <v>0</v>
      </c>
      <c r="L21" s="103">
        <f t="shared" si="3"/>
      </c>
      <c r="M21" s="103">
        <f t="shared" si="4"/>
      </c>
      <c r="N21" s="105"/>
      <c r="S21" s="1">
        <f t="shared" si="5"/>
        <v>0</v>
      </c>
      <c r="T21" s="8" t="s">
        <v>17</v>
      </c>
      <c r="U21" s="8" t="s">
        <v>27</v>
      </c>
      <c r="W21" s="6">
        <v>20</v>
      </c>
      <c r="X21" s="2"/>
      <c r="Y21" s="2"/>
      <c r="Z21" s="2"/>
    </row>
    <row r="22" spans="1:26" ht="15" customHeight="1">
      <c r="A22" s="70">
        <v>44064</v>
      </c>
      <c r="B22" s="71" t="s">
        <v>87</v>
      </c>
      <c r="C22" s="72">
        <v>0.3333333333333333</v>
      </c>
      <c r="D22" s="72"/>
      <c r="E22" s="72"/>
      <c r="F22" s="72"/>
      <c r="G22" s="72"/>
      <c r="H22" s="73">
        <f t="shared" si="0"/>
        <v>0</v>
      </c>
      <c r="I22" s="72"/>
      <c r="J22" s="94">
        <f t="shared" si="1"/>
        <v>0</v>
      </c>
      <c r="K22" s="94">
        <f t="shared" si="2"/>
        <v>0</v>
      </c>
      <c r="L22" s="94">
        <f t="shared" si="3"/>
      </c>
      <c r="M22" s="94">
        <f t="shared" si="4"/>
        <v>0.3333333333333333</v>
      </c>
      <c r="N22" s="95"/>
      <c r="S22" s="1">
        <f t="shared" si="5"/>
        <v>0</v>
      </c>
      <c r="T22" s="8" t="s">
        <v>15</v>
      </c>
      <c r="U22" s="8" t="s">
        <v>25</v>
      </c>
      <c r="W22" s="6">
        <v>21</v>
      </c>
      <c r="X22" s="2"/>
      <c r="Y22" s="2"/>
      <c r="Z22" s="2"/>
    </row>
    <row r="23" spans="1:26" ht="15" customHeight="1">
      <c r="A23" s="70">
        <v>44065</v>
      </c>
      <c r="B23" s="71" t="s">
        <v>80</v>
      </c>
      <c r="C23" s="72"/>
      <c r="D23" s="93"/>
      <c r="E23" s="93"/>
      <c r="F23" s="93"/>
      <c r="G23" s="93"/>
      <c r="H23" s="94">
        <f t="shared" si="0"/>
        <v>0</v>
      </c>
      <c r="I23" s="93"/>
      <c r="J23" s="94">
        <f t="shared" si="1"/>
        <v>0</v>
      </c>
      <c r="K23" s="94">
        <f t="shared" si="2"/>
        <v>0</v>
      </c>
      <c r="L23" s="94">
        <f t="shared" si="3"/>
      </c>
      <c r="M23" s="94">
        <f t="shared" si="4"/>
      </c>
      <c r="N23" s="95"/>
      <c r="S23" s="1">
        <f t="shared" si="5"/>
        <v>0</v>
      </c>
      <c r="T23" s="8" t="s">
        <v>77</v>
      </c>
      <c r="U23" s="8" t="s">
        <v>68</v>
      </c>
      <c r="W23" s="6">
        <v>22</v>
      </c>
      <c r="X23" s="2"/>
      <c r="Y23" s="2"/>
      <c r="Z23" s="2"/>
    </row>
    <row r="24" spans="1:26" ht="15" customHeight="1">
      <c r="A24" s="70">
        <v>44066</v>
      </c>
      <c r="B24" s="71" t="s">
        <v>44</v>
      </c>
      <c r="C24" s="72"/>
      <c r="D24" s="93"/>
      <c r="E24" s="93"/>
      <c r="F24" s="93"/>
      <c r="G24" s="93"/>
      <c r="H24" s="94">
        <f t="shared" si="0"/>
        <v>0</v>
      </c>
      <c r="I24" s="93"/>
      <c r="J24" s="94">
        <f t="shared" si="1"/>
        <v>0</v>
      </c>
      <c r="K24" s="94">
        <f t="shared" si="2"/>
        <v>0</v>
      </c>
      <c r="L24" s="94">
        <f t="shared" si="3"/>
      </c>
      <c r="M24" s="94">
        <f t="shared" si="4"/>
      </c>
      <c r="N24" s="95"/>
      <c r="P24" s="22"/>
      <c r="Q24" s="19"/>
      <c r="R24" s="5"/>
      <c r="S24" s="1">
        <f t="shared" si="5"/>
        <v>0</v>
      </c>
      <c r="T24" s="8" t="s">
        <v>63</v>
      </c>
      <c r="U24" s="8" t="s">
        <v>59</v>
      </c>
      <c r="W24" s="6">
        <v>23</v>
      </c>
      <c r="X24" s="2"/>
      <c r="Y24" s="2"/>
      <c r="Z24" s="2"/>
    </row>
    <row r="25" spans="1:26" ht="15" customHeight="1">
      <c r="A25" s="70">
        <v>44067</v>
      </c>
      <c r="B25" s="71" t="s">
        <v>88</v>
      </c>
      <c r="C25" s="72">
        <v>0.3333333333333333</v>
      </c>
      <c r="D25" s="72"/>
      <c r="E25" s="72"/>
      <c r="F25" s="72"/>
      <c r="G25" s="72"/>
      <c r="H25" s="73">
        <f t="shared" si="0"/>
        <v>0</v>
      </c>
      <c r="I25" s="72"/>
      <c r="J25" s="94">
        <f t="shared" si="1"/>
        <v>0</v>
      </c>
      <c r="K25" s="94">
        <f t="shared" si="2"/>
        <v>0</v>
      </c>
      <c r="L25" s="94">
        <f t="shared" si="3"/>
      </c>
      <c r="M25" s="94">
        <f t="shared" si="4"/>
        <v>0.3333333333333333</v>
      </c>
      <c r="N25" s="95"/>
      <c r="P25" s="10"/>
      <c r="Q25" s="10"/>
      <c r="R25" s="10"/>
      <c r="S25" s="1">
        <f t="shared" si="5"/>
        <v>0</v>
      </c>
      <c r="T25" s="8" t="s">
        <v>51</v>
      </c>
      <c r="U25" s="8" t="s">
        <v>60</v>
      </c>
      <c r="W25" s="6">
        <v>24</v>
      </c>
      <c r="X25" s="2"/>
      <c r="Y25" s="2"/>
      <c r="Z25" s="2"/>
    </row>
    <row r="26" spans="1:26" ht="15" customHeight="1">
      <c r="A26" s="70">
        <v>44068</v>
      </c>
      <c r="B26" s="71" t="s">
        <v>84</v>
      </c>
      <c r="C26" s="72">
        <v>0.3333333333333333</v>
      </c>
      <c r="D26" s="72"/>
      <c r="E26" s="72"/>
      <c r="F26" s="72"/>
      <c r="G26" s="72"/>
      <c r="H26" s="73">
        <f t="shared" si="0"/>
        <v>0</v>
      </c>
      <c r="I26" s="72"/>
      <c r="J26" s="94">
        <f t="shared" si="1"/>
        <v>0</v>
      </c>
      <c r="K26" s="94">
        <f t="shared" si="2"/>
        <v>0</v>
      </c>
      <c r="L26" s="94">
        <f t="shared" si="3"/>
      </c>
      <c r="M26" s="94">
        <f t="shared" si="4"/>
        <v>0.3333333333333333</v>
      </c>
      <c r="N26" s="95"/>
      <c r="R26" s="10"/>
      <c r="W26" s="6">
        <v>25</v>
      </c>
      <c r="X26" s="2"/>
      <c r="Y26" s="2"/>
      <c r="Z26" s="2"/>
    </row>
    <row r="27" spans="1:26" ht="15" customHeight="1">
      <c r="A27" s="70">
        <v>44069</v>
      </c>
      <c r="B27" s="71" t="s">
        <v>85</v>
      </c>
      <c r="C27" s="72">
        <v>0.3333333333333333</v>
      </c>
      <c r="D27" s="93"/>
      <c r="E27" s="93"/>
      <c r="F27" s="93"/>
      <c r="G27" s="93"/>
      <c r="H27" s="94">
        <f t="shared" si="0"/>
        <v>0</v>
      </c>
      <c r="I27" s="93"/>
      <c r="J27" s="94">
        <f t="shared" si="1"/>
        <v>0</v>
      </c>
      <c r="K27" s="94">
        <f t="shared" si="2"/>
        <v>0</v>
      </c>
      <c r="L27" s="94">
        <f t="shared" si="3"/>
      </c>
      <c r="M27" s="94">
        <f t="shared" si="4"/>
        <v>0.3333333333333333</v>
      </c>
      <c r="N27" s="95"/>
      <c r="Q27" s="4"/>
      <c r="R27" s="10"/>
      <c r="W27" s="6">
        <v>26</v>
      </c>
      <c r="X27" s="2"/>
      <c r="Y27" s="2"/>
      <c r="Z27" s="2"/>
    </row>
    <row r="28" spans="1:26" ht="15" customHeight="1">
      <c r="A28" s="70">
        <v>44070</v>
      </c>
      <c r="B28" s="71" t="s">
        <v>86</v>
      </c>
      <c r="C28" s="72">
        <v>0.3333333333333333</v>
      </c>
      <c r="D28" s="93"/>
      <c r="E28" s="93"/>
      <c r="F28" s="93"/>
      <c r="G28" s="93"/>
      <c r="H28" s="94">
        <f t="shared" si="0"/>
        <v>0</v>
      </c>
      <c r="I28" s="93"/>
      <c r="J28" s="94">
        <f t="shared" si="1"/>
        <v>0</v>
      </c>
      <c r="K28" s="94">
        <f t="shared" si="2"/>
        <v>0</v>
      </c>
      <c r="L28" s="94">
        <f t="shared" si="3"/>
      </c>
      <c r="M28" s="94">
        <f t="shared" si="4"/>
        <v>0.3333333333333333</v>
      </c>
      <c r="N28" s="95"/>
      <c r="Q28" s="4"/>
      <c r="R28" s="5"/>
      <c r="W28" s="6">
        <v>27</v>
      </c>
      <c r="X28" s="2"/>
      <c r="Y28" s="2"/>
      <c r="Z28" s="2"/>
    </row>
    <row r="29" spans="1:26" ht="15" customHeight="1">
      <c r="A29" s="70">
        <v>44071</v>
      </c>
      <c r="B29" s="71" t="s">
        <v>87</v>
      </c>
      <c r="C29" s="72">
        <v>0.3333333333333333</v>
      </c>
      <c r="D29" s="93"/>
      <c r="E29" s="93"/>
      <c r="F29" s="93"/>
      <c r="G29" s="93"/>
      <c r="H29" s="94">
        <f t="shared" si="0"/>
        <v>0</v>
      </c>
      <c r="I29" s="93"/>
      <c r="J29" s="94">
        <f t="shared" si="1"/>
        <v>0</v>
      </c>
      <c r="K29" s="94">
        <f t="shared" si="2"/>
        <v>0</v>
      </c>
      <c r="L29" s="94">
        <f t="shared" si="3"/>
      </c>
      <c r="M29" s="94">
        <f t="shared" si="4"/>
        <v>0.3333333333333333</v>
      </c>
      <c r="N29" s="95"/>
      <c r="Q29" s="4"/>
      <c r="W29" s="6">
        <v>28</v>
      </c>
      <c r="X29" s="2"/>
      <c r="Y29" s="2"/>
      <c r="Z29" s="2"/>
    </row>
    <row r="30" spans="1:26" ht="15" customHeight="1">
      <c r="A30" s="70">
        <v>44072</v>
      </c>
      <c r="B30" s="71" t="s">
        <v>80</v>
      </c>
      <c r="C30" s="72"/>
      <c r="D30" s="93"/>
      <c r="E30" s="93"/>
      <c r="F30" s="93"/>
      <c r="G30" s="93"/>
      <c r="H30" s="94">
        <f t="shared" si="0"/>
        <v>0</v>
      </c>
      <c r="I30" s="93"/>
      <c r="J30" s="94">
        <f t="shared" si="1"/>
        <v>0</v>
      </c>
      <c r="K30" s="94">
        <f t="shared" si="2"/>
        <v>0</v>
      </c>
      <c r="L30" s="94">
        <f t="shared" si="3"/>
      </c>
      <c r="M30" s="94">
        <f t="shared" si="4"/>
      </c>
      <c r="N30" s="95"/>
      <c r="Q30" s="4"/>
      <c r="W30" s="6">
        <v>29</v>
      </c>
      <c r="X30" s="2"/>
      <c r="Y30" s="2"/>
      <c r="Z30" s="2"/>
    </row>
    <row r="31" spans="1:26" ht="15" customHeight="1">
      <c r="A31" s="70">
        <v>44073</v>
      </c>
      <c r="B31" s="71" t="s">
        <v>44</v>
      </c>
      <c r="C31" s="72"/>
      <c r="D31" s="93"/>
      <c r="E31" s="93"/>
      <c r="F31" s="93"/>
      <c r="G31" s="93"/>
      <c r="H31" s="94">
        <f t="shared" si="0"/>
        <v>0</v>
      </c>
      <c r="I31" s="93"/>
      <c r="J31" s="94">
        <f t="shared" si="1"/>
        <v>0</v>
      </c>
      <c r="K31" s="94">
        <f t="shared" si="2"/>
        <v>0</v>
      </c>
      <c r="L31" s="94">
        <f t="shared" si="3"/>
      </c>
      <c r="M31" s="94">
        <f t="shared" si="4"/>
      </c>
      <c r="N31" s="95"/>
      <c r="Q31" s="4"/>
      <c r="W31" s="6">
        <v>30</v>
      </c>
      <c r="X31" s="2"/>
      <c r="Y31" s="2"/>
      <c r="Z31" s="2"/>
    </row>
    <row r="32" spans="1:26" ht="15" customHeight="1" thickBot="1">
      <c r="A32" s="70">
        <v>44074</v>
      </c>
      <c r="B32" s="71" t="s">
        <v>88</v>
      </c>
      <c r="C32" s="72">
        <v>0.3333333333333333</v>
      </c>
      <c r="D32" s="72"/>
      <c r="E32" s="72"/>
      <c r="F32" s="72"/>
      <c r="G32" s="72"/>
      <c r="H32" s="73">
        <f t="shared" si="0"/>
        <v>0</v>
      </c>
      <c r="I32" s="72"/>
      <c r="J32" s="94">
        <f t="shared" si="1"/>
        <v>0</v>
      </c>
      <c r="K32" s="94">
        <f t="shared" si="2"/>
        <v>0</v>
      </c>
      <c r="L32" s="94">
        <f t="shared" si="3"/>
      </c>
      <c r="M32" s="94">
        <f t="shared" si="4"/>
        <v>0.3333333333333333</v>
      </c>
      <c r="N32" s="95"/>
      <c r="W32" s="6">
        <v>31</v>
      </c>
      <c r="X32" s="2"/>
      <c r="Y32" s="2"/>
      <c r="Z32" s="2"/>
    </row>
    <row r="33" spans="1:23" ht="15" customHeight="1" thickTop="1">
      <c r="A33" s="54"/>
      <c r="B33" s="52"/>
      <c r="C33" s="88">
        <v>0.041666666666666664</v>
      </c>
      <c r="D33" s="88">
        <v>0.9166666666666666</v>
      </c>
      <c r="E33" s="25">
        <v>0.2604166666666667</v>
      </c>
      <c r="F33" s="25">
        <v>0.3333333333333333</v>
      </c>
      <c r="G33" s="12"/>
      <c r="H33" s="12"/>
      <c r="I33" s="25">
        <f>SUM(I2:I32)</f>
        <v>0</v>
      </c>
      <c r="J33" s="91">
        <f>SUM(J2:J32)</f>
        <v>0</v>
      </c>
      <c r="K33" s="91">
        <f>SUM(K2:K32)</f>
        <v>0</v>
      </c>
      <c r="L33" s="13"/>
      <c r="M33" s="13"/>
      <c r="N33" s="14" t="s">
        <v>38</v>
      </c>
      <c r="W33" s="11"/>
    </row>
    <row r="34" spans="1:23" ht="15" customHeight="1">
      <c r="A34" s="54"/>
      <c r="B34" s="52"/>
      <c r="C34" s="88">
        <v>0.0006944444444444445</v>
      </c>
      <c r="D34" s="88">
        <v>0</v>
      </c>
      <c r="E34" s="25">
        <v>0.08333333333333333</v>
      </c>
      <c r="F34" s="65" t="s">
        <v>98</v>
      </c>
      <c r="G34" s="65"/>
      <c r="H34" s="65"/>
      <c r="I34" s="65"/>
      <c r="J34" s="65"/>
      <c r="K34" s="65"/>
      <c r="L34" s="101"/>
      <c r="M34" s="101"/>
      <c r="N34" s="15"/>
      <c r="P34" s="4" t="s">
        <v>49</v>
      </c>
      <c r="W34" s="11"/>
    </row>
    <row r="35" spans="1:23" ht="15" customHeight="1">
      <c r="A35" s="16"/>
      <c r="B35" s="40" t="s">
        <v>82</v>
      </c>
      <c r="C35" s="41"/>
      <c r="D35" s="42"/>
      <c r="E35" s="42"/>
      <c r="F35" s="43"/>
      <c r="G35" s="43"/>
      <c r="H35" s="43"/>
      <c r="I35" s="43"/>
      <c r="J35" s="41"/>
      <c r="K35" s="41"/>
      <c r="L35" s="41"/>
      <c r="M35" s="41"/>
      <c r="N35" s="41"/>
      <c r="P35" s="4" t="s">
        <v>69</v>
      </c>
      <c r="W35" s="16"/>
    </row>
    <row r="36" spans="1:23" ht="15" customHeight="1">
      <c r="A36" s="16"/>
      <c r="B36" s="41" t="s">
        <v>83</v>
      </c>
      <c r="C36" s="41"/>
      <c r="D36" s="42"/>
      <c r="E36" s="43"/>
      <c r="F36" s="43"/>
      <c r="G36" s="43"/>
      <c r="H36" s="43"/>
      <c r="I36" s="43"/>
      <c r="J36" s="43"/>
      <c r="K36" s="43"/>
      <c r="L36" s="41"/>
      <c r="M36" s="41"/>
      <c r="N36" s="41"/>
      <c r="P36" s="4" t="s">
        <v>89</v>
      </c>
      <c r="W36" s="16"/>
    </row>
    <row r="37" ht="0" customHeight="1" hidden="1"/>
    <row r="38" ht="0" customHeight="1" hidden="1"/>
    <row r="39" ht="0" customHeight="1" hidden="1"/>
    <row r="40" ht="0" customHeight="1" hidden="1"/>
    <row r="41" ht="0" customHeight="1" hidden="1"/>
  </sheetData>
  <sheetProtection password="FF7F" sheet="1" selectLockedCells="1"/>
  <mergeCells count="2">
    <mergeCell ref="P1:Q1"/>
    <mergeCell ref="P5:Q5"/>
  </mergeCells>
  <conditionalFormatting sqref="P20">
    <cfRule type="cellIs" priority="198" dxfId="1183" operator="equal" stopIfTrue="1">
      <formula>"POSITIVO"</formula>
    </cfRule>
    <cfRule type="cellIs" priority="199" dxfId="1184" operator="equal" stopIfTrue="1">
      <formula>"NEGATIVO"</formula>
    </cfRule>
  </conditionalFormatting>
  <conditionalFormatting sqref="Y2:Y32">
    <cfRule type="cellIs" priority="197" dxfId="1184" operator="equal" stopIfTrue="1">
      <formula>"NÃO CUMPRIU"</formula>
    </cfRule>
  </conditionalFormatting>
  <conditionalFormatting sqref="D12:G13 D26:G27 D19:G19">
    <cfRule type="expression" priority="174" dxfId="1186" stopIfTrue="1">
      <formula>$B12="dom"</formula>
    </cfRule>
    <cfRule type="expression" priority="175" dxfId="1186" stopIfTrue="1">
      <formula>$B12="sab"</formula>
    </cfRule>
  </conditionalFormatting>
  <conditionalFormatting sqref="D20:G20">
    <cfRule type="expression" priority="169" dxfId="1186" stopIfTrue="1">
      <formula>$B20="dom"</formula>
    </cfRule>
    <cfRule type="expression" priority="170" dxfId="1186" stopIfTrue="1">
      <formula>$B20="sab"</formula>
    </cfRule>
  </conditionalFormatting>
  <conditionalFormatting sqref="A2:A20 A22:A32">
    <cfRule type="expression" priority="165" dxfId="1186" stopIfTrue="1">
      <formula>$B2="dom"</formula>
    </cfRule>
    <cfRule type="expression" priority="166" dxfId="1186" stopIfTrue="1">
      <formula>$B2="sáb"</formula>
    </cfRule>
  </conditionalFormatting>
  <conditionalFormatting sqref="B2:B32">
    <cfRule type="expression" priority="161" dxfId="1186" stopIfTrue="1">
      <formula>$B2="dom"</formula>
    </cfRule>
    <cfRule type="expression" priority="162" dxfId="1186" stopIfTrue="1">
      <formula>$B2="sáb"</formula>
    </cfRule>
  </conditionalFormatting>
  <conditionalFormatting sqref="C2:C32">
    <cfRule type="expression" priority="159" dxfId="1186" stopIfTrue="1">
      <formula>$B2="dom"</formula>
    </cfRule>
    <cfRule type="expression" priority="160" dxfId="1186" stopIfTrue="1">
      <formula>$B2="sab"</formula>
    </cfRule>
  </conditionalFormatting>
  <conditionalFormatting sqref="J2:K32">
    <cfRule type="cellIs" priority="158" dxfId="1182" operator="equal" stopIfTrue="1">
      <formula>$D$34</formula>
    </cfRule>
  </conditionalFormatting>
  <conditionalFormatting sqref="I12:K13 I19:K20 I2:K6 I22:K27 J3:K32">
    <cfRule type="expression" priority="156" dxfId="1186" stopIfTrue="1">
      <formula>$B2="dom"</formula>
    </cfRule>
    <cfRule type="expression" priority="157" dxfId="1186" stopIfTrue="1">
      <formula>$B2="sab"</formula>
    </cfRule>
  </conditionalFormatting>
  <conditionalFormatting sqref="D5:G6">
    <cfRule type="expression" priority="152" dxfId="1186" stopIfTrue="1">
      <formula>$B5="dom"</formula>
    </cfRule>
    <cfRule type="expression" priority="153" dxfId="1186" stopIfTrue="1">
      <formula>$B5="sab"</formula>
    </cfRule>
  </conditionalFormatting>
  <conditionalFormatting sqref="H2:H20 H22:H32">
    <cfRule type="cellIs" priority="149" dxfId="1182" operator="equal" stopIfTrue="1">
      <formula>$D$34</formula>
    </cfRule>
  </conditionalFormatting>
  <conditionalFormatting sqref="H2:H20 H22:H32">
    <cfRule type="expression" priority="147" dxfId="1186" stopIfTrue="1">
      <formula>$B2="dom"</formula>
    </cfRule>
    <cfRule type="expression" priority="148" dxfId="1186" stopIfTrue="1">
      <formula>$B2="sab"</formula>
    </cfRule>
  </conditionalFormatting>
  <conditionalFormatting sqref="C5:G5 C19:G19 I3:K6 C12:G12 I19:K20 I12:K13 H3:H20 H2:K2 A2:C2 D6:G6 D13:G13 D20:G20 C26:G27 A22:A32 H22:H32 I22:K27 A3:A20 B3:C32 A22:K22 J3:K32">
    <cfRule type="expression" priority="134" dxfId="1187" stopIfTrue="1">
      <formula>$B2="dom"</formula>
    </cfRule>
    <cfRule type="expression" priority="135" dxfId="1187" stopIfTrue="1">
      <formula>$B2="sáb"</formula>
    </cfRule>
  </conditionalFormatting>
  <conditionalFormatting sqref="C12:G12 C19:G19 C5:G5 I3:K6 I19:K20 I12:K13 H3:H20 H2:K2 A2:C2 D6:G6 D13:G13 D20:G20 C26:G27 A22:A32 H22:H32 I22:K27 A3:A20 B3:C32 A22:K22 J3:K32">
    <cfRule type="expression" priority="112" dxfId="1186" stopIfTrue="1">
      <formula>$B2="dom"</formula>
    </cfRule>
    <cfRule type="expression" priority="113" dxfId="1186" stopIfTrue="1">
      <formula>$B2="sáb"</formula>
    </cfRule>
  </conditionalFormatting>
  <conditionalFormatting sqref="I7:I11">
    <cfRule type="expression" priority="109" dxfId="1186" stopIfTrue="1">
      <formula>$B7="dom"</formula>
    </cfRule>
    <cfRule type="expression" priority="110" dxfId="1186" stopIfTrue="1">
      <formula>$B7="sáb"</formula>
    </cfRule>
  </conditionalFormatting>
  <conditionalFormatting sqref="I14:I18">
    <cfRule type="expression" priority="106" dxfId="1186" stopIfTrue="1">
      <formula>$B14="dom"</formula>
    </cfRule>
    <cfRule type="expression" priority="107" dxfId="1186" stopIfTrue="1">
      <formula>$B14="sáb"</formula>
    </cfRule>
  </conditionalFormatting>
  <conditionalFormatting sqref="I28:I32">
    <cfRule type="expression" priority="103" dxfId="1186" stopIfTrue="1">
      <formula>$B28="dom"</formula>
    </cfRule>
    <cfRule type="expression" priority="104" dxfId="1186" stopIfTrue="1">
      <formula>$B28="sáb"</formula>
    </cfRule>
  </conditionalFormatting>
  <conditionalFormatting sqref="M2:M32">
    <cfRule type="cellIs" priority="98" dxfId="1182" operator="equal" stopIfTrue="1">
      <formula>$D$34</formula>
    </cfRule>
  </conditionalFormatting>
  <conditionalFormatting sqref="M2:M32">
    <cfRule type="expression" priority="96" dxfId="1186" stopIfTrue="1">
      <formula>$B2="dom"</formula>
    </cfRule>
    <cfRule type="expression" priority="97" dxfId="1186" stopIfTrue="1">
      <formula>$B2="sáb"</formula>
    </cfRule>
  </conditionalFormatting>
  <conditionalFormatting sqref="M2:M32">
    <cfRule type="expression" priority="94" dxfId="1186" stopIfTrue="1">
      <formula>$B2="dom"</formula>
    </cfRule>
    <cfRule type="expression" priority="95" dxfId="1186" stopIfTrue="1">
      <formula>$B2="sáb"</formula>
    </cfRule>
  </conditionalFormatting>
  <conditionalFormatting sqref="M2:M32">
    <cfRule type="expression" priority="93" dxfId="1186" stopIfTrue="1">
      <formula>$B2="dom"</formula>
    </cfRule>
  </conditionalFormatting>
  <conditionalFormatting sqref="M2:M32">
    <cfRule type="expression" priority="91" dxfId="1186" stopIfTrue="1">
      <formula>$B2="dom"</formula>
    </cfRule>
    <cfRule type="expression" priority="92" dxfId="1186" stopIfTrue="1">
      <formula>$B2="sáb"</formula>
    </cfRule>
  </conditionalFormatting>
  <conditionalFormatting sqref="L2:L32">
    <cfRule type="expression" priority="87" dxfId="1186" stopIfTrue="1">
      <formula>$B2="dom"</formula>
    </cfRule>
    <cfRule type="expression" priority="88" dxfId="1186" stopIfTrue="1">
      <formula>$B2="sab"</formula>
    </cfRule>
  </conditionalFormatting>
  <conditionalFormatting sqref="D7:G11">
    <cfRule type="expression" priority="83" dxfId="1186" stopIfTrue="1">
      <formula>$B7="dom"</formula>
    </cfRule>
    <cfRule type="expression" priority="84" dxfId="1186" stopIfTrue="1">
      <formula>$B7="sáb"</formula>
    </cfRule>
  </conditionalFormatting>
  <conditionalFormatting sqref="D14:G18">
    <cfRule type="expression" priority="81" dxfId="1186" stopIfTrue="1">
      <formula>$B14="dom"</formula>
    </cfRule>
    <cfRule type="expression" priority="82" dxfId="1186" stopIfTrue="1">
      <formula>$B14="sáb"</formula>
    </cfRule>
  </conditionalFormatting>
  <conditionalFormatting sqref="D22:G25">
    <cfRule type="expression" priority="79" dxfId="1186" stopIfTrue="1">
      <formula>$B22="dom"</formula>
    </cfRule>
    <cfRule type="expression" priority="80" dxfId="1186" stopIfTrue="1">
      <formula>$B22="sáb"</formula>
    </cfRule>
  </conditionalFormatting>
  <conditionalFormatting sqref="D28:G32">
    <cfRule type="expression" priority="77" dxfId="1186" stopIfTrue="1">
      <formula>$B28="dom"</formula>
    </cfRule>
    <cfRule type="expression" priority="78" dxfId="1186" stopIfTrue="1">
      <formula>$B28="sáb"</formula>
    </cfRule>
  </conditionalFormatting>
  <conditionalFormatting sqref="N2:N32">
    <cfRule type="expression" priority="75" dxfId="1186" stopIfTrue="1">
      <formula>$B2="dom"</formula>
    </cfRule>
    <cfRule type="expression" priority="76" dxfId="1186" stopIfTrue="1">
      <formula>$B2="sáb"</formula>
    </cfRule>
  </conditionalFormatting>
  <conditionalFormatting sqref="N32">
    <cfRule type="expression" priority="67" dxfId="1186" stopIfTrue="1">
      <formula>$B32="dom"</formula>
    </cfRule>
    <cfRule type="expression" priority="68" dxfId="1186" stopIfTrue="1">
      <formula>$B32="sáb"</formula>
    </cfRule>
  </conditionalFormatting>
  <conditionalFormatting sqref="L5">
    <cfRule type="expression" priority="65" dxfId="1186" stopIfTrue="1">
      <formula>$B5="dom"</formula>
    </cfRule>
    <cfRule type="expression" priority="66" dxfId="1186" stopIfTrue="1">
      <formula>$B5="sab"</formula>
    </cfRule>
  </conditionalFormatting>
  <conditionalFormatting sqref="L12">
    <cfRule type="expression" priority="63" dxfId="1186" stopIfTrue="1">
      <formula>$B12="dom"</formula>
    </cfRule>
    <cfRule type="expression" priority="64" dxfId="1186" stopIfTrue="1">
      <formula>$B12="sab"</formula>
    </cfRule>
  </conditionalFormatting>
  <conditionalFormatting sqref="L19:L20">
    <cfRule type="expression" priority="61" dxfId="1186" stopIfTrue="1">
      <formula>$B19="dom"</formula>
    </cfRule>
    <cfRule type="expression" priority="62" dxfId="1186" stopIfTrue="1">
      <formula>$B19="sab"</formula>
    </cfRule>
  </conditionalFormatting>
  <conditionalFormatting sqref="L26">
    <cfRule type="expression" priority="59" dxfId="1186" stopIfTrue="1">
      <formula>$B26="dom"</formula>
    </cfRule>
    <cfRule type="expression" priority="60" dxfId="1186" stopIfTrue="1">
      <formula>$B26="sab"</formula>
    </cfRule>
  </conditionalFormatting>
  <conditionalFormatting sqref="C6">
    <cfRule type="expression" priority="57" dxfId="1186" stopIfTrue="1">
      <formula>$B6="dom"</formula>
    </cfRule>
    <cfRule type="expression" priority="58" dxfId="1186" stopIfTrue="1">
      <formula>$B6="sab"</formula>
    </cfRule>
  </conditionalFormatting>
  <conditionalFormatting sqref="C6">
    <cfRule type="expression" priority="55" dxfId="1187" stopIfTrue="1">
      <formula>$B6="dom"</formula>
    </cfRule>
    <cfRule type="expression" priority="56" dxfId="1187" stopIfTrue="1">
      <formula>$B6="sáb"</formula>
    </cfRule>
  </conditionalFormatting>
  <conditionalFormatting sqref="C6">
    <cfRule type="expression" priority="53" dxfId="1188" stopIfTrue="1">
      <formula>$B6="dom"</formula>
    </cfRule>
    <cfRule type="expression" priority="54" dxfId="1186" stopIfTrue="1">
      <formula>$B6="sáb"</formula>
    </cfRule>
  </conditionalFormatting>
  <conditionalFormatting sqref="C13">
    <cfRule type="expression" priority="51" dxfId="1186" stopIfTrue="1">
      <formula>$B13="dom"</formula>
    </cfRule>
    <cfRule type="expression" priority="52" dxfId="1186" stopIfTrue="1">
      <formula>$B13="sab"</formula>
    </cfRule>
  </conditionalFormatting>
  <conditionalFormatting sqref="C13">
    <cfRule type="expression" priority="49" dxfId="1187" stopIfTrue="1">
      <formula>$B13="dom"</formula>
    </cfRule>
    <cfRule type="expression" priority="50" dxfId="1187" stopIfTrue="1">
      <formula>$B13="sáb"</formula>
    </cfRule>
  </conditionalFormatting>
  <conditionalFormatting sqref="C13">
    <cfRule type="expression" priority="47" dxfId="1188" stopIfTrue="1">
      <formula>$B13="dom"</formula>
    </cfRule>
    <cfRule type="expression" priority="48" dxfId="1186" stopIfTrue="1">
      <formula>$B13="sáb"</formula>
    </cfRule>
  </conditionalFormatting>
  <conditionalFormatting sqref="C20">
    <cfRule type="expression" priority="45" dxfId="1186" stopIfTrue="1">
      <formula>$B20="dom"</formula>
    </cfRule>
    <cfRule type="expression" priority="46" dxfId="1186" stopIfTrue="1">
      <formula>$B20="sab"</formula>
    </cfRule>
  </conditionalFormatting>
  <conditionalFormatting sqref="C20">
    <cfRule type="expression" priority="43" dxfId="1187" stopIfTrue="1">
      <formula>$B20="dom"</formula>
    </cfRule>
    <cfRule type="expression" priority="44" dxfId="1187" stopIfTrue="1">
      <formula>$B20="sáb"</formula>
    </cfRule>
  </conditionalFormatting>
  <conditionalFormatting sqref="C20">
    <cfRule type="expression" priority="41" dxfId="1188" stopIfTrue="1">
      <formula>$B20="dom"</formula>
    </cfRule>
    <cfRule type="expression" priority="42" dxfId="1186" stopIfTrue="1">
      <formula>$B20="sáb"</formula>
    </cfRule>
  </conditionalFormatting>
  <conditionalFormatting sqref="P6:P7">
    <cfRule type="cellIs" priority="40" dxfId="1185" operator="equal" stopIfTrue="1">
      <formula>$D$34</formula>
    </cfRule>
  </conditionalFormatting>
  <conditionalFormatting sqref="N3:N20 N22:N31">
    <cfRule type="expression" priority="38" dxfId="1186" stopIfTrue="1">
      <formula>$B3="dom"</formula>
    </cfRule>
    <cfRule type="expression" priority="39" dxfId="1186" stopIfTrue="1">
      <formula>$B3="sáb"</formula>
    </cfRule>
  </conditionalFormatting>
  <conditionalFormatting sqref="L21">
    <cfRule type="expression" priority="34" dxfId="1186" stopIfTrue="1">
      <formula>$B21="dom"</formula>
    </cfRule>
    <cfRule type="expression" priority="35" dxfId="1186" stopIfTrue="1">
      <formula>$B21="sab"</formula>
    </cfRule>
  </conditionalFormatting>
  <conditionalFormatting sqref="L21">
    <cfRule type="expression" priority="36" dxfId="1186" stopIfTrue="1">
      <formula>$B21="dom"</formula>
    </cfRule>
    <cfRule type="expression" priority="37" dxfId="1186" stopIfTrue="1">
      <formula>$B21="sáb"</formula>
    </cfRule>
  </conditionalFormatting>
  <conditionalFormatting sqref="A21">
    <cfRule type="expression" priority="32" dxfId="1186" stopIfTrue="1">
      <formula>$B21="dom"</formula>
    </cfRule>
    <cfRule type="expression" priority="33" dxfId="1186" stopIfTrue="1">
      <formula>$B21="sáb"</formula>
    </cfRule>
  </conditionalFormatting>
  <conditionalFormatting sqref="C21">
    <cfRule type="expression" priority="28" dxfId="1186" stopIfTrue="1">
      <formula>$B21="dom"</formula>
    </cfRule>
    <cfRule type="expression" priority="29" dxfId="1186" stopIfTrue="1">
      <formula>$B21="sab"</formula>
    </cfRule>
  </conditionalFormatting>
  <conditionalFormatting sqref="I21">
    <cfRule type="expression" priority="26" dxfId="1186" stopIfTrue="1">
      <formula>$B21="dom"</formula>
    </cfRule>
    <cfRule type="expression" priority="27" dxfId="1186" stopIfTrue="1">
      <formula>$B21="sab"</formula>
    </cfRule>
  </conditionalFormatting>
  <conditionalFormatting sqref="H21">
    <cfRule type="cellIs" priority="25" dxfId="1182" operator="equal" stopIfTrue="1">
      <formula>$D$35</formula>
    </cfRule>
  </conditionalFormatting>
  <conditionalFormatting sqref="H21">
    <cfRule type="expression" priority="23" dxfId="1186" stopIfTrue="1">
      <formula>$B21="dom"</formula>
    </cfRule>
    <cfRule type="expression" priority="24" dxfId="1186" stopIfTrue="1">
      <formula>$B21="sab"</formula>
    </cfRule>
  </conditionalFormatting>
  <conditionalFormatting sqref="N21">
    <cfRule type="expression" priority="21" dxfId="1186" stopIfTrue="1">
      <formula>$B21="dom"</formula>
    </cfRule>
    <cfRule type="expression" priority="22" dxfId="1186" stopIfTrue="1">
      <formula>$B21="sáb"</formula>
    </cfRule>
  </conditionalFormatting>
  <conditionalFormatting sqref="N21 A21 H21:I21 C21">
    <cfRule type="expression" priority="19" dxfId="1187" stopIfTrue="1">
      <formula>$B21="dom"</formula>
    </cfRule>
    <cfRule type="expression" priority="20" dxfId="1187" stopIfTrue="1">
      <formula>$B21="sáb"</formula>
    </cfRule>
  </conditionalFormatting>
  <conditionalFormatting sqref="N21 A21 H21:I21 C21">
    <cfRule type="expression" priority="17" dxfId="1188" stopIfTrue="1">
      <formula>$B21="dom"</formula>
    </cfRule>
    <cfRule type="expression" priority="18" dxfId="1186" stopIfTrue="1">
      <formula>$B21="sáb"</formula>
    </cfRule>
  </conditionalFormatting>
  <conditionalFormatting sqref="M21">
    <cfRule type="cellIs" priority="16" dxfId="1182" operator="equal" stopIfTrue="1">
      <formula>$D$35</formula>
    </cfRule>
  </conditionalFormatting>
  <conditionalFormatting sqref="M21">
    <cfRule type="expression" priority="14" dxfId="1186" stopIfTrue="1">
      <formula>$B21="dom"</formula>
    </cfRule>
    <cfRule type="expression" priority="15" dxfId="1186" stopIfTrue="1">
      <formula>$B21="sáb"</formula>
    </cfRule>
  </conditionalFormatting>
  <conditionalFormatting sqref="M21">
    <cfRule type="expression" priority="12" dxfId="1186" stopIfTrue="1">
      <formula>$B21="dom"</formula>
    </cfRule>
    <cfRule type="expression" priority="13" dxfId="1186" stopIfTrue="1">
      <formula>$B21="sáb"</formula>
    </cfRule>
  </conditionalFormatting>
  <conditionalFormatting sqref="M21">
    <cfRule type="expression" priority="11" dxfId="1186" stopIfTrue="1">
      <formula>$B21="dom"</formula>
    </cfRule>
  </conditionalFormatting>
  <conditionalFormatting sqref="M21">
    <cfRule type="expression" priority="9" dxfId="1186" stopIfTrue="1">
      <formula>$B21="dom"</formula>
    </cfRule>
    <cfRule type="expression" priority="10" dxfId="1186" stopIfTrue="1">
      <formula>$B21="sáb"</formula>
    </cfRule>
  </conditionalFormatting>
  <conditionalFormatting sqref="D21:G21">
    <cfRule type="expression" priority="7" dxfId="1186" stopIfTrue="1">
      <formula>$B21="dom"</formula>
    </cfRule>
    <cfRule type="expression" priority="8" dxfId="1186" stopIfTrue="1">
      <formula>$B21="sáb"</formula>
    </cfRule>
  </conditionalFormatting>
  <conditionalFormatting sqref="J21:K21">
    <cfRule type="expression" priority="5" dxfId="1186" stopIfTrue="1">
      <formula>$B21="dom"</formula>
    </cfRule>
    <cfRule type="expression" priority="6" dxfId="1186" stopIfTrue="1">
      <formula>$B21="sáb"</formula>
    </cfRule>
  </conditionalFormatting>
  <conditionalFormatting sqref="A2:N32">
    <cfRule type="expression" priority="85" dxfId="1186" stopIfTrue="1">
      <formula>$B2="dom"</formula>
    </cfRule>
    <cfRule type="expression" priority="86" dxfId="1186" stopIfTrue="1">
      <formula>$B2="sáb"</formula>
    </cfRule>
  </conditionalFormatting>
  <conditionalFormatting sqref="D22:G22">
    <cfRule type="expression" priority="3" dxfId="1186" stopIfTrue="1">
      <formula>$B22="dom"</formula>
    </cfRule>
    <cfRule type="expression" priority="4" dxfId="1186" stopIfTrue="1">
      <formula>$B22="sab"</formula>
    </cfRule>
  </conditionalFormatting>
  <conditionalFormatting sqref="L22">
    <cfRule type="expression" priority="1" dxfId="1186" stopIfTrue="1">
      <formula>$B22="dom"</formula>
    </cfRule>
    <cfRule type="expression" priority="2" dxfId="1186" stopIfTrue="1">
      <formula>$B22="sab"</formula>
    </cfRule>
  </conditionalFormatting>
  <dataValidations count="1">
    <dataValidation type="list" allowBlank="1" showInputMessage="1" showErrorMessage="1" sqref="N2:N32">
      <formula1>$U$2:$U$25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96" r:id="rId1"/>
  <headerFooter>
    <oddHeader>&amp;L&amp;"-,Negrito"&amp;14CÁLCULO DE HORAS - &amp;A</oddHeader>
    <oddFooter>&amp;R&amp;8&amp;D - &amp;T
&amp;F</oddFooter>
  </headerFooter>
  <colBreaks count="2" manualBreakCount="2">
    <brk id="15" max="65535" man="1"/>
    <brk id="21" max="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Z37"/>
  <sheetViews>
    <sheetView showGridLines="0" showRowColHeaders="0" zoomScale="90" zoomScaleNormal="90" zoomScalePageLayoutView="0" workbookViewId="0" topLeftCell="A4">
      <selection activeCell="G11" sqref="G11"/>
    </sheetView>
  </sheetViews>
  <sheetFormatPr defaultColWidth="0" defaultRowHeight="0" customHeight="1" zeroHeight="1"/>
  <cols>
    <col min="1" max="1" width="6.7109375" style="17" customWidth="1"/>
    <col min="2" max="2" width="4.140625" style="20" customWidth="1"/>
    <col min="3" max="7" width="9.28125" style="20" customWidth="1"/>
    <col min="8" max="8" width="10.57421875" style="20" hidden="1" customWidth="1"/>
    <col min="9" max="9" width="10.57421875" style="20" bestFit="1" customWidth="1"/>
    <col min="10" max="11" width="9.28125" style="20" customWidth="1"/>
    <col min="12" max="13" width="9.28125" style="21" customWidth="1"/>
    <col min="14" max="14" width="21.7109375" style="21" customWidth="1"/>
    <col min="15" max="15" width="3.7109375" style="4" customWidth="1"/>
    <col min="16" max="16" width="9.7109375" style="4" customWidth="1"/>
    <col min="17" max="17" width="40.7109375" style="7" customWidth="1"/>
    <col min="18" max="18" width="3.7109375" style="7" customWidth="1"/>
    <col min="19" max="19" width="8.7109375" style="7" customWidth="1"/>
    <col min="20" max="20" width="71.57421875" style="7" bestFit="1" customWidth="1"/>
    <col min="21" max="21" width="18.140625" style="4" bestFit="1" customWidth="1"/>
    <col min="22" max="22" width="3.7109375" style="4" hidden="1" customWidth="1"/>
    <col min="23" max="23" width="6.7109375" style="17" hidden="1" customWidth="1"/>
    <col min="24" max="24" width="34.28125" style="10" hidden="1" customWidth="1"/>
    <col min="25" max="25" width="13.8515625" style="10" hidden="1" customWidth="1"/>
    <col min="26" max="26" width="40.00390625" style="10" hidden="1" customWidth="1"/>
    <col min="27" max="29" width="0" style="0" hidden="1" customWidth="1"/>
    <col min="30" max="16384" width="0" style="4" hidden="1" customWidth="1"/>
  </cols>
  <sheetData>
    <row r="1" spans="1:26" ht="15" customHeight="1">
      <c r="A1" s="46" t="s">
        <v>0</v>
      </c>
      <c r="B1" s="47"/>
      <c r="C1" s="47" t="s">
        <v>1</v>
      </c>
      <c r="D1" s="47" t="s">
        <v>2</v>
      </c>
      <c r="E1" s="47" t="s">
        <v>36</v>
      </c>
      <c r="F1" s="47" t="s">
        <v>37</v>
      </c>
      <c r="G1" s="47" t="s">
        <v>3</v>
      </c>
      <c r="H1" s="47" t="s">
        <v>5</v>
      </c>
      <c r="I1" s="47" t="s">
        <v>28</v>
      </c>
      <c r="J1" s="47" t="s">
        <v>4</v>
      </c>
      <c r="K1" s="47" t="s">
        <v>8</v>
      </c>
      <c r="L1" s="47" t="s">
        <v>6</v>
      </c>
      <c r="M1" s="47" t="s">
        <v>7</v>
      </c>
      <c r="N1" s="47" t="s">
        <v>9</v>
      </c>
      <c r="P1" s="106" t="s">
        <v>35</v>
      </c>
      <c r="Q1" s="106"/>
      <c r="R1" s="5"/>
      <c r="S1" s="45"/>
      <c r="T1" s="45" t="s">
        <v>29</v>
      </c>
      <c r="U1" s="45" t="s">
        <v>30</v>
      </c>
      <c r="W1" s="3" t="s">
        <v>0</v>
      </c>
      <c r="X1" s="24" t="s">
        <v>50</v>
      </c>
      <c r="Y1" s="38"/>
      <c r="Z1" s="24"/>
    </row>
    <row r="2" spans="1:26" ht="15" customHeight="1">
      <c r="A2" s="70">
        <v>44075</v>
      </c>
      <c r="B2" s="71" t="s">
        <v>84</v>
      </c>
      <c r="C2" s="72">
        <v>0.3333333333333333</v>
      </c>
      <c r="D2" s="72"/>
      <c r="E2" s="72"/>
      <c r="F2" s="72"/>
      <c r="G2" s="72"/>
      <c r="H2" s="73">
        <f>IF((F2-E2)=$D$34,$D$34,IF((F2-E2)&lt;$C$33,$C$33,(F2-E2)))</f>
        <v>0</v>
      </c>
      <c r="I2" s="72"/>
      <c r="J2" s="73">
        <f>IF(Y2="NÃO CUMPRIU",((IF(D2&gt;$C$34,(G2-D2)-H2,$D$34))-I2)-$C$33,(IF(D2&gt;$C$34,(G2-D2)-H2,$D$34))-I2)</f>
        <v>0</v>
      </c>
      <c r="K2" s="73">
        <f>IF(G2&gt;$D$33,G2-$D$33,$D$34)</f>
        <v>0</v>
      </c>
      <c r="L2" s="73">
        <f>IF(OR((J2-C2)=$D$34,(J2-C2)&lt;$D$34),"",IF((J2-C2)&gt;$E$34,$E$34,(J2-C2)))</f>
      </c>
      <c r="M2" s="73">
        <f>IF(J2=C2,"",IF(J2&lt;C2,C2-J2,""))</f>
        <v>0.3333333333333333</v>
      </c>
      <c r="N2" s="74"/>
      <c r="P2" s="1">
        <f>J33</f>
        <v>0</v>
      </c>
      <c r="Q2" s="2" t="s">
        <v>42</v>
      </c>
      <c r="S2" s="1">
        <f>SUMIF($N$2:$N$32,U2,$M$2:$M$32)</f>
        <v>0</v>
      </c>
      <c r="T2" s="8" t="s">
        <v>10</v>
      </c>
      <c r="U2" s="8" t="s">
        <v>18</v>
      </c>
      <c r="W2" s="6">
        <v>1</v>
      </c>
      <c r="X2" s="2"/>
      <c r="Y2" s="2"/>
      <c r="Z2" s="2"/>
    </row>
    <row r="3" spans="1:26" ht="15" customHeight="1">
      <c r="A3" s="70">
        <v>44076</v>
      </c>
      <c r="B3" s="71" t="s">
        <v>85</v>
      </c>
      <c r="C3" s="72">
        <v>0.3333333333333333</v>
      </c>
      <c r="D3" s="93"/>
      <c r="E3" s="93"/>
      <c r="F3" s="93"/>
      <c r="G3" s="93"/>
      <c r="H3" s="94">
        <f aca="true" t="shared" si="0" ref="H3:H31">IF((F3-E3)=$D$34,$D$34,IF((F3-E3)&lt;$C$33,$C$33,(F3-E3)))</f>
        <v>0</v>
      </c>
      <c r="I3" s="93"/>
      <c r="J3" s="73">
        <f aca="true" t="shared" si="1" ref="J3:J32">IF(Y3="NÃO CUMPRIU",((IF(D3&gt;$C$34,(G3-D3)-H3,$D$34))-I3)-$C$33,(IF(D3&gt;$C$34,(G3-D3)-H3,$D$34))-I3)</f>
        <v>0</v>
      </c>
      <c r="K3" s="73">
        <f aca="true" t="shared" si="2" ref="K3:K32">IF(G3&gt;$D$33,G3-$D$33,$D$34)</f>
        <v>0</v>
      </c>
      <c r="L3" s="73">
        <f aca="true" t="shared" si="3" ref="L3:L32">IF(OR((J3-C3)=$D$34,(J3-C3)&lt;$D$34),"",IF((J3-C3)&gt;$E$34,$E$34,(J3-C3)))</f>
      </c>
      <c r="M3" s="73">
        <f aca="true" t="shared" si="4" ref="M3:M32">IF(J3=C3,"",IF(J3&lt;C3,C3-J3,""))</f>
        <v>0.3333333333333333</v>
      </c>
      <c r="N3" s="74"/>
      <c r="P3" s="1">
        <f>K33</f>
        <v>0</v>
      </c>
      <c r="Q3" s="2" t="s">
        <v>43</v>
      </c>
      <c r="S3" s="1">
        <f aca="true" t="shared" si="5" ref="S3:S25">SUMIF($N$2:$N$32,U3,$M$2:$M$32)</f>
        <v>0</v>
      </c>
      <c r="T3" s="8" t="s">
        <v>55</v>
      </c>
      <c r="U3" s="8" t="s">
        <v>56</v>
      </c>
      <c r="W3" s="6">
        <v>2</v>
      </c>
      <c r="X3" s="2"/>
      <c r="Y3" s="2"/>
      <c r="Z3" s="2"/>
    </row>
    <row r="4" spans="1:26" ht="15" customHeight="1">
      <c r="A4" s="70">
        <v>44077</v>
      </c>
      <c r="B4" s="71" t="s">
        <v>86</v>
      </c>
      <c r="C4" s="72">
        <v>0.3333333333333333</v>
      </c>
      <c r="D4" s="93"/>
      <c r="E4" s="93"/>
      <c r="F4" s="93"/>
      <c r="G4" s="93"/>
      <c r="H4" s="94">
        <f t="shared" si="0"/>
        <v>0</v>
      </c>
      <c r="I4" s="93"/>
      <c r="J4" s="73">
        <f t="shared" si="1"/>
        <v>0</v>
      </c>
      <c r="K4" s="73">
        <f t="shared" si="2"/>
        <v>0</v>
      </c>
      <c r="L4" s="73">
        <f t="shared" si="3"/>
      </c>
      <c r="M4" s="73">
        <f t="shared" si="4"/>
        <v>0.3333333333333333</v>
      </c>
      <c r="N4" s="74"/>
      <c r="P4" s="1"/>
      <c r="Q4" s="8"/>
      <c r="S4" s="1">
        <f t="shared" si="5"/>
        <v>0</v>
      </c>
      <c r="T4" s="8" t="s">
        <v>64</v>
      </c>
      <c r="U4" s="8" t="s">
        <v>65</v>
      </c>
      <c r="W4" s="6">
        <v>3</v>
      </c>
      <c r="X4" s="2"/>
      <c r="Y4" s="2"/>
      <c r="Z4" s="2"/>
    </row>
    <row r="5" spans="1:26" ht="15" customHeight="1">
      <c r="A5" s="70">
        <v>44078</v>
      </c>
      <c r="B5" s="71" t="s">
        <v>87</v>
      </c>
      <c r="C5" s="72">
        <v>0.3333333333333333</v>
      </c>
      <c r="D5" s="93"/>
      <c r="E5" s="93"/>
      <c r="F5" s="93"/>
      <c r="G5" s="93"/>
      <c r="H5" s="94">
        <f t="shared" si="0"/>
        <v>0</v>
      </c>
      <c r="I5" s="93"/>
      <c r="J5" s="73">
        <f t="shared" si="1"/>
        <v>0</v>
      </c>
      <c r="K5" s="73">
        <f t="shared" si="2"/>
        <v>0</v>
      </c>
      <c r="L5" s="73">
        <f t="shared" si="3"/>
      </c>
      <c r="M5" s="73">
        <f t="shared" si="4"/>
        <v>0.3333333333333333</v>
      </c>
      <c r="N5" s="74"/>
      <c r="P5" s="106" t="s">
        <v>39</v>
      </c>
      <c r="Q5" s="106"/>
      <c r="R5" s="18"/>
      <c r="S5" s="1">
        <f t="shared" si="5"/>
        <v>0</v>
      </c>
      <c r="T5" s="8" t="s">
        <v>66</v>
      </c>
      <c r="U5" s="8" t="s">
        <v>67</v>
      </c>
      <c r="W5" s="6">
        <v>4</v>
      </c>
      <c r="X5" s="2"/>
      <c r="Y5" s="2"/>
      <c r="Z5" s="2"/>
    </row>
    <row r="6" spans="1:26" ht="15" customHeight="1">
      <c r="A6" s="70">
        <v>44079</v>
      </c>
      <c r="B6" s="71" t="s">
        <v>80</v>
      </c>
      <c r="C6" s="72"/>
      <c r="D6" s="93"/>
      <c r="E6" s="93"/>
      <c r="F6" s="93"/>
      <c r="G6" s="93"/>
      <c r="H6" s="94">
        <f t="shared" si="0"/>
        <v>0</v>
      </c>
      <c r="I6" s="93"/>
      <c r="J6" s="73">
        <f t="shared" si="1"/>
        <v>0</v>
      </c>
      <c r="K6" s="73">
        <f t="shared" si="2"/>
        <v>0</v>
      </c>
      <c r="L6" s="73">
        <f t="shared" si="3"/>
      </c>
      <c r="M6" s="73">
        <f t="shared" si="4"/>
      </c>
      <c r="N6" s="74"/>
      <c r="P6" s="89">
        <f>IF('AGO-2020'!$P$20="POSITIVO",'AGO-2020'!$P$19,D34)</f>
        <v>0</v>
      </c>
      <c r="Q6" s="2" t="s">
        <v>46</v>
      </c>
      <c r="R6" s="18"/>
      <c r="S6" s="1">
        <f t="shared" si="5"/>
        <v>0</v>
      </c>
      <c r="T6" s="8" t="s">
        <v>31</v>
      </c>
      <c r="U6" s="8" t="s">
        <v>32</v>
      </c>
      <c r="W6" s="6">
        <v>5</v>
      </c>
      <c r="X6" s="2"/>
      <c r="Y6" s="2"/>
      <c r="Z6" s="2"/>
    </row>
    <row r="7" spans="1:26" ht="15" customHeight="1">
      <c r="A7" s="70">
        <v>44080</v>
      </c>
      <c r="B7" s="71" t="s">
        <v>44</v>
      </c>
      <c r="C7" s="72"/>
      <c r="D7" s="93"/>
      <c r="E7" s="93"/>
      <c r="F7" s="93"/>
      <c r="G7" s="93"/>
      <c r="H7" s="94">
        <f t="shared" si="0"/>
        <v>0</v>
      </c>
      <c r="I7" s="93"/>
      <c r="J7" s="73">
        <f t="shared" si="1"/>
        <v>0</v>
      </c>
      <c r="K7" s="73">
        <f t="shared" si="2"/>
        <v>0</v>
      </c>
      <c r="L7" s="73">
        <f t="shared" si="3"/>
      </c>
      <c r="M7" s="73">
        <f t="shared" si="4"/>
      </c>
      <c r="N7" s="74"/>
      <c r="P7" s="89">
        <f>IF('AGO-2020'!P20="NEGATIVO",'AGO-2020'!$P$19,D34)</f>
        <v>0</v>
      </c>
      <c r="Q7" s="8" t="s">
        <v>47</v>
      </c>
      <c r="S7" s="1">
        <f t="shared" si="5"/>
        <v>0</v>
      </c>
      <c r="T7" s="8" t="s">
        <v>54</v>
      </c>
      <c r="U7" s="8" t="s">
        <v>57</v>
      </c>
      <c r="W7" s="6">
        <v>6</v>
      </c>
      <c r="X7" s="2"/>
      <c r="Y7" s="2"/>
      <c r="Z7" s="2"/>
    </row>
    <row r="8" spans="1:26" ht="15" customHeight="1">
      <c r="A8" s="96">
        <v>44081</v>
      </c>
      <c r="B8" s="97" t="s">
        <v>88</v>
      </c>
      <c r="C8" s="98"/>
      <c r="D8" s="98"/>
      <c r="E8" s="98"/>
      <c r="F8" s="98"/>
      <c r="G8" s="98"/>
      <c r="H8" s="99">
        <f t="shared" si="0"/>
        <v>0</v>
      </c>
      <c r="I8" s="98"/>
      <c r="J8" s="47">
        <f t="shared" si="1"/>
        <v>0</v>
      </c>
      <c r="K8" s="47">
        <f t="shared" si="2"/>
        <v>0</v>
      </c>
      <c r="L8" s="47">
        <f t="shared" si="3"/>
      </c>
      <c r="M8" s="47">
        <f t="shared" si="4"/>
      </c>
      <c r="N8" s="69"/>
      <c r="P8" s="9"/>
      <c r="Q8" s="7" t="s">
        <v>48</v>
      </c>
      <c r="S8" s="1">
        <f>SUMIF($N$2:$N$32,U8,$L$2:$L$32)</f>
        <v>0</v>
      </c>
      <c r="T8" s="8" t="s">
        <v>11</v>
      </c>
      <c r="U8" s="8" t="s">
        <v>19</v>
      </c>
      <c r="W8" s="6">
        <v>7</v>
      </c>
      <c r="X8" s="2"/>
      <c r="Y8" s="2"/>
      <c r="Z8" s="2"/>
    </row>
    <row r="9" spans="1:26" ht="15" customHeight="1">
      <c r="A9" s="70">
        <v>44082</v>
      </c>
      <c r="B9" s="71" t="s">
        <v>84</v>
      </c>
      <c r="C9" s="72">
        <v>0.3333333333333333</v>
      </c>
      <c r="D9" s="75"/>
      <c r="E9" s="75"/>
      <c r="F9" s="75"/>
      <c r="G9" s="75"/>
      <c r="H9" s="73">
        <f t="shared" si="0"/>
        <v>0</v>
      </c>
      <c r="I9" s="72"/>
      <c r="J9" s="73">
        <f t="shared" si="1"/>
        <v>0</v>
      </c>
      <c r="K9" s="73">
        <f t="shared" si="2"/>
        <v>0</v>
      </c>
      <c r="L9" s="73">
        <f t="shared" si="3"/>
      </c>
      <c r="M9" s="73">
        <f t="shared" si="4"/>
        <v>0.3333333333333333</v>
      </c>
      <c r="N9" s="74"/>
      <c r="Q9" s="10"/>
      <c r="S9" s="1">
        <f>SUMIF($N$2:$N$32,U9,$M$2:$M$32)</f>
        <v>0</v>
      </c>
      <c r="T9" s="8" t="s">
        <v>12</v>
      </c>
      <c r="U9" s="8" t="s">
        <v>20</v>
      </c>
      <c r="W9" s="6">
        <v>8</v>
      </c>
      <c r="X9" s="2"/>
      <c r="Y9" s="2"/>
      <c r="Z9" s="2"/>
    </row>
    <row r="10" spans="1:26" ht="15" customHeight="1">
      <c r="A10" s="70">
        <v>44083</v>
      </c>
      <c r="B10" s="71" t="s">
        <v>85</v>
      </c>
      <c r="C10" s="72">
        <v>0.3333333333333333</v>
      </c>
      <c r="D10" s="93"/>
      <c r="E10" s="93"/>
      <c r="F10" s="93"/>
      <c r="G10" s="93"/>
      <c r="H10" s="94">
        <f t="shared" si="0"/>
        <v>0</v>
      </c>
      <c r="I10" s="93"/>
      <c r="J10" s="73">
        <f t="shared" si="1"/>
        <v>0</v>
      </c>
      <c r="K10" s="73">
        <f t="shared" si="2"/>
        <v>0</v>
      </c>
      <c r="L10" s="73">
        <f t="shared" si="3"/>
      </c>
      <c r="M10" s="73">
        <f t="shared" si="4"/>
        <v>0.3333333333333333</v>
      </c>
      <c r="N10" s="74"/>
      <c r="P10" s="1">
        <f>S8</f>
        <v>0</v>
      </c>
      <c r="Q10" s="8" t="s">
        <v>40</v>
      </c>
      <c r="S10" s="1">
        <f>SUMIF($N$2:$N$32,U10,$M$2:$M$32)</f>
        <v>0</v>
      </c>
      <c r="T10" s="8" t="s">
        <v>78</v>
      </c>
      <c r="U10" s="8" t="s">
        <v>79</v>
      </c>
      <c r="W10" s="6"/>
      <c r="X10" s="2"/>
      <c r="Y10" s="2"/>
      <c r="Z10" s="2"/>
    </row>
    <row r="11" spans="1:26" ht="15" customHeight="1">
      <c r="A11" s="70">
        <v>44084</v>
      </c>
      <c r="B11" s="71" t="s">
        <v>86</v>
      </c>
      <c r="C11" s="72">
        <v>0.3333333333333333</v>
      </c>
      <c r="D11" s="93"/>
      <c r="E11" s="93"/>
      <c r="F11" s="93"/>
      <c r="G11" s="93"/>
      <c r="H11" s="94">
        <f t="shared" si="0"/>
        <v>0</v>
      </c>
      <c r="I11" s="93"/>
      <c r="J11" s="73">
        <f t="shared" si="1"/>
        <v>0</v>
      </c>
      <c r="K11" s="73">
        <f t="shared" si="2"/>
        <v>0</v>
      </c>
      <c r="L11" s="73">
        <f t="shared" si="3"/>
      </c>
      <c r="M11" s="73">
        <f t="shared" si="4"/>
        <v>0.3333333333333333</v>
      </c>
      <c r="N11" s="74"/>
      <c r="P11" s="1">
        <f>S9</f>
        <v>0</v>
      </c>
      <c r="Q11" s="8" t="s">
        <v>41</v>
      </c>
      <c r="S11" s="1">
        <f t="shared" si="5"/>
        <v>0</v>
      </c>
      <c r="T11" s="8" t="s">
        <v>13</v>
      </c>
      <c r="U11" s="8" t="s">
        <v>21</v>
      </c>
      <c r="W11" s="6">
        <v>9</v>
      </c>
      <c r="X11" s="2"/>
      <c r="Y11" s="2"/>
      <c r="Z11" s="2"/>
    </row>
    <row r="12" spans="1:26" ht="15" customHeight="1">
      <c r="A12" s="70">
        <v>44085</v>
      </c>
      <c r="B12" s="71" t="s">
        <v>87</v>
      </c>
      <c r="C12" s="72">
        <v>0.3333333333333333</v>
      </c>
      <c r="D12" s="93"/>
      <c r="E12" s="93"/>
      <c r="F12" s="93"/>
      <c r="G12" s="93"/>
      <c r="H12" s="94">
        <f t="shared" si="0"/>
        <v>0</v>
      </c>
      <c r="I12" s="93"/>
      <c r="J12" s="73">
        <f t="shared" si="1"/>
        <v>0</v>
      </c>
      <c r="K12" s="73">
        <f t="shared" si="2"/>
        <v>0</v>
      </c>
      <c r="L12" s="73">
        <f t="shared" si="3"/>
      </c>
      <c r="M12" s="73">
        <f t="shared" si="4"/>
        <v>0.3333333333333333</v>
      </c>
      <c r="N12" s="74"/>
      <c r="S12" s="1">
        <f t="shared" si="5"/>
        <v>0</v>
      </c>
      <c r="T12" s="8" t="s">
        <v>33</v>
      </c>
      <c r="U12" s="8" t="s">
        <v>34</v>
      </c>
      <c r="W12" s="6">
        <v>10</v>
      </c>
      <c r="X12" s="2"/>
      <c r="Y12" s="2"/>
      <c r="Z12" s="2"/>
    </row>
    <row r="13" spans="1:26" ht="15" customHeight="1">
      <c r="A13" s="70">
        <v>44086</v>
      </c>
      <c r="B13" s="71" t="s">
        <v>80</v>
      </c>
      <c r="C13" s="72"/>
      <c r="D13" s="93"/>
      <c r="E13" s="93"/>
      <c r="F13" s="93"/>
      <c r="G13" s="93"/>
      <c r="H13" s="94">
        <f t="shared" si="0"/>
        <v>0</v>
      </c>
      <c r="I13" s="93"/>
      <c r="J13" s="73">
        <f t="shared" si="1"/>
        <v>0</v>
      </c>
      <c r="K13" s="73">
        <f t="shared" si="2"/>
        <v>0</v>
      </c>
      <c r="L13" s="73">
        <f t="shared" si="3"/>
      </c>
      <c r="M13" s="73">
        <f t="shared" si="4"/>
      </c>
      <c r="N13" s="74"/>
      <c r="P13" s="32"/>
      <c r="Q13" s="33">
        <f>IF(P7&gt;P10,"NÃO COMPENSOU TODO DÉBITO DO MÊS ANTERIOR","")</f>
      </c>
      <c r="S13" s="1">
        <f t="shared" si="5"/>
        <v>0</v>
      </c>
      <c r="T13" s="8" t="s">
        <v>61</v>
      </c>
      <c r="U13" s="8" t="s">
        <v>22</v>
      </c>
      <c r="W13" s="6">
        <v>11</v>
      </c>
      <c r="X13" s="2"/>
      <c r="Y13" s="2"/>
      <c r="Z13" s="2"/>
    </row>
    <row r="14" spans="1:26" ht="15" customHeight="1">
      <c r="A14" s="70">
        <v>44087</v>
      </c>
      <c r="B14" s="71" t="s">
        <v>44</v>
      </c>
      <c r="C14" s="72"/>
      <c r="D14" s="93"/>
      <c r="E14" s="93"/>
      <c r="F14" s="93"/>
      <c r="G14" s="93"/>
      <c r="H14" s="94">
        <f t="shared" si="0"/>
        <v>0</v>
      </c>
      <c r="I14" s="93"/>
      <c r="J14" s="73">
        <f t="shared" si="1"/>
        <v>0</v>
      </c>
      <c r="K14" s="73">
        <f t="shared" si="2"/>
        <v>0</v>
      </c>
      <c r="L14" s="73">
        <f t="shared" si="3"/>
      </c>
      <c r="M14" s="73">
        <f t="shared" si="4"/>
      </c>
      <c r="N14" s="74"/>
      <c r="P14" s="34">
        <f>IF(Q13="NÃO COMPENSOU TODO DÉBITO DO MÊS ANTERIOR","DESCONTA","")</f>
      </c>
      <c r="Q14" s="35">
        <f>IF(Q13="NÃO COMPENSOU TODO DÉBITO DO MÊS ANTERIOR",P7-P10,"")</f>
      </c>
      <c r="S14" s="1">
        <f t="shared" si="5"/>
        <v>0</v>
      </c>
      <c r="T14" s="8" t="s">
        <v>14</v>
      </c>
      <c r="U14" s="8" t="s">
        <v>23</v>
      </c>
      <c r="W14" s="6">
        <v>12</v>
      </c>
      <c r="X14" s="2"/>
      <c r="Y14" s="2"/>
      <c r="Z14" s="2"/>
    </row>
    <row r="15" spans="1:26" ht="15" customHeight="1">
      <c r="A15" s="70">
        <v>44088</v>
      </c>
      <c r="B15" s="71" t="s">
        <v>88</v>
      </c>
      <c r="C15" s="72">
        <v>0.3333333333333333</v>
      </c>
      <c r="D15" s="72"/>
      <c r="E15" s="72"/>
      <c r="F15" s="72"/>
      <c r="G15" s="72"/>
      <c r="H15" s="73">
        <f t="shared" si="0"/>
        <v>0</v>
      </c>
      <c r="I15" s="72"/>
      <c r="J15" s="73">
        <f t="shared" si="1"/>
        <v>0</v>
      </c>
      <c r="K15" s="73">
        <f t="shared" si="2"/>
        <v>0</v>
      </c>
      <c r="L15" s="73">
        <f t="shared" si="3"/>
      </c>
      <c r="M15" s="73">
        <f t="shared" si="4"/>
        <v>0.3333333333333333</v>
      </c>
      <c r="N15" s="74"/>
      <c r="P15" s="36"/>
      <c r="Q15" s="10"/>
      <c r="S15" s="1">
        <f t="shared" si="5"/>
        <v>0</v>
      </c>
      <c r="T15" s="8" t="s">
        <v>62</v>
      </c>
      <c r="U15" s="8" t="s">
        <v>24</v>
      </c>
      <c r="W15" s="6">
        <v>13</v>
      </c>
      <c r="X15" s="2"/>
      <c r="Y15" s="2"/>
      <c r="Z15" s="2"/>
    </row>
    <row r="16" spans="1:26" ht="15" customHeight="1">
      <c r="A16" s="70">
        <v>44089</v>
      </c>
      <c r="B16" s="71" t="s">
        <v>84</v>
      </c>
      <c r="C16" s="72">
        <v>0.3333333333333333</v>
      </c>
      <c r="D16" s="72"/>
      <c r="E16" s="72"/>
      <c r="F16" s="72"/>
      <c r="G16" s="72"/>
      <c r="H16" s="73">
        <f t="shared" si="0"/>
        <v>0</v>
      </c>
      <c r="I16" s="72"/>
      <c r="J16" s="73">
        <f t="shared" si="1"/>
        <v>0</v>
      </c>
      <c r="K16" s="73">
        <f t="shared" si="2"/>
        <v>0</v>
      </c>
      <c r="L16" s="73">
        <f t="shared" si="3"/>
      </c>
      <c r="M16" s="73">
        <f t="shared" si="4"/>
        <v>0.3333333333333333</v>
      </c>
      <c r="N16" s="74"/>
      <c r="P16" s="27"/>
      <c r="Q16" s="28">
        <f>IF(P6&gt;P11,"NÃO COMPENSOU TODO CRÉDITO DO MÊS ANTERIOR","")</f>
      </c>
      <c r="S16" s="1">
        <f t="shared" si="5"/>
        <v>0</v>
      </c>
      <c r="T16" s="8" t="s">
        <v>74</v>
      </c>
      <c r="U16" s="8" t="s">
        <v>58</v>
      </c>
      <c r="W16" s="6">
        <v>14</v>
      </c>
      <c r="X16" s="2"/>
      <c r="Y16" s="2"/>
      <c r="Z16" s="2"/>
    </row>
    <row r="17" spans="1:26" ht="15" customHeight="1">
      <c r="A17" s="70">
        <v>44090</v>
      </c>
      <c r="B17" s="71" t="s">
        <v>85</v>
      </c>
      <c r="C17" s="72">
        <v>0.3333333333333333</v>
      </c>
      <c r="D17" s="93"/>
      <c r="E17" s="93"/>
      <c r="F17" s="93"/>
      <c r="G17" s="93"/>
      <c r="H17" s="94">
        <f t="shared" si="0"/>
        <v>0</v>
      </c>
      <c r="I17" s="93"/>
      <c r="J17" s="73">
        <f t="shared" si="1"/>
        <v>0</v>
      </c>
      <c r="K17" s="73">
        <f t="shared" si="2"/>
        <v>0</v>
      </c>
      <c r="L17" s="73">
        <f t="shared" si="3"/>
      </c>
      <c r="M17" s="73">
        <f t="shared" si="4"/>
        <v>0.3333333333333333</v>
      </c>
      <c r="N17" s="74"/>
      <c r="P17" s="29">
        <f>IF(Q16="NÃO COMPENSOU TODO CRÉDITO DO MÊS ANTERIOR","PERDE","")</f>
      </c>
      <c r="Q17" s="30">
        <f>IF(Q16="NÃO COMPENSOU TODO CRÉDITO DO MÊS ANTERIOR",P6-P11,"")</f>
      </c>
      <c r="S17" s="1">
        <f t="shared" si="5"/>
        <v>0</v>
      </c>
      <c r="T17" s="8" t="s">
        <v>75</v>
      </c>
      <c r="U17" s="8" t="s">
        <v>71</v>
      </c>
      <c r="W17" s="6">
        <v>15</v>
      </c>
      <c r="X17" s="2"/>
      <c r="Y17" s="2"/>
      <c r="Z17" s="2"/>
    </row>
    <row r="18" spans="1:26" ht="15" customHeight="1">
      <c r="A18" s="70">
        <v>44091</v>
      </c>
      <c r="B18" s="71" t="s">
        <v>86</v>
      </c>
      <c r="C18" s="72">
        <v>0.3333333333333333</v>
      </c>
      <c r="D18" s="93"/>
      <c r="E18" s="93"/>
      <c r="F18" s="93"/>
      <c r="G18" s="93"/>
      <c r="H18" s="94">
        <f t="shared" si="0"/>
        <v>0</v>
      </c>
      <c r="I18" s="93"/>
      <c r="J18" s="73">
        <f t="shared" si="1"/>
        <v>0</v>
      </c>
      <c r="K18" s="73">
        <f t="shared" si="2"/>
        <v>0</v>
      </c>
      <c r="L18" s="73">
        <f t="shared" si="3"/>
      </c>
      <c r="M18" s="73">
        <f t="shared" si="4"/>
        <v>0.3333333333333333</v>
      </c>
      <c r="N18" s="74"/>
      <c r="S18" s="1">
        <f t="shared" si="5"/>
        <v>0</v>
      </c>
      <c r="T18" s="8" t="s">
        <v>76</v>
      </c>
      <c r="U18" s="8" t="s">
        <v>70</v>
      </c>
      <c r="W18" s="6">
        <v>16</v>
      </c>
      <c r="X18" s="2"/>
      <c r="Y18" s="2"/>
      <c r="Z18" s="2"/>
    </row>
    <row r="19" spans="1:26" ht="15" customHeight="1">
      <c r="A19" s="70">
        <v>44092</v>
      </c>
      <c r="B19" s="71" t="s">
        <v>87</v>
      </c>
      <c r="C19" s="72">
        <v>0.3333333333333333</v>
      </c>
      <c r="D19" s="93"/>
      <c r="E19" s="93"/>
      <c r="F19" s="93"/>
      <c r="G19" s="93"/>
      <c r="H19" s="94">
        <f t="shared" si="0"/>
        <v>0</v>
      </c>
      <c r="I19" s="93"/>
      <c r="J19" s="73">
        <f t="shared" si="1"/>
        <v>0</v>
      </c>
      <c r="K19" s="73">
        <f t="shared" si="2"/>
        <v>0</v>
      </c>
      <c r="L19" s="73">
        <f t="shared" si="3"/>
      </c>
      <c r="M19" s="73">
        <f t="shared" si="4"/>
        <v>0.3333333333333333</v>
      </c>
      <c r="N19" s="74"/>
      <c r="P19" s="23">
        <f>IF(Q16="NÃO COMPENSOU TODO CRÉDITO DO MÊS ANTERIOR",(IF((P10+P6)=(P11+P7),D34,IF((P10+P6)&gt;(P11+P7),(P10+P6)-(P11+P7),(P11+P7)-(P10+P6))))-Q17,IF(Q13="NÃO COMPENSOU TODO DÉBITO DO MÊS ANTERIOR",(IF((P10+P6)=(P11+P7),D34,IF((P10+P6)&gt;(P11+P7),(P10+P6)-(P11+P7),(P11+P7)-(P10+P6))))-Q14,IF((P10+P6)=(P11+P7),D34,IF((P10+P6)&gt;(P11+P7),(P10+P6)-(P11+P7),(P11+P7)-(P10+P6)))))</f>
        <v>0</v>
      </c>
      <c r="Q19" s="2" t="s">
        <v>45</v>
      </c>
      <c r="S19" s="1">
        <f t="shared" si="5"/>
        <v>0</v>
      </c>
      <c r="T19" s="8" t="s">
        <v>52</v>
      </c>
      <c r="U19" s="8" t="s">
        <v>53</v>
      </c>
      <c r="W19" s="6">
        <v>17</v>
      </c>
      <c r="X19" s="2"/>
      <c r="Y19" s="2"/>
      <c r="Z19" s="2"/>
    </row>
    <row r="20" spans="1:26" ht="15" customHeight="1">
      <c r="A20" s="70">
        <v>44093</v>
      </c>
      <c r="B20" s="71" t="s">
        <v>80</v>
      </c>
      <c r="C20" s="72"/>
      <c r="D20" s="93"/>
      <c r="E20" s="93"/>
      <c r="F20" s="93"/>
      <c r="G20" s="93"/>
      <c r="H20" s="94">
        <f t="shared" si="0"/>
        <v>0</v>
      </c>
      <c r="I20" s="93"/>
      <c r="J20" s="73">
        <f t="shared" si="1"/>
        <v>0</v>
      </c>
      <c r="K20" s="73">
        <f t="shared" si="2"/>
        <v>0</v>
      </c>
      <c r="L20" s="73">
        <f t="shared" si="3"/>
      </c>
      <c r="M20" s="73">
        <f t="shared" si="4"/>
      </c>
      <c r="N20" s="74"/>
      <c r="P20" s="26">
        <f>IF(P19=D34,"",IF((P10+P6)=(P11+P7),"",IF((P10+P6)&gt;(P11+P7),"POSITIVO","NEGATIVO")))</f>
      </c>
      <c r="S20" s="1">
        <f t="shared" si="5"/>
        <v>0</v>
      </c>
      <c r="T20" s="8" t="s">
        <v>16</v>
      </c>
      <c r="U20" s="8" t="s">
        <v>26</v>
      </c>
      <c r="W20" s="6">
        <v>18</v>
      </c>
      <c r="X20" s="2"/>
      <c r="Y20" s="2"/>
      <c r="Z20" s="2"/>
    </row>
    <row r="21" spans="1:26" ht="15" customHeight="1">
      <c r="A21" s="70">
        <v>44094</v>
      </c>
      <c r="B21" s="71" t="s">
        <v>44</v>
      </c>
      <c r="C21" s="72"/>
      <c r="D21" s="93"/>
      <c r="E21" s="93"/>
      <c r="F21" s="93"/>
      <c r="G21" s="93"/>
      <c r="H21" s="94">
        <f t="shared" si="0"/>
        <v>0</v>
      </c>
      <c r="I21" s="93"/>
      <c r="J21" s="73">
        <f t="shared" si="1"/>
        <v>0</v>
      </c>
      <c r="K21" s="73">
        <f t="shared" si="2"/>
        <v>0</v>
      </c>
      <c r="L21" s="73">
        <f t="shared" si="3"/>
      </c>
      <c r="M21" s="73">
        <f t="shared" si="4"/>
      </c>
      <c r="N21" s="74"/>
      <c r="S21" s="1">
        <f t="shared" si="5"/>
        <v>0</v>
      </c>
      <c r="T21" s="8" t="s">
        <v>17</v>
      </c>
      <c r="U21" s="8" t="s">
        <v>27</v>
      </c>
      <c r="W21" s="6">
        <v>19</v>
      </c>
      <c r="X21" s="2"/>
      <c r="Y21" s="2"/>
      <c r="Z21" s="2"/>
    </row>
    <row r="22" spans="1:26" ht="15" customHeight="1">
      <c r="A22" s="70">
        <v>44095</v>
      </c>
      <c r="B22" s="71" t="s">
        <v>88</v>
      </c>
      <c r="C22" s="72">
        <v>0.3333333333333333</v>
      </c>
      <c r="D22" s="72"/>
      <c r="E22" s="72"/>
      <c r="F22" s="72"/>
      <c r="G22" s="72"/>
      <c r="H22" s="73">
        <f t="shared" si="0"/>
        <v>0</v>
      </c>
      <c r="I22" s="72"/>
      <c r="J22" s="73">
        <f t="shared" si="1"/>
        <v>0</v>
      </c>
      <c r="K22" s="73">
        <f t="shared" si="2"/>
        <v>0</v>
      </c>
      <c r="L22" s="73">
        <f t="shared" si="3"/>
      </c>
      <c r="M22" s="73">
        <f t="shared" si="4"/>
        <v>0.3333333333333333</v>
      </c>
      <c r="N22" s="74"/>
      <c r="S22" s="1">
        <f t="shared" si="5"/>
        <v>0</v>
      </c>
      <c r="T22" s="8" t="s">
        <v>15</v>
      </c>
      <c r="U22" s="8" t="s">
        <v>25</v>
      </c>
      <c r="W22" s="6">
        <v>20</v>
      </c>
      <c r="X22" s="2"/>
      <c r="Y22" s="2"/>
      <c r="Z22" s="2"/>
    </row>
    <row r="23" spans="1:26" ht="15" customHeight="1">
      <c r="A23" s="70">
        <v>44096</v>
      </c>
      <c r="B23" s="71" t="s">
        <v>84</v>
      </c>
      <c r="C23" s="72">
        <v>0.3333333333333333</v>
      </c>
      <c r="D23" s="72"/>
      <c r="E23" s="72"/>
      <c r="F23" s="72"/>
      <c r="G23" s="72"/>
      <c r="H23" s="73">
        <f t="shared" si="0"/>
        <v>0</v>
      </c>
      <c r="I23" s="72"/>
      <c r="J23" s="73">
        <f t="shared" si="1"/>
        <v>0</v>
      </c>
      <c r="K23" s="73">
        <f t="shared" si="2"/>
        <v>0</v>
      </c>
      <c r="L23" s="73">
        <f t="shared" si="3"/>
      </c>
      <c r="M23" s="73">
        <f t="shared" si="4"/>
        <v>0.3333333333333333</v>
      </c>
      <c r="N23" s="74"/>
      <c r="S23" s="1">
        <f t="shared" si="5"/>
        <v>0</v>
      </c>
      <c r="T23" s="8" t="s">
        <v>77</v>
      </c>
      <c r="U23" s="8" t="s">
        <v>68</v>
      </c>
      <c r="W23" s="6">
        <v>21</v>
      </c>
      <c r="X23" s="2"/>
      <c r="Y23" s="2"/>
      <c r="Z23" s="2"/>
    </row>
    <row r="24" spans="1:26" ht="15" customHeight="1">
      <c r="A24" s="70">
        <v>44097</v>
      </c>
      <c r="B24" s="71" t="s">
        <v>85</v>
      </c>
      <c r="C24" s="72">
        <v>0.3333333333333333</v>
      </c>
      <c r="D24" s="93"/>
      <c r="E24" s="93"/>
      <c r="F24" s="93"/>
      <c r="G24" s="93"/>
      <c r="H24" s="94">
        <f t="shared" si="0"/>
        <v>0</v>
      </c>
      <c r="I24" s="93"/>
      <c r="J24" s="73">
        <f t="shared" si="1"/>
        <v>0</v>
      </c>
      <c r="K24" s="73">
        <f t="shared" si="2"/>
        <v>0</v>
      </c>
      <c r="L24" s="73">
        <f t="shared" si="3"/>
      </c>
      <c r="M24" s="73">
        <f t="shared" si="4"/>
        <v>0.3333333333333333</v>
      </c>
      <c r="N24" s="74"/>
      <c r="P24" s="22"/>
      <c r="Q24" s="19"/>
      <c r="R24" s="5"/>
      <c r="S24" s="1">
        <f t="shared" si="5"/>
        <v>0</v>
      </c>
      <c r="T24" s="8" t="s">
        <v>63</v>
      </c>
      <c r="U24" s="8" t="s">
        <v>59</v>
      </c>
      <c r="W24" s="6">
        <v>22</v>
      </c>
      <c r="X24" s="2"/>
      <c r="Y24" s="2"/>
      <c r="Z24" s="2"/>
    </row>
    <row r="25" spans="1:26" ht="15" customHeight="1">
      <c r="A25" s="70">
        <v>44098</v>
      </c>
      <c r="B25" s="71" t="s">
        <v>86</v>
      </c>
      <c r="C25" s="72">
        <v>0.3333333333333333</v>
      </c>
      <c r="D25" s="93"/>
      <c r="E25" s="93"/>
      <c r="F25" s="93"/>
      <c r="G25" s="93"/>
      <c r="H25" s="94">
        <f t="shared" si="0"/>
        <v>0</v>
      </c>
      <c r="I25" s="93"/>
      <c r="J25" s="73">
        <f t="shared" si="1"/>
        <v>0</v>
      </c>
      <c r="K25" s="73">
        <f t="shared" si="2"/>
        <v>0</v>
      </c>
      <c r="L25" s="73">
        <f t="shared" si="3"/>
      </c>
      <c r="M25" s="73">
        <f t="shared" si="4"/>
        <v>0.3333333333333333</v>
      </c>
      <c r="N25" s="74"/>
      <c r="P25" s="10"/>
      <c r="Q25" s="10"/>
      <c r="R25" s="10"/>
      <c r="S25" s="1">
        <f t="shared" si="5"/>
        <v>0</v>
      </c>
      <c r="T25" s="8" t="s">
        <v>51</v>
      </c>
      <c r="U25" s="8" t="s">
        <v>60</v>
      </c>
      <c r="W25" s="6">
        <v>23</v>
      </c>
      <c r="X25" s="2"/>
      <c r="Y25" s="2"/>
      <c r="Z25" s="2"/>
    </row>
    <row r="26" spans="1:26" ht="15" customHeight="1">
      <c r="A26" s="70">
        <v>44099</v>
      </c>
      <c r="B26" s="71" t="s">
        <v>87</v>
      </c>
      <c r="C26" s="72">
        <v>0.3333333333333333</v>
      </c>
      <c r="D26" s="93"/>
      <c r="E26" s="93"/>
      <c r="F26" s="93"/>
      <c r="G26" s="93"/>
      <c r="H26" s="94">
        <f t="shared" si="0"/>
        <v>0</v>
      </c>
      <c r="I26" s="93"/>
      <c r="J26" s="73">
        <f t="shared" si="1"/>
        <v>0</v>
      </c>
      <c r="K26" s="73">
        <f t="shared" si="2"/>
        <v>0</v>
      </c>
      <c r="L26" s="73">
        <f t="shared" si="3"/>
      </c>
      <c r="M26" s="73">
        <f t="shared" si="4"/>
        <v>0.3333333333333333</v>
      </c>
      <c r="N26" s="74"/>
      <c r="R26" s="10"/>
      <c r="W26" s="6">
        <v>24</v>
      </c>
      <c r="X26" s="2"/>
      <c r="Y26" s="2"/>
      <c r="Z26" s="2"/>
    </row>
    <row r="27" spans="1:26" ht="15" customHeight="1">
      <c r="A27" s="70">
        <v>44100</v>
      </c>
      <c r="B27" s="71" t="s">
        <v>80</v>
      </c>
      <c r="C27" s="72"/>
      <c r="D27" s="93"/>
      <c r="E27" s="93"/>
      <c r="F27" s="93"/>
      <c r="G27" s="93"/>
      <c r="H27" s="94">
        <f t="shared" si="0"/>
        <v>0</v>
      </c>
      <c r="I27" s="93"/>
      <c r="J27" s="73">
        <f t="shared" si="1"/>
        <v>0</v>
      </c>
      <c r="K27" s="73">
        <f t="shared" si="2"/>
        <v>0</v>
      </c>
      <c r="L27" s="73">
        <f t="shared" si="3"/>
      </c>
      <c r="M27" s="73">
        <f t="shared" si="4"/>
      </c>
      <c r="N27" s="74"/>
      <c r="Q27" s="4"/>
      <c r="R27" s="10"/>
      <c r="W27" s="6">
        <v>25</v>
      </c>
      <c r="X27" s="2"/>
      <c r="Y27" s="2"/>
      <c r="Z27" s="2"/>
    </row>
    <row r="28" spans="1:26" ht="15" customHeight="1">
      <c r="A28" s="70">
        <v>44101</v>
      </c>
      <c r="B28" s="71" t="s">
        <v>44</v>
      </c>
      <c r="C28" s="72"/>
      <c r="D28" s="93"/>
      <c r="E28" s="93"/>
      <c r="F28" s="93"/>
      <c r="G28" s="93"/>
      <c r="H28" s="94">
        <f t="shared" si="0"/>
        <v>0</v>
      </c>
      <c r="I28" s="93"/>
      <c r="J28" s="73">
        <f t="shared" si="1"/>
        <v>0</v>
      </c>
      <c r="K28" s="73">
        <f t="shared" si="2"/>
        <v>0</v>
      </c>
      <c r="L28" s="73">
        <f t="shared" si="3"/>
      </c>
      <c r="M28" s="73">
        <f t="shared" si="4"/>
      </c>
      <c r="N28" s="74"/>
      <c r="Q28" s="4"/>
      <c r="R28" s="5"/>
      <c r="W28" s="6">
        <v>26</v>
      </c>
      <c r="X28" s="2"/>
      <c r="Y28" s="2"/>
      <c r="Z28" s="2"/>
    </row>
    <row r="29" spans="1:26" ht="15" customHeight="1">
      <c r="A29" s="70">
        <v>44102</v>
      </c>
      <c r="B29" s="71" t="s">
        <v>88</v>
      </c>
      <c r="C29" s="72">
        <v>0.3333333333333333</v>
      </c>
      <c r="D29" s="72"/>
      <c r="E29" s="72"/>
      <c r="F29" s="72"/>
      <c r="G29" s="72"/>
      <c r="H29" s="73">
        <f t="shared" si="0"/>
        <v>0</v>
      </c>
      <c r="I29" s="72"/>
      <c r="J29" s="73">
        <f t="shared" si="1"/>
        <v>0</v>
      </c>
      <c r="K29" s="73">
        <f t="shared" si="2"/>
        <v>0</v>
      </c>
      <c r="L29" s="73">
        <f t="shared" si="3"/>
      </c>
      <c r="M29" s="73">
        <f t="shared" si="4"/>
        <v>0.3333333333333333</v>
      </c>
      <c r="N29" s="74"/>
      <c r="Q29" s="4"/>
      <c r="W29" s="6">
        <v>27</v>
      </c>
      <c r="X29" s="2"/>
      <c r="Y29" s="2"/>
      <c r="Z29" s="2"/>
    </row>
    <row r="30" spans="1:26" ht="15" customHeight="1">
      <c r="A30" s="70">
        <v>44103</v>
      </c>
      <c r="B30" s="71" t="s">
        <v>84</v>
      </c>
      <c r="C30" s="72">
        <v>0.3333333333333333</v>
      </c>
      <c r="D30" s="72"/>
      <c r="E30" s="72"/>
      <c r="F30" s="72"/>
      <c r="G30" s="72"/>
      <c r="H30" s="73">
        <f t="shared" si="0"/>
        <v>0</v>
      </c>
      <c r="I30" s="72"/>
      <c r="J30" s="73">
        <f t="shared" si="1"/>
        <v>0</v>
      </c>
      <c r="K30" s="73">
        <f t="shared" si="2"/>
        <v>0</v>
      </c>
      <c r="L30" s="73">
        <f t="shared" si="3"/>
      </c>
      <c r="M30" s="73">
        <f t="shared" si="4"/>
        <v>0.3333333333333333</v>
      </c>
      <c r="N30" s="74"/>
      <c r="Q30" s="4"/>
      <c r="W30" s="6">
        <v>28</v>
      </c>
      <c r="X30" s="2"/>
      <c r="Y30" s="2"/>
      <c r="Z30" s="2"/>
    </row>
    <row r="31" spans="1:26" ht="15" customHeight="1">
      <c r="A31" s="70">
        <v>44104</v>
      </c>
      <c r="B31" s="71" t="s">
        <v>85</v>
      </c>
      <c r="C31" s="72">
        <v>0.3333333333333333</v>
      </c>
      <c r="D31" s="93"/>
      <c r="E31" s="93"/>
      <c r="F31" s="93"/>
      <c r="G31" s="93"/>
      <c r="H31" s="94">
        <f t="shared" si="0"/>
        <v>0</v>
      </c>
      <c r="I31" s="93"/>
      <c r="J31" s="73">
        <f t="shared" si="1"/>
        <v>0</v>
      </c>
      <c r="K31" s="73">
        <f t="shared" si="2"/>
        <v>0</v>
      </c>
      <c r="L31" s="73">
        <f t="shared" si="3"/>
      </c>
      <c r="M31" s="73">
        <f t="shared" si="4"/>
        <v>0.3333333333333333</v>
      </c>
      <c r="N31" s="74"/>
      <c r="Q31" s="4"/>
      <c r="W31" s="6">
        <v>29</v>
      </c>
      <c r="X31" s="2"/>
      <c r="Y31" s="2"/>
      <c r="Z31" s="2"/>
    </row>
    <row r="32" spans="1:26" ht="15" customHeight="1" thickBot="1">
      <c r="A32" s="79"/>
      <c r="B32" s="80"/>
      <c r="C32" s="72"/>
      <c r="D32" s="72"/>
      <c r="E32" s="72"/>
      <c r="F32" s="72"/>
      <c r="G32" s="72"/>
      <c r="H32" s="73">
        <f>IF((F32-E32)=$D$34,$D$34,IF((F32-E32)&lt;$C$33,$C$33,(F32-E32)))</f>
        <v>0</v>
      </c>
      <c r="I32" s="72"/>
      <c r="J32" s="73">
        <f t="shared" si="1"/>
        <v>0</v>
      </c>
      <c r="K32" s="73">
        <f t="shared" si="2"/>
        <v>0</v>
      </c>
      <c r="L32" s="73">
        <f t="shared" si="3"/>
      </c>
      <c r="M32" s="73">
        <f t="shared" si="4"/>
      </c>
      <c r="N32" s="74"/>
      <c r="W32" s="6">
        <v>30</v>
      </c>
      <c r="X32" s="2"/>
      <c r="Y32" s="2"/>
      <c r="Z32" s="2"/>
    </row>
    <row r="33" spans="1:26" ht="15" customHeight="1" thickTop="1">
      <c r="A33" s="54"/>
      <c r="B33" s="52"/>
      <c r="C33" s="88">
        <v>0.041666666666666664</v>
      </c>
      <c r="D33" s="88">
        <v>0.9166666666666666</v>
      </c>
      <c r="E33" s="25">
        <v>0.2604166666666667</v>
      </c>
      <c r="F33" s="25">
        <v>0.3333333333333333</v>
      </c>
      <c r="G33" s="12"/>
      <c r="H33" s="12"/>
      <c r="I33" s="25">
        <f>SUM(I2:I32)</f>
        <v>0</v>
      </c>
      <c r="J33" s="91">
        <f>SUM(J2:J32)</f>
        <v>0</v>
      </c>
      <c r="K33" s="91">
        <f>SUM(K2:K32)</f>
        <v>0</v>
      </c>
      <c r="L33" s="13"/>
      <c r="M33" s="13"/>
      <c r="N33" s="14" t="s">
        <v>38</v>
      </c>
      <c r="W33" s="6">
        <v>31</v>
      </c>
      <c r="X33" s="2"/>
      <c r="Y33" s="2"/>
      <c r="Z33" s="2"/>
    </row>
    <row r="34" spans="1:23" ht="15" customHeight="1">
      <c r="A34" s="54"/>
      <c r="B34" s="52"/>
      <c r="C34" s="88">
        <v>0.0006944444444444445</v>
      </c>
      <c r="D34" s="88">
        <v>0</v>
      </c>
      <c r="E34" s="25">
        <v>0.08333333333333333</v>
      </c>
      <c r="F34" s="48" t="s">
        <v>81</v>
      </c>
      <c r="G34" s="49"/>
      <c r="H34" s="49"/>
      <c r="I34" s="82"/>
      <c r="J34" s="83"/>
      <c r="K34" s="42"/>
      <c r="L34" s="12"/>
      <c r="M34" s="12"/>
      <c r="N34" s="15"/>
      <c r="P34" s="4" t="s">
        <v>49</v>
      </c>
      <c r="W34" s="11"/>
    </row>
    <row r="35" spans="1:23" ht="15" customHeight="1">
      <c r="A35" s="16"/>
      <c r="B35" s="40" t="s">
        <v>82</v>
      </c>
      <c r="C35" s="41"/>
      <c r="D35" s="42"/>
      <c r="E35" s="42"/>
      <c r="F35" s="43"/>
      <c r="G35" s="43"/>
      <c r="H35" s="43"/>
      <c r="I35" s="43"/>
      <c r="J35" s="41"/>
      <c r="K35" s="41"/>
      <c r="L35" s="41"/>
      <c r="M35" s="41"/>
      <c r="N35" s="41"/>
      <c r="P35" s="4" t="s">
        <v>69</v>
      </c>
      <c r="W35" s="11"/>
    </row>
    <row r="36" spans="1:23" ht="15" customHeight="1">
      <c r="A36" s="16"/>
      <c r="B36" s="41" t="s">
        <v>83</v>
      </c>
      <c r="C36" s="41"/>
      <c r="D36" s="42"/>
      <c r="E36" s="43"/>
      <c r="F36" s="43"/>
      <c r="G36" s="43"/>
      <c r="H36" s="43"/>
      <c r="I36" s="43"/>
      <c r="J36" s="43"/>
      <c r="K36" s="43"/>
      <c r="L36" s="41"/>
      <c r="M36" s="41"/>
      <c r="N36" s="41"/>
      <c r="P36" s="4" t="s">
        <v>89</v>
      </c>
      <c r="W36" s="16"/>
    </row>
    <row r="37" ht="0" customHeight="1" hidden="1">
      <c r="W37" s="16"/>
    </row>
    <row r="38" ht="0" customHeight="1" hidden="1"/>
    <row r="39" ht="0" customHeight="1" hidden="1"/>
    <row r="40" ht="0" customHeight="1" hidden="1"/>
    <row r="41" ht="0" customHeight="1" hidden="1"/>
    <row r="42" ht="0" customHeight="1" hidden="1"/>
  </sheetData>
  <sheetProtection password="FF7F" sheet="1" selectLockedCells="1"/>
  <mergeCells count="2">
    <mergeCell ref="P1:Q1"/>
    <mergeCell ref="P5:Q5"/>
  </mergeCells>
  <conditionalFormatting sqref="P20">
    <cfRule type="cellIs" priority="196" dxfId="1183" operator="equal" stopIfTrue="1">
      <formula>"POSITIVO"</formula>
    </cfRule>
    <cfRule type="cellIs" priority="197" dxfId="1184" operator="equal" stopIfTrue="1">
      <formula>"NEGATIVO"</formula>
    </cfRule>
  </conditionalFormatting>
  <conditionalFormatting sqref="Y2:Y33">
    <cfRule type="cellIs" priority="195" dxfId="1184" operator="equal" stopIfTrue="1">
      <formula>"NÃO CUMPRIU"</formula>
    </cfRule>
  </conditionalFormatting>
  <conditionalFormatting sqref="A32:B32">
    <cfRule type="expression" priority="187" dxfId="1186" stopIfTrue="1">
      <formula>$B32="dom"</formula>
    </cfRule>
    <cfRule type="expression" priority="188" dxfId="1186" stopIfTrue="1">
      <formula>$B32="sab"</formula>
    </cfRule>
  </conditionalFormatting>
  <conditionalFormatting sqref="D8:G9 D16:G16 D23:G23 D30:G30">
    <cfRule type="expression" priority="170" dxfId="1186" stopIfTrue="1">
      <formula>$B8="dom"</formula>
    </cfRule>
    <cfRule type="expression" priority="171" dxfId="1186" stopIfTrue="1">
      <formula>$B8="sab"</formula>
    </cfRule>
  </conditionalFormatting>
  <conditionalFormatting sqref="C32 M32">
    <cfRule type="expression" priority="167" dxfId="1186" stopIfTrue="1">
      <formula>$B32="dom"</formula>
    </cfRule>
    <cfRule type="expression" priority="168" dxfId="1186" stopIfTrue="1">
      <formula>$B32="sab"</formula>
    </cfRule>
  </conditionalFormatting>
  <conditionalFormatting sqref="D32:G32">
    <cfRule type="expression" priority="165" dxfId="1186" stopIfTrue="1">
      <formula>$B32="dom"</formula>
    </cfRule>
    <cfRule type="expression" priority="166" dxfId="1186" stopIfTrue="1">
      <formula>$B32="sab"</formula>
    </cfRule>
  </conditionalFormatting>
  <conditionalFormatting sqref="A2:A31">
    <cfRule type="expression" priority="161" dxfId="1186" stopIfTrue="1">
      <formula>$B2="dom"</formula>
    </cfRule>
    <cfRule type="expression" priority="162" dxfId="1186" stopIfTrue="1">
      <formula>$B2="sáb"</formula>
    </cfRule>
  </conditionalFormatting>
  <conditionalFormatting sqref="B2:B31">
    <cfRule type="expression" priority="157" dxfId="1186" stopIfTrue="1">
      <formula>$B2="dom"</formula>
    </cfRule>
    <cfRule type="expression" priority="158" dxfId="1186" stopIfTrue="1">
      <formula>$B2="sáb"</formula>
    </cfRule>
  </conditionalFormatting>
  <conditionalFormatting sqref="C2:C31">
    <cfRule type="expression" priority="155" dxfId="1186" stopIfTrue="1">
      <formula>$B2="dom"</formula>
    </cfRule>
    <cfRule type="expression" priority="156" dxfId="1186" stopIfTrue="1">
      <formula>$B2="sab"</formula>
    </cfRule>
  </conditionalFormatting>
  <conditionalFormatting sqref="H32 J2:K32">
    <cfRule type="cellIs" priority="154" dxfId="1182" operator="equal" stopIfTrue="1">
      <formula>$D$34</formula>
    </cfRule>
  </conditionalFormatting>
  <conditionalFormatting sqref="I16:K17 I23:K24 H32:K32 I30:K31 I2:K10 J3:K32">
    <cfRule type="expression" priority="152" dxfId="1186" stopIfTrue="1">
      <formula>$B2="dom"</formula>
    </cfRule>
    <cfRule type="expression" priority="153" dxfId="1186" stopIfTrue="1">
      <formula>$B2="sab"</formula>
    </cfRule>
  </conditionalFormatting>
  <conditionalFormatting sqref="D2:G2">
    <cfRule type="expression" priority="150" dxfId="1186" stopIfTrue="1">
      <formula>$B2="dom"</formula>
    </cfRule>
    <cfRule type="expression" priority="151" dxfId="1186" stopIfTrue="1">
      <formula>$B2="sáb"</formula>
    </cfRule>
  </conditionalFormatting>
  <conditionalFormatting sqref="H2:H31">
    <cfRule type="cellIs" priority="145" dxfId="1182" operator="equal" stopIfTrue="1">
      <formula>$D$34</formula>
    </cfRule>
  </conditionalFormatting>
  <conditionalFormatting sqref="H2:H31">
    <cfRule type="expression" priority="143" dxfId="1186" stopIfTrue="1">
      <formula>$B2="dom"</formula>
    </cfRule>
    <cfRule type="expression" priority="144" dxfId="1186" stopIfTrue="1">
      <formula>$B2="sab"</formula>
    </cfRule>
  </conditionalFormatting>
  <conditionalFormatting sqref="N2:N32">
    <cfRule type="expression" priority="134" dxfId="1186" stopIfTrue="1">
      <formula>$B2="dom"</formula>
    </cfRule>
    <cfRule type="expression" priority="135" dxfId="1186" stopIfTrue="1">
      <formula>$B2="sáb"</formula>
    </cfRule>
  </conditionalFormatting>
  <conditionalFormatting sqref="C8:G9 A32:K32 C16:G16 C23:G23 C30:G30 C2:K2 I30:K31 I23:K24 I16:K17 I3:K10 H3:H31 M32:N32 A2:B31 C3:C31 J3:K32 N2:N32">
    <cfRule type="expression" priority="130" dxfId="1187" stopIfTrue="1">
      <formula>$B2="dom"</formula>
    </cfRule>
    <cfRule type="expression" priority="131" dxfId="1187" stopIfTrue="1">
      <formula>$B2="sáb"</formula>
    </cfRule>
  </conditionalFormatting>
  <conditionalFormatting sqref="C16:G16 C23:G23 A32:K32 I30:K31 I3:K10 I23:K24 I16:K17 H3:H31 M32:N32 C8:G9 C2:K2 C30:G30 A2:B31 C3:C31 J3:K32 N2:N32">
    <cfRule type="expression" priority="101" dxfId="1186" stopIfTrue="1">
      <formula>$B2="dom"</formula>
    </cfRule>
    <cfRule type="expression" priority="102" dxfId="1186" stopIfTrue="1">
      <formula>$B2="sáb"</formula>
    </cfRule>
    <cfRule type="expression" priority="103" dxfId="1187" stopIfTrue="1">
      <formula>$B2="dom"</formula>
    </cfRule>
    <cfRule type="expression" priority="104" dxfId="1187" stopIfTrue="1">
      <formula>$B2="sáb"</formula>
    </cfRule>
  </conditionalFormatting>
  <conditionalFormatting sqref="I11:I15">
    <cfRule type="expression" priority="98" dxfId="1186" stopIfTrue="1">
      <formula>$B11="dom"</formula>
    </cfRule>
    <cfRule type="expression" priority="99" dxfId="1186" stopIfTrue="1">
      <formula>$B11="sáb"</formula>
    </cfRule>
  </conditionalFormatting>
  <conditionalFormatting sqref="I18:I22">
    <cfRule type="expression" priority="95" dxfId="1186" stopIfTrue="1">
      <formula>$B18="dom"</formula>
    </cfRule>
    <cfRule type="expression" priority="96" dxfId="1186" stopIfTrue="1">
      <formula>$B18="sáb"</formula>
    </cfRule>
  </conditionalFormatting>
  <conditionalFormatting sqref="I25:I29">
    <cfRule type="expression" priority="92" dxfId="1186" stopIfTrue="1">
      <formula>$B25="dom"</formula>
    </cfRule>
    <cfRule type="expression" priority="93" dxfId="1186" stopIfTrue="1">
      <formula>$B25="sáb"</formula>
    </cfRule>
  </conditionalFormatting>
  <conditionalFormatting sqref="M2:M32">
    <cfRule type="cellIs" priority="85" dxfId="1182" operator="equal" stopIfTrue="1">
      <formula>$D$34</formula>
    </cfRule>
  </conditionalFormatting>
  <conditionalFormatting sqref="M2:M32">
    <cfRule type="expression" priority="83" dxfId="1186" stopIfTrue="1">
      <formula>$B2="dom"</formula>
    </cfRule>
    <cfRule type="expression" priority="84" dxfId="1186" stopIfTrue="1">
      <formula>$B2="sáb"</formula>
    </cfRule>
  </conditionalFormatting>
  <conditionalFormatting sqref="M2:M32">
    <cfRule type="expression" priority="81" dxfId="1186" stopIfTrue="1">
      <formula>$B2="dom"</formula>
    </cfRule>
    <cfRule type="expression" priority="82" dxfId="1186" stopIfTrue="1">
      <formula>$B2="sáb"</formula>
    </cfRule>
  </conditionalFormatting>
  <conditionalFormatting sqref="M2:M32">
    <cfRule type="expression" priority="80" dxfId="1186" stopIfTrue="1">
      <formula>$B2="dom"</formula>
    </cfRule>
  </conditionalFormatting>
  <conditionalFormatting sqref="M2:M32">
    <cfRule type="expression" priority="78" dxfId="1186" stopIfTrue="1">
      <formula>$B2="dom"</formula>
    </cfRule>
    <cfRule type="expression" priority="79" dxfId="1186" stopIfTrue="1">
      <formula>$B2="sáb"</formula>
    </cfRule>
  </conditionalFormatting>
  <conditionalFormatting sqref="L3:L7 L10:L15 L17:L22 L24:L29 L31:L32">
    <cfRule type="expression" priority="76" dxfId="1186" stopIfTrue="1">
      <formula>$B3="dom"</formula>
    </cfRule>
    <cfRule type="expression" priority="77" dxfId="1186" stopIfTrue="1">
      <formula>$B3="sab"</formula>
    </cfRule>
  </conditionalFormatting>
  <conditionalFormatting sqref="D15:G15">
    <cfRule type="expression" priority="70" dxfId="1186" stopIfTrue="1">
      <formula>$B15="dom"</formula>
    </cfRule>
    <cfRule type="expression" priority="71" dxfId="1186" stopIfTrue="1">
      <formula>$B15="sáb"</formula>
    </cfRule>
  </conditionalFormatting>
  <conditionalFormatting sqref="D22:G22">
    <cfRule type="expression" priority="68" dxfId="1186" stopIfTrue="1">
      <formula>$B22="dom"</formula>
    </cfRule>
    <cfRule type="expression" priority="69" dxfId="1186" stopIfTrue="1">
      <formula>$B22="sáb"</formula>
    </cfRule>
  </conditionalFormatting>
  <conditionalFormatting sqref="D29:G29">
    <cfRule type="expression" priority="66" dxfId="1186" stopIfTrue="1">
      <formula>$B29="dom"</formula>
    </cfRule>
    <cfRule type="expression" priority="67" dxfId="1186" stopIfTrue="1">
      <formula>$B29="sáb"</formula>
    </cfRule>
  </conditionalFormatting>
  <conditionalFormatting sqref="L2:L32">
    <cfRule type="expression" priority="56" dxfId="1186" stopIfTrue="1">
      <formula>$B2="dom"</formula>
    </cfRule>
    <cfRule type="expression" priority="57" dxfId="1186" stopIfTrue="1">
      <formula>$B2="sab"</formula>
    </cfRule>
  </conditionalFormatting>
  <conditionalFormatting sqref="L8:L9">
    <cfRule type="expression" priority="54" dxfId="1186" stopIfTrue="1">
      <formula>$B8="dom"</formula>
    </cfRule>
    <cfRule type="expression" priority="55" dxfId="1186" stopIfTrue="1">
      <formula>$B8="sab"</formula>
    </cfRule>
  </conditionalFormatting>
  <conditionalFormatting sqref="L16">
    <cfRule type="expression" priority="52" dxfId="1186" stopIfTrue="1">
      <formula>$B16="dom"</formula>
    </cfRule>
    <cfRule type="expression" priority="53" dxfId="1186" stopIfTrue="1">
      <formula>$B16="sab"</formula>
    </cfRule>
  </conditionalFormatting>
  <conditionalFormatting sqref="L23">
    <cfRule type="expression" priority="50" dxfId="1186" stopIfTrue="1">
      <formula>$B23="dom"</formula>
    </cfRule>
    <cfRule type="expression" priority="51" dxfId="1186" stopIfTrue="1">
      <formula>$B23="sab"</formula>
    </cfRule>
  </conditionalFormatting>
  <conditionalFormatting sqref="L30">
    <cfRule type="expression" priority="48" dxfId="1186" stopIfTrue="1">
      <formula>$B30="dom"</formula>
    </cfRule>
    <cfRule type="expression" priority="49" dxfId="1186" stopIfTrue="1">
      <formula>$B30="sab"</formula>
    </cfRule>
  </conditionalFormatting>
  <conditionalFormatting sqref="N4">
    <cfRule type="expression" priority="46" dxfId="1186" stopIfTrue="1">
      <formula>$B4="dom"</formula>
    </cfRule>
    <cfRule type="expression" priority="47" dxfId="1186" stopIfTrue="1">
      <formula>$B4="sáb"</formula>
    </cfRule>
  </conditionalFormatting>
  <conditionalFormatting sqref="N5:N29">
    <cfRule type="expression" priority="42" dxfId="1186" stopIfTrue="1">
      <formula>$B5="dom"</formula>
    </cfRule>
    <cfRule type="expression" priority="43" dxfId="1186" stopIfTrue="1">
      <formula>$B5="sáb"</formula>
    </cfRule>
  </conditionalFormatting>
  <conditionalFormatting sqref="C2:C31">
    <cfRule type="expression" priority="40" dxfId="1186" stopIfTrue="1">
      <formula>$B2="dom"</formula>
    </cfRule>
    <cfRule type="expression" priority="41" dxfId="1186" stopIfTrue="1">
      <formula>$B2="sab"</formula>
    </cfRule>
  </conditionalFormatting>
  <conditionalFormatting sqref="C2:C31">
    <cfRule type="expression" priority="38" dxfId="1187" stopIfTrue="1">
      <formula>$B2="dom"</formula>
    </cfRule>
    <cfRule type="expression" priority="39" dxfId="1187" stopIfTrue="1">
      <formula>$B2="sáb"</formula>
    </cfRule>
  </conditionalFormatting>
  <conditionalFormatting sqref="C2:C31">
    <cfRule type="expression" priority="36" dxfId="1188" stopIfTrue="1">
      <formula>$B2="dom"</formula>
    </cfRule>
    <cfRule type="expression" priority="37" dxfId="1186" stopIfTrue="1">
      <formula>$B2="sáb"</formula>
    </cfRule>
  </conditionalFormatting>
  <conditionalFormatting sqref="C10">
    <cfRule type="expression" priority="34" dxfId="1186" stopIfTrue="1">
      <formula>$B10="dom"</formula>
    </cfRule>
    <cfRule type="expression" priority="35" dxfId="1186" stopIfTrue="1">
      <formula>$B10="sab"</formula>
    </cfRule>
  </conditionalFormatting>
  <conditionalFormatting sqref="C10">
    <cfRule type="expression" priority="32" dxfId="1187" stopIfTrue="1">
      <formula>$B10="dom"</formula>
    </cfRule>
    <cfRule type="expression" priority="33" dxfId="1187" stopIfTrue="1">
      <formula>$B10="sáb"</formula>
    </cfRule>
  </conditionalFormatting>
  <conditionalFormatting sqref="C10">
    <cfRule type="expression" priority="30" dxfId="1188" stopIfTrue="1">
      <formula>$B10="dom"</formula>
    </cfRule>
    <cfRule type="expression" priority="31" dxfId="1186" stopIfTrue="1">
      <formula>$B10="sáb"</formula>
    </cfRule>
  </conditionalFormatting>
  <conditionalFormatting sqref="C17">
    <cfRule type="expression" priority="28" dxfId="1186" stopIfTrue="1">
      <formula>$B17="dom"</formula>
    </cfRule>
    <cfRule type="expression" priority="29" dxfId="1186" stopIfTrue="1">
      <formula>$B17="sab"</formula>
    </cfRule>
  </conditionalFormatting>
  <conditionalFormatting sqref="C17">
    <cfRule type="expression" priority="26" dxfId="1187" stopIfTrue="1">
      <formula>$B17="dom"</formula>
    </cfRule>
    <cfRule type="expression" priority="27" dxfId="1187" stopIfTrue="1">
      <formula>$B17="sáb"</formula>
    </cfRule>
  </conditionalFormatting>
  <conditionalFormatting sqref="C17">
    <cfRule type="expression" priority="24" dxfId="1188" stopIfTrue="1">
      <formula>$B17="dom"</formula>
    </cfRule>
    <cfRule type="expression" priority="25" dxfId="1186" stopIfTrue="1">
      <formula>$B17="sáb"</formula>
    </cfRule>
  </conditionalFormatting>
  <conditionalFormatting sqref="C24">
    <cfRule type="expression" priority="22" dxfId="1186" stopIfTrue="1">
      <formula>$B24="dom"</formula>
    </cfRule>
    <cfRule type="expression" priority="23" dxfId="1186" stopIfTrue="1">
      <formula>$B24="sab"</formula>
    </cfRule>
  </conditionalFormatting>
  <conditionalFormatting sqref="C24">
    <cfRule type="expression" priority="20" dxfId="1187" stopIfTrue="1">
      <formula>$B24="dom"</formula>
    </cfRule>
    <cfRule type="expression" priority="21" dxfId="1187" stopIfTrue="1">
      <formula>$B24="sáb"</formula>
    </cfRule>
  </conditionalFormatting>
  <conditionalFormatting sqref="C24">
    <cfRule type="expression" priority="18" dxfId="1188" stopIfTrue="1">
      <formula>$B24="dom"</formula>
    </cfRule>
    <cfRule type="expression" priority="19" dxfId="1186" stopIfTrue="1">
      <formula>$B24="sáb"</formula>
    </cfRule>
  </conditionalFormatting>
  <conditionalFormatting sqref="C31">
    <cfRule type="expression" priority="16" dxfId="1186" stopIfTrue="1">
      <formula>$B31="dom"</formula>
    </cfRule>
    <cfRule type="expression" priority="17" dxfId="1186" stopIfTrue="1">
      <formula>$B31="sab"</formula>
    </cfRule>
  </conditionalFormatting>
  <conditionalFormatting sqref="C31">
    <cfRule type="expression" priority="14" dxfId="1187" stopIfTrue="1">
      <formula>$B31="dom"</formula>
    </cfRule>
    <cfRule type="expression" priority="15" dxfId="1187" stopIfTrue="1">
      <formula>$B31="sáb"</formula>
    </cfRule>
  </conditionalFormatting>
  <conditionalFormatting sqref="C31">
    <cfRule type="expression" priority="12" dxfId="1188" stopIfTrue="1">
      <formula>$B31="dom"</formula>
    </cfRule>
    <cfRule type="expression" priority="13" dxfId="1186" stopIfTrue="1">
      <formula>$B31="sáb"</formula>
    </cfRule>
  </conditionalFormatting>
  <conditionalFormatting sqref="P6:P7">
    <cfRule type="cellIs" priority="11" dxfId="1185" operator="equal" stopIfTrue="1">
      <formula>$D$34</formula>
    </cfRule>
  </conditionalFormatting>
  <conditionalFormatting sqref="D10:G14">
    <cfRule type="expression" priority="7" dxfId="1186" stopIfTrue="1">
      <formula>$B10="dom"</formula>
    </cfRule>
    <cfRule type="expression" priority="8" dxfId="1186" stopIfTrue="1">
      <formula>$B10="sáb"</formula>
    </cfRule>
  </conditionalFormatting>
  <conditionalFormatting sqref="D17:G21">
    <cfRule type="expression" priority="5" dxfId="1186" stopIfTrue="1">
      <formula>$B17="dom"</formula>
    </cfRule>
    <cfRule type="expression" priority="6" dxfId="1186" stopIfTrue="1">
      <formula>$B17="sáb"</formula>
    </cfRule>
  </conditionalFormatting>
  <conditionalFormatting sqref="D24:G28">
    <cfRule type="expression" priority="3" dxfId="1186" stopIfTrue="1">
      <formula>$B24="dom"</formula>
    </cfRule>
    <cfRule type="expression" priority="4" dxfId="1186" stopIfTrue="1">
      <formula>$B24="sáb"</formula>
    </cfRule>
  </conditionalFormatting>
  <conditionalFormatting sqref="D31:G31">
    <cfRule type="expression" priority="1" dxfId="1186" stopIfTrue="1">
      <formula>$B31="dom"</formula>
    </cfRule>
    <cfRule type="expression" priority="2" dxfId="1186" stopIfTrue="1">
      <formula>$B31="sáb"</formula>
    </cfRule>
  </conditionalFormatting>
  <conditionalFormatting sqref="A2:N32">
    <cfRule type="expression" priority="9" dxfId="1186" stopIfTrue="1">
      <formula>$B2="dom"</formula>
    </cfRule>
    <cfRule type="expression" priority="10" dxfId="1186" stopIfTrue="1">
      <formula>$B2="sáb"</formula>
    </cfRule>
  </conditionalFormatting>
  <dataValidations count="1">
    <dataValidation type="list" allowBlank="1" showInputMessage="1" showErrorMessage="1" sqref="N2:N32">
      <formula1>$U$2:$U$25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87" r:id="rId1"/>
  <headerFooter>
    <oddHeader>&amp;L&amp;"-,Negrito"&amp;14CÁLCULO DE HORAS - &amp;A</oddHeader>
    <oddFooter>&amp;R&amp;8&amp;D - &amp;T
&amp;F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Cabrera</dc:creator>
  <cp:keywords/>
  <dc:description/>
  <cp:lastModifiedBy>Claudia Meneses</cp:lastModifiedBy>
  <cp:lastPrinted>2017-09-15T18:49:53Z</cp:lastPrinted>
  <dcterms:created xsi:type="dcterms:W3CDTF">2009-09-18T12:28:04Z</dcterms:created>
  <dcterms:modified xsi:type="dcterms:W3CDTF">2020-01-29T15:19:00Z</dcterms:modified>
  <cp:category/>
  <cp:version/>
  <cp:contentType/>
  <cp:contentStatus/>
</cp:coreProperties>
</file>