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435" windowWidth="13335" windowHeight="7785" tabRatio="848" activeTab="0"/>
  </bookViews>
  <sheets>
    <sheet name="JAN-2017" sheetId="1" r:id="rId1"/>
    <sheet name="FEV-2017" sheetId="2" r:id="rId2"/>
    <sheet name="MAR-2017" sheetId="3" r:id="rId3"/>
    <sheet name="ABR-2017" sheetId="4" r:id="rId4"/>
    <sheet name="MAI-2017" sheetId="5" r:id="rId5"/>
    <sheet name="JUN-2017" sheetId="6" r:id="rId6"/>
    <sheet name="JUL-2017" sheetId="7" r:id="rId7"/>
    <sheet name="AGO-2017" sheetId="8" r:id="rId8"/>
    <sheet name="SET-2017" sheetId="9" r:id="rId9"/>
    <sheet name="OUT-2017" sheetId="10" r:id="rId10"/>
    <sheet name="NOV-2017" sheetId="11" r:id="rId11"/>
    <sheet name="DEZ-2017" sheetId="12" r:id="rId12"/>
  </sheets>
  <definedNames>
    <definedName name="_xlnm.Print_Area" localSheetId="3">'ABR-2017'!$A$1:$U$37</definedName>
    <definedName name="_xlnm.Print_Area" localSheetId="7">'AGO-2017'!$A$1:$U$36</definedName>
    <definedName name="_xlnm.Print_Area" localSheetId="11">'DEZ-2017'!$A$1:$U$36</definedName>
    <definedName name="_xlnm.Print_Area" localSheetId="1">'FEV-2017'!$A$1:$U$36</definedName>
    <definedName name="_xlnm.Print_Area" localSheetId="0">'JAN-2017'!$A$1:$U$36</definedName>
    <definedName name="_xlnm.Print_Area" localSheetId="6">'JUL-2017'!$A$1:$U$36</definedName>
    <definedName name="_xlnm.Print_Area" localSheetId="5">'JUN-2017'!$A$1:$U$36</definedName>
    <definedName name="_xlnm.Print_Area" localSheetId="4">'MAI-2017'!$A$1:$U$36</definedName>
    <definedName name="_xlnm.Print_Area" localSheetId="2">'MAR-2017'!$A$1:$U$36</definedName>
    <definedName name="_xlnm.Print_Area" localSheetId="10">'NOV-2017'!$A$1:$U$37</definedName>
    <definedName name="_xlnm.Print_Area" localSheetId="9">'OUT-2017'!$A$1:$U$36</definedName>
    <definedName name="_xlnm.Print_Area" localSheetId="8">'SET-2017'!$A$1:$U$36</definedName>
  </definedNames>
  <calcPr fullCalcOnLoad="1"/>
</workbook>
</file>

<file path=xl/sharedStrings.xml><?xml version="1.0" encoding="utf-8"?>
<sst xmlns="http://schemas.openxmlformats.org/spreadsheetml/2006/main" count="1337" uniqueCount="110">
  <si>
    <t>DIA</t>
  </si>
  <si>
    <t>JORNADA</t>
  </si>
  <si>
    <t>ENTRADA</t>
  </si>
  <si>
    <t>SAIDA</t>
  </si>
  <si>
    <t>TOTAL</t>
  </si>
  <si>
    <t>INTERVALO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</si>
  <si>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</si>
  <si>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</si>
  <si>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</si>
  <si>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</si>
  <si>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</si>
  <si>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</si>
  <si>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</si>
  <si>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</si>
  <si>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</si>
  <si>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</si>
  <si>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</si>
  <si>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</si>
  <si>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</si>
  <si>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</si>
  <si>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</si>
  <si>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</si>
  <si>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</si>
  <si>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</si>
  <si>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</si>
  <si>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</si>
  <si>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</si>
  <si>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</si>
  <si>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SAIDA INTER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</si>
  <si>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</si>
  <si>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</si>
  <si>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</si>
  <si>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</si>
  <si>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</si>
  <si>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</si>
  <si>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</si>
  <si>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SAI INT</t>
  </si>
  <si>
    <t>VOLTA INT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</si>
  <si>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</si>
  <si>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</si>
  <si>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</si>
  <si>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</si>
  <si>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</si>
  <si>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</si>
  <si>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</si>
  <si>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seg</t>
  </si>
  <si>
    <t>ter</t>
  </si>
  <si>
    <t>qua</t>
  </si>
  <si>
    <t>qui</t>
  </si>
  <si>
    <t>sex</t>
  </si>
  <si>
    <t>sab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</si>
  <si>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</si>
  <si>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</si>
  <si>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</si>
  <si>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</si>
  <si>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Preencher os horários de entrada e saída e horários de saída e volta do intervalo para refeição. Deixar horários de intervalo em branco caso não o faça</t>
  </si>
  <si>
    <t>Planilha para cálculo da Folha de Frequência</t>
  </si>
  <si>
    <t>VERIFICAÇÃO DO INTERVALO PARA REFEIÇÃO</t>
  </si>
  <si>
    <t>Caso necessário, ajustar os dias da semana e a jornada diária. Deixar em branco os dias de folga (sábados, domingos e feriados)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</si>
  <si>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</si>
  <si>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</si>
  <si>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</si>
  <si>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</si>
  <si>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</si>
  <si>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</si>
  <si>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</si>
  <si>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</si>
  <si>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</si>
  <si>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</si>
  <si>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</si>
  <si>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</si>
  <si>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</si>
  <si>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sáb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</si>
  <si>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</si>
  <si>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</si>
  <si>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</si>
  <si>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</si>
  <si>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</si>
  <si>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</si>
  <si>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</si>
  <si>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</si>
  <si>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27 e 28 - Carnaval – Ponto facultativo/expediente suspenso</t>
  </si>
  <si>
    <t>* 01- Cinzas – Ponto facultativo/expediente suspenso</t>
  </si>
  <si>
    <t>* 14- Paixão de Cristo - Feriado</t>
  </si>
  <si>
    <t>* 15- Aleluia - Recesso</t>
  </si>
  <si>
    <t>* 21- Tiradentes - Feriado</t>
  </si>
  <si>
    <t>* 22- Recesso</t>
  </si>
  <si>
    <t>* 01- Dia do Trabalho - Feriado</t>
  </si>
  <si>
    <t>* 16 e 17 - Recesso</t>
  </si>
  <si>
    <t>* 15 - Corpus Christi - Feriado</t>
  </si>
  <si>
    <t>* 09 - Revolução Constitucionalista de 1932 - Feriado</t>
  </si>
  <si>
    <t>* 20 - Feriado apenas no campus São Bernardo do Campo</t>
  </si>
  <si>
    <t>* 08 - Feriado apenas no campus Santo André</t>
  </si>
  <si>
    <t>* 07 - Independência - Feriado</t>
  </si>
  <si>
    <t>* 08 e 09 - Recesso</t>
  </si>
  <si>
    <t>* 12- Nossa Senhora Aparecida - Feriado</t>
  </si>
  <si>
    <t>* 13 e 14 - Recesso</t>
  </si>
  <si>
    <t>* 28 - Dia do Servidor Público</t>
  </si>
  <si>
    <t>* 02- Finados - Feriado</t>
  </si>
  <si>
    <t>* 03 e 04 - Recesso</t>
  </si>
  <si>
    <t>* 15- Proclamação da República - Feriado</t>
  </si>
  <si>
    <t>* 20 - Dia da Consciência Negra - Feriado</t>
  </si>
  <si>
    <t>* 25- Natal - Feriado</t>
  </si>
  <si>
    <t>* 26 a 29 - Recesso</t>
  </si>
  <si>
    <t>Versão 2017</t>
  </si>
  <si>
    <t>* 01 - Confraternização Universal - Feriado</t>
  </si>
  <si>
    <t>Justiça Eleitoral (Folga)</t>
  </si>
  <si>
    <t>Licença por acidente em serviço</t>
  </si>
  <si>
    <t>Licença para capacitação</t>
  </si>
  <si>
    <t>Qualificação (Horas dedicadas ao mestrado/doutorado)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</si>
</sst>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h]:mm;@"/>
    <numFmt numFmtId="165" formatCode="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8"/>
      <color theme="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0000FF"/>
      <name val="Calibri"/>
      <family val="2"/>
    </font>
    <font>
      <b/>
      <sz val="9"/>
      <color rgb="FF0000FF"/>
      <name val="Calibri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left" vertical="center"/>
    </xf>
    <xf numFmtId="164" fontId="50" fillId="0" borderId="0" xfId="0" applyNumberFormat="1" applyFont="1" applyAlignment="1" applyProtection="1">
      <alignment horizontal="center" vertical="center"/>
      <protection/>
    </xf>
    <xf numFmtId="164" fontId="5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164" fontId="52" fillId="0" borderId="0" xfId="0" applyNumberFormat="1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64" fontId="5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5" borderId="10" xfId="0" applyNumberFormat="1" applyFont="1" applyFill="1" applyBorder="1" applyAlignment="1">
      <alignment horizontal="center" vertical="center"/>
    </xf>
    <xf numFmtId="165" fontId="2" fillId="35" borderId="12" xfId="0" applyNumberFormat="1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165" fontId="2" fillId="36" borderId="12" xfId="0" applyNumberFormat="1" applyFont="1" applyFill="1" applyBorder="1" applyAlignment="1">
      <alignment horizontal="center" vertical="center"/>
    </xf>
    <xf numFmtId="164" fontId="27" fillId="36" borderId="12" xfId="0" applyNumberFormat="1" applyFont="1" applyFill="1" applyBorder="1" applyAlignment="1" applyProtection="1">
      <alignment horizontal="center" vertical="center"/>
      <protection locked="0"/>
    </xf>
    <xf numFmtId="164" fontId="2" fillId="36" borderId="12" xfId="0" applyNumberFormat="1" applyFont="1" applyFill="1" applyBorder="1" applyAlignment="1" applyProtection="1">
      <alignment horizontal="center" vertical="center"/>
      <protection locked="0"/>
    </xf>
    <xf numFmtId="164" fontId="2" fillId="36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 applyProtection="1">
      <alignment vertical="center"/>
      <protection locked="0"/>
    </xf>
    <xf numFmtId="164" fontId="2" fillId="36" borderId="13" xfId="0" applyNumberFormat="1" applyFont="1" applyFill="1" applyBorder="1" applyAlignment="1">
      <alignment horizontal="center" vertical="center"/>
    </xf>
    <xf numFmtId="165" fontId="50" fillId="35" borderId="12" xfId="0" applyNumberFormat="1" applyFont="1" applyFill="1" applyBorder="1" applyAlignment="1">
      <alignment horizontal="center" vertical="center"/>
    </xf>
    <xf numFmtId="164" fontId="50" fillId="35" borderId="12" xfId="0" applyNumberFormat="1" applyFont="1" applyFill="1" applyBorder="1" applyAlignment="1" applyProtection="1">
      <alignment horizontal="center" vertical="center"/>
      <protection locked="0"/>
    </xf>
    <xf numFmtId="164" fontId="55" fillId="35" borderId="12" xfId="0" applyNumberFormat="1" applyFont="1" applyFill="1" applyBorder="1" applyAlignment="1" applyProtection="1">
      <alignment horizontal="center" vertical="center"/>
      <protection locked="0"/>
    </xf>
    <xf numFmtId="164" fontId="54" fillId="37" borderId="0" xfId="0" applyNumberFormat="1" applyFont="1" applyFill="1" applyAlignment="1" applyProtection="1">
      <alignment horizontal="left" vertical="top"/>
      <protection/>
    </xf>
    <xf numFmtId="164" fontId="2" fillId="37" borderId="0" xfId="0" applyNumberFormat="1" applyFont="1" applyFill="1" applyBorder="1" applyAlignment="1" applyProtection="1">
      <alignment horizontal="center" vertical="center"/>
      <protection/>
    </xf>
    <xf numFmtId="165" fontId="50" fillId="36" borderId="12" xfId="0" applyNumberFormat="1" applyFont="1" applyFill="1" applyBorder="1" applyAlignment="1">
      <alignment horizontal="center" vertical="center"/>
    </xf>
    <xf numFmtId="164" fontId="50" fillId="35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 applyProtection="1">
      <alignment vertical="center"/>
      <protection locked="0"/>
    </xf>
    <xf numFmtId="164" fontId="55" fillId="36" borderId="12" xfId="0" applyNumberFormat="1" applyFont="1" applyFill="1" applyBorder="1" applyAlignment="1" applyProtection="1">
      <alignment horizontal="center" vertical="center"/>
      <protection locked="0"/>
    </xf>
    <xf numFmtId="164" fontId="2" fillId="36" borderId="0" xfId="0" applyNumberFormat="1" applyFont="1" applyFill="1" applyBorder="1" applyAlignment="1" applyProtection="1">
      <alignment horizontal="center" vertical="center"/>
      <protection/>
    </xf>
    <xf numFmtId="164" fontId="50" fillId="36" borderId="0" xfId="0" applyNumberFormat="1" applyFont="1" applyFill="1" applyBorder="1" applyAlignment="1" applyProtection="1">
      <alignment horizontal="center" vertical="center"/>
      <protection/>
    </xf>
    <xf numFmtId="164" fontId="56" fillId="0" borderId="0" xfId="0" applyNumberFormat="1" applyFont="1" applyAlignment="1" applyProtection="1">
      <alignment horizontal="center" vertical="center"/>
      <protection/>
    </xf>
    <xf numFmtId="164" fontId="56" fillId="0" borderId="0" xfId="0" applyNumberFormat="1" applyFont="1" applyFill="1" applyBorder="1" applyAlignment="1" applyProtection="1">
      <alignment horizontal="center" vertical="center"/>
      <protection/>
    </xf>
    <xf numFmtId="165" fontId="56" fillId="0" borderId="0" xfId="0" applyNumberFormat="1" applyFont="1" applyBorder="1" applyAlignment="1" applyProtection="1">
      <alignment horizontal="center" vertical="center"/>
      <protection/>
    </xf>
    <xf numFmtId="164" fontId="56" fillId="0" borderId="0" xfId="0" applyNumberFormat="1" applyFont="1" applyAlignment="1" applyProtection="1">
      <alignment horizontal="left" vertical="center"/>
      <protection/>
    </xf>
    <xf numFmtId="165" fontId="2" fillId="34" borderId="12" xfId="0" applyNumberFormat="1" applyFont="1" applyFill="1" applyBorder="1" applyAlignment="1">
      <alignment horizontal="center" vertical="center"/>
    </xf>
    <xf numFmtId="164" fontId="27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4" borderId="12" xfId="0" applyNumberFormat="1" applyFont="1" applyFill="1" applyBorder="1" applyAlignment="1" applyProtection="1">
      <alignment horizontal="center"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164" fontId="49" fillId="36" borderId="0" xfId="0" applyNumberFormat="1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vertical="center"/>
    </xf>
    <xf numFmtId="164" fontId="54" fillId="36" borderId="0" xfId="0" applyNumberFormat="1" applyFont="1" applyFill="1" applyAlignment="1" applyProtection="1">
      <alignment horizontal="left" vertical="top"/>
      <protection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164" fontId="57" fillId="0" borderId="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164" fontId="59" fillId="0" borderId="0" xfId="0" applyNumberFormat="1" applyFont="1" applyFill="1" applyBorder="1" applyAlignment="1">
      <alignment horizontal="left" vertical="center"/>
    </xf>
    <xf numFmtId="164" fontId="2" fillId="38" borderId="0" xfId="0" applyNumberFormat="1" applyFont="1" applyFill="1" applyBorder="1" applyAlignment="1" applyProtection="1">
      <alignment horizontal="center" vertical="center"/>
      <protection/>
    </xf>
    <xf numFmtId="164" fontId="57" fillId="37" borderId="0" xfId="0" applyNumberFormat="1" applyFont="1" applyFill="1" applyBorder="1" applyAlignment="1" applyProtection="1">
      <alignment horizontal="left" vertical="center"/>
      <protection/>
    </xf>
    <xf numFmtId="164" fontId="57" fillId="37" borderId="0" xfId="0" applyNumberFormat="1" applyFont="1" applyFill="1" applyBorder="1" applyAlignment="1" applyProtection="1">
      <alignment horizontal="center" vertical="center"/>
      <protection/>
    </xf>
    <xf numFmtId="164" fontId="3" fillId="37" borderId="0" xfId="0" applyNumberFormat="1" applyFont="1" applyFill="1" applyBorder="1" applyAlignment="1" applyProtection="1">
      <alignment horizontal="center" vertical="center"/>
      <protection/>
    </xf>
    <xf numFmtId="164" fontId="57" fillId="38" borderId="0" xfId="0" applyNumberFormat="1" applyFont="1" applyFill="1" applyAlignment="1" applyProtection="1">
      <alignment horizontal="left" vertical="top"/>
      <protection/>
    </xf>
    <xf numFmtId="164" fontId="56" fillId="36" borderId="12" xfId="0" applyNumberFormat="1" applyFont="1" applyFill="1" applyBorder="1" applyAlignment="1" applyProtection="1">
      <alignment horizontal="center" vertical="center"/>
      <protection locked="0"/>
    </xf>
    <xf numFmtId="164" fontId="50" fillId="36" borderId="0" xfId="0" applyNumberFormat="1" applyFont="1" applyFill="1" applyAlignment="1" applyProtection="1">
      <alignment horizontal="center" vertical="center"/>
      <protection/>
    </xf>
    <xf numFmtId="164" fontId="60" fillId="36" borderId="0" xfId="0" applyNumberFormat="1" applyFont="1" applyFill="1" applyAlignment="1" applyProtection="1">
      <alignment horizontal="left" vertical="top"/>
      <protection/>
    </xf>
    <xf numFmtId="164" fontId="2" fillId="35" borderId="10" xfId="0" applyNumberFormat="1" applyFont="1" applyFill="1" applyBorder="1" applyAlignment="1">
      <alignment horizontal="center" vertical="center"/>
    </xf>
    <xf numFmtId="164" fontId="50" fillId="36" borderId="12" xfId="0" applyNumberFormat="1" applyFont="1" applyFill="1" applyBorder="1" applyAlignment="1" applyProtection="1">
      <alignment horizontal="center" vertical="center"/>
      <protection locked="0"/>
    </xf>
    <xf numFmtId="164" fontId="50" fillId="36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 applyProtection="1">
      <alignment vertical="center"/>
      <protection locked="0"/>
    </xf>
    <xf numFmtId="165" fontId="50" fillId="12" borderId="12" xfId="0" applyNumberFormat="1" applyFont="1" applyFill="1" applyBorder="1" applyAlignment="1">
      <alignment horizontal="center" vertical="center"/>
    </xf>
    <xf numFmtId="164" fontId="55" fillId="12" borderId="12" xfId="0" applyNumberFormat="1" applyFont="1" applyFill="1" applyBorder="1" applyAlignment="1" applyProtection="1">
      <alignment horizontal="center" vertical="center"/>
      <protection locked="0"/>
    </xf>
    <xf numFmtId="164" fontId="50" fillId="12" borderId="12" xfId="0" applyNumberFormat="1" applyFont="1" applyFill="1" applyBorder="1" applyAlignment="1" applyProtection="1">
      <alignment horizontal="center" vertical="center"/>
      <protection locked="0"/>
    </xf>
    <xf numFmtId="164" fontId="50" fillId="12" borderId="12" xfId="0" applyNumberFormat="1" applyFont="1" applyFill="1" applyBorder="1" applyAlignment="1">
      <alignment horizontal="center" vertical="center"/>
    </xf>
    <xf numFmtId="164" fontId="50" fillId="35" borderId="13" xfId="0" applyNumberFormat="1" applyFont="1" applyFill="1" applyBorder="1" applyAlignment="1">
      <alignment horizontal="center" vertical="center"/>
    </xf>
    <xf numFmtId="164" fontId="57" fillId="37" borderId="0" xfId="0" applyNumberFormat="1" applyFont="1" applyFill="1" applyAlignment="1" applyProtection="1">
      <alignment horizontal="left" vertical="top"/>
      <protection/>
    </xf>
    <xf numFmtId="164" fontId="53" fillId="0" borderId="0" xfId="0" applyNumberFormat="1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44"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border/>
    </dxf>
    <dxf>
      <font>
        <b/>
        <i val="0"/>
        <color rgb="FF0000CC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zoomScale="90" zoomScaleNormal="90" zoomScalePageLayoutView="0" workbookViewId="0" topLeftCell="A1">
      <selection activeCell="D3" sqref="D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2" width="10.8515625" style="22" bestFit="1" customWidth="1"/>
    <col min="13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33"/>
      <c r="Z1" s="25"/>
    </row>
    <row r="2" spans="1:26" ht="15" customHeight="1">
      <c r="A2" s="61">
        <v>1</v>
      </c>
      <c r="B2" s="64" t="s">
        <v>44</v>
      </c>
      <c r="C2" s="102"/>
      <c r="D2" s="102"/>
      <c r="E2" s="102"/>
      <c r="F2" s="102"/>
      <c r="G2" s="102"/>
      <c r="H2" s="103">
        <f aca="true" t="shared" si="0" ref="H2:H32">IF((F2-E2)=$D$34,$D$34,IF((F2-E2)&lt;$C$33,$C$33,(F2-E2)))</f>
        <v>0</v>
      </c>
      <c r="I2" s="102"/>
      <c r="J2" s="103">
        <f aca="true" t="shared" si="1" ref="J2:J32">IF(Y2="NÃO CUMPRIU",((IF(D2&gt;$C$34,(G2-D2)-H2,$D$34))-I2)-$C$33,(IF(D2&gt;$C$34,(G2-D2)-H2,$D$34))-I2)</f>
        <v>0</v>
      </c>
      <c r="K2" s="103">
        <f>IF(G2&gt;$D$33,G2-$D$33,$D$34)</f>
        <v>0</v>
      </c>
      <c r="L2" s="103">
        <f>IF(OR((J2-C2)=$D$34,(J2-C2)&lt;$D$34),"",IF((J2-C2)&gt;$F$33,$F$33,(J2-C2)))</f>
      </c>
      <c r="M2" s="103">
        <f>IF(J2=C2,"",IF(J2&lt;C2,C2-J2,""))</f>
      </c>
      <c r="N2" s="10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45</v>
      </c>
      <c r="C3" s="52">
        <v>0.3333333333333333</v>
      </c>
      <c r="D3" s="52"/>
      <c r="E3" s="52"/>
      <c r="F3" s="52"/>
      <c r="G3" s="52"/>
      <c r="H3" s="53">
        <f t="shared" si="0"/>
        <v>0</v>
      </c>
      <c r="I3" s="52"/>
      <c r="J3" s="53">
        <f t="shared" si="1"/>
        <v>0</v>
      </c>
      <c r="K3" s="53">
        <f aca="true" t="shared" si="2" ref="K3:K9">IF(G3&gt;$D$33,G3-$D$33,$D$34)</f>
        <v>0</v>
      </c>
      <c r="L3" s="53">
        <f>IF(OR((J3-C3)=$D$34,(J3-C3)&lt;$D$34),"",IF((J3-C3)&gt;$E$34,$E$34,(J3-C3)))</f>
      </c>
      <c r="M3" s="53">
        <f aca="true" t="shared" si="3" ref="M3:M9">IF(J3=C3,"",IF(J3&lt;C3,C3-J3,""))</f>
        <v>0.3333333333333333</v>
      </c>
      <c r="N3" s="54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46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>IF(OR((J4-C4)=$D$34,(J4-C4)&lt;$D$34),"",IF((J4-C4)&gt;$E$34,$E$34,(J4-C4)))</f>
      </c>
      <c r="M4" s="53">
        <f t="shared" si="3"/>
        <v>0.3333333333333333</v>
      </c>
      <c r="N4" s="54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47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>IF(OR((J5-C5)=$D$34,(J5-C5)&lt;$D$34),"",IF((J5-C5)&gt;$E$34,$E$34,(J5-C5)))</f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48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>IF(OR((J6-C6)=$D$34,(J6-C6)&lt;$D$34),"",IF((J6-C6)&gt;$E$34,$E$34,(J6-C6)))</f>
      </c>
      <c r="M6" s="53">
        <f t="shared" si="3"/>
        <v>0.3333333333333333</v>
      </c>
      <c r="N6" s="54"/>
      <c r="P6" s="46"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49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>IF(OR((J7-C7)=$D$34,(J7-C7)&lt;$D$34),"",IF((J7-C7)&gt;$E$34,$E$34,(J7-C7)))</f>
      </c>
      <c r="M7" s="53">
        <f t="shared" si="3"/>
        <v>0.3333333333333333</v>
      </c>
      <c r="N7" s="54"/>
      <c r="P7" s="46"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61">
        <v>7</v>
      </c>
      <c r="B8" s="64" t="s">
        <v>72</v>
      </c>
      <c r="C8" s="102"/>
      <c r="D8" s="102"/>
      <c r="E8" s="102"/>
      <c r="F8" s="102"/>
      <c r="G8" s="102"/>
      <c r="H8" s="103">
        <f t="shared" si="0"/>
        <v>0</v>
      </c>
      <c r="I8" s="102"/>
      <c r="J8" s="103">
        <f t="shared" si="1"/>
        <v>0</v>
      </c>
      <c r="K8" s="103">
        <f t="shared" si="2"/>
        <v>0</v>
      </c>
      <c r="L8" s="103">
        <f>IF(OR((J8-C8)=$D$34,(J8-C8)&lt;$D$34),"",IF((J8-C8)&gt;$F$33,$F$33,(J8-C8)))</f>
      </c>
      <c r="M8" s="103">
        <f t="shared" si="3"/>
      </c>
      <c r="N8" s="10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61">
        <v>8</v>
      </c>
      <c r="B9" s="64" t="s">
        <v>44</v>
      </c>
      <c r="C9" s="102"/>
      <c r="D9" s="102"/>
      <c r="E9" s="102"/>
      <c r="F9" s="102"/>
      <c r="G9" s="102"/>
      <c r="H9" s="103">
        <f t="shared" si="0"/>
        <v>0</v>
      </c>
      <c r="I9" s="102"/>
      <c r="J9" s="103">
        <f t="shared" si="1"/>
        <v>0</v>
      </c>
      <c r="K9" s="103">
        <f t="shared" si="2"/>
        <v>0</v>
      </c>
      <c r="L9" s="103">
        <f>IF(OR((J9-C9)=$D$34,(J9-C9)&lt;$D$34),"",IF((J9-C9)&gt;$F$33,$F$33,(J9-C9)))</f>
      </c>
      <c r="M9" s="103">
        <f t="shared" si="3"/>
      </c>
      <c r="N9" s="104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45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aca="true" t="shared" si="5" ref="K10:K16">IF(G10&gt;$D$33,G10-$D$33,$D$34)</f>
        <v>0</v>
      </c>
      <c r="L10" s="53">
        <f>IF(OR((J10-C10)=$D$34,(J10-C10)&lt;$D$34),"",IF((J10-C10)&gt;$E$34,$E$34,(J10-C10)))</f>
      </c>
      <c r="M10" s="53">
        <f aca="true" t="shared" si="6" ref="M10:M16">IF(J10=C10,"",IF(J10&lt;C10,C10-J10,""))</f>
        <v>0.3333333333333333</v>
      </c>
      <c r="N10" s="54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46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5"/>
        <v>0</v>
      </c>
      <c r="L11" s="53">
        <f>IF(OR((J11-C11)=$D$34,(J11-C11)&lt;$D$34),"",IF((J11-C11)&gt;$E$34,$E$34,(J11-C11)))</f>
      </c>
      <c r="M11" s="53">
        <f t="shared" si="6"/>
        <v>0.3333333333333333</v>
      </c>
      <c r="N11" s="54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47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5"/>
        <v>0</v>
      </c>
      <c r="L12" s="53">
        <f>IF(OR((J12-C12)=$D$34,(J12-C12)&lt;$D$34),"",IF((J12-C12)&gt;$E$34,$E$34,(J12-C12)))</f>
      </c>
      <c r="M12" s="53">
        <f t="shared" si="6"/>
        <v>0.3333333333333333</v>
      </c>
      <c r="N12" s="54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48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5"/>
        <v>0</v>
      </c>
      <c r="L13" s="53">
        <f>IF(OR((J13-C13)=$D$34,(J13-C13)&lt;$D$34),"",IF((J13-C13)&gt;$E$34,$E$34,(J13-C13)))</f>
      </c>
      <c r="M13" s="53">
        <f t="shared" si="6"/>
        <v>0.3333333333333333</v>
      </c>
      <c r="N13" s="54"/>
      <c r="P13" s="34"/>
      <c r="Q13" s="35"/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49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5"/>
        <v>0</v>
      </c>
      <c r="L14" s="53">
        <f>IF(OR((J14-C14)=$D$34,(J14-C14)&lt;$D$34),"",IF((J14-C14)&gt;$E$34,$E$34,(J14-C14)))</f>
      </c>
      <c r="M14" s="53">
        <f t="shared" si="6"/>
        <v>0.3333333333333333</v>
      </c>
      <c r="N14" s="54"/>
      <c r="P14" s="36"/>
      <c r="Q14" s="37"/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61">
        <v>14</v>
      </c>
      <c r="B15" s="64" t="s">
        <v>72</v>
      </c>
      <c r="C15" s="102"/>
      <c r="D15" s="102"/>
      <c r="E15" s="102"/>
      <c r="F15" s="102"/>
      <c r="G15" s="102"/>
      <c r="H15" s="103">
        <f t="shared" si="0"/>
        <v>0</v>
      </c>
      <c r="I15" s="102"/>
      <c r="J15" s="103">
        <f t="shared" si="1"/>
        <v>0</v>
      </c>
      <c r="K15" s="103">
        <f t="shared" si="5"/>
        <v>0</v>
      </c>
      <c r="L15" s="103">
        <f>IF(OR((J15-C15)=$D$34,(J15-C15)&lt;$D$34),"",IF((J15-C15)&gt;$F$33,$F$33,(J15-C15)))</f>
      </c>
      <c r="M15" s="103">
        <f t="shared" si="6"/>
      </c>
      <c r="N15" s="104"/>
      <c r="P15" s="38"/>
      <c r="Q15" s="10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61">
        <v>15</v>
      </c>
      <c r="B16" s="64" t="s">
        <v>44</v>
      </c>
      <c r="C16" s="102"/>
      <c r="D16" s="102"/>
      <c r="E16" s="102"/>
      <c r="F16" s="102"/>
      <c r="G16" s="102"/>
      <c r="H16" s="103">
        <f t="shared" si="0"/>
        <v>0</v>
      </c>
      <c r="I16" s="102"/>
      <c r="J16" s="103">
        <f t="shared" si="1"/>
        <v>0</v>
      </c>
      <c r="K16" s="103">
        <f t="shared" si="5"/>
        <v>0</v>
      </c>
      <c r="L16" s="103">
        <f>IF(OR((J16-C16)=$D$34,(J16-C16)&lt;$D$34),"",IF((J16-C16)&gt;$F$33,$F$33,(J16-C16)))</f>
      </c>
      <c r="M16" s="103">
        <f t="shared" si="6"/>
      </c>
      <c r="N16" s="104"/>
      <c r="P16" s="29"/>
      <c r="Q16" s="30"/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45</v>
      </c>
      <c r="C17" s="52">
        <v>0.3333333333333333</v>
      </c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aca="true" t="shared" si="7" ref="K17:K23">IF(G17&gt;$D$33,G17-$D$33,$D$34)</f>
        <v>0</v>
      </c>
      <c r="L17" s="53">
        <f>IF(OR((J17-C17)=$D$34,(J17-C17)&lt;$D$34),"",IF((J17-C17)&gt;$E$34,$E$34,(J17-C17)))</f>
      </c>
      <c r="M17" s="53">
        <f aca="true" t="shared" si="8" ref="M17:M23">IF(J17=C17,"",IF(J17&lt;C17,C17-J17,""))</f>
        <v>0.3333333333333333</v>
      </c>
      <c r="N17" s="54"/>
      <c r="P17" s="31"/>
      <c r="Q17" s="32"/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46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7"/>
        <v>0</v>
      </c>
      <c r="L18" s="53">
        <f>IF(OR((J18-C18)=$D$34,(J18-C18)&lt;$D$34),"",IF((J18-C18)&gt;$E$34,$E$34,(J18-C18)))</f>
      </c>
      <c r="M18" s="53">
        <f t="shared" si="8"/>
        <v>0.3333333333333333</v>
      </c>
      <c r="N18" s="54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47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7"/>
        <v>0</v>
      </c>
      <c r="L19" s="53">
        <f>IF(OR((J19-C19)=$D$34,(J19-C19)&lt;$D$34),"",IF((J19-C19)&gt;$E$34,$E$34,(J19-C19)))</f>
      </c>
      <c r="M19" s="53">
        <f t="shared" si="8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48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7"/>
        <v>0</v>
      </c>
      <c r="L20" s="53">
        <f>IF(OR((J20-C20)=$D$34,(J20-C20)&lt;$D$34),"",IF((J20-C20)&gt;$E$34,$E$34,(J20-C20)))</f>
      </c>
      <c r="M20" s="53">
        <f t="shared" si="8"/>
        <v>0.3333333333333333</v>
      </c>
      <c r="N20" s="54"/>
      <c r="P20" s="28">
        <f>IF(P19=D34,"",IF((P10+P6)=(P11+P7),"",IF((P10+P6)&gt;(P11+P7),"POSITIVO","NEGATIVO")))</f>
      </c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49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7"/>
        <v>0</v>
      </c>
      <c r="L21" s="53">
        <f>IF(OR((J21-C21)=$D$34,(J21-C21)&lt;$D$34),"",IF((J21-C21)&gt;$E$34,$E$34,(J21-C21)))</f>
      </c>
      <c r="M21" s="53">
        <f t="shared" si="8"/>
        <v>0.3333333333333333</v>
      </c>
      <c r="N21" s="54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61">
        <v>21</v>
      </c>
      <c r="B22" s="64" t="s">
        <v>72</v>
      </c>
      <c r="C22" s="102"/>
      <c r="D22" s="102"/>
      <c r="E22" s="102"/>
      <c r="F22" s="102"/>
      <c r="G22" s="102"/>
      <c r="H22" s="103">
        <f t="shared" si="0"/>
        <v>0</v>
      </c>
      <c r="I22" s="102"/>
      <c r="J22" s="103">
        <f t="shared" si="1"/>
        <v>0</v>
      </c>
      <c r="K22" s="103">
        <f t="shared" si="7"/>
        <v>0</v>
      </c>
      <c r="L22" s="103">
        <f>IF(OR((J22-C22)=$D$34,(J22-C22)&lt;$D$34),"",IF((J22-C22)&gt;$F$33,$F$33,(J22-C22)))</f>
      </c>
      <c r="M22" s="103">
        <f t="shared" si="8"/>
      </c>
      <c r="N22" s="104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61">
        <v>22</v>
      </c>
      <c r="B23" s="64" t="s">
        <v>44</v>
      </c>
      <c r="C23" s="102"/>
      <c r="D23" s="102"/>
      <c r="E23" s="102"/>
      <c r="F23" s="102"/>
      <c r="G23" s="102"/>
      <c r="H23" s="103">
        <f t="shared" si="0"/>
        <v>0</v>
      </c>
      <c r="I23" s="102"/>
      <c r="J23" s="103">
        <f t="shared" si="1"/>
        <v>0</v>
      </c>
      <c r="K23" s="103">
        <f t="shared" si="7"/>
        <v>0</v>
      </c>
      <c r="L23" s="103">
        <f>IF(OR((J23-C23)=$D$34,(J23-C23)&lt;$D$34),"",IF((J23-C23)&gt;$F$33,$F$33,(J23-C23)))</f>
      </c>
      <c r="M23" s="103">
        <f t="shared" si="8"/>
      </c>
      <c r="N23" s="104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45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aca="true" t="shared" si="9" ref="K24:K32">IF(G24&gt;$D$33,G24-$D$33,$D$34)</f>
        <v>0</v>
      </c>
      <c r="L24" s="53">
        <f>IF(OR((J24-C24)=$D$34,(J24-C24)&lt;$D$34),"",IF((J24-C24)&gt;$E$34,$E$34,(J24-C24)))</f>
      </c>
      <c r="M24" s="53">
        <f aca="true" t="shared" si="10" ref="M24:M32">IF(J24=C24,"",IF(J24&lt;C24,C24-J24,""))</f>
        <v>0.3333333333333333</v>
      </c>
      <c r="N24" s="54"/>
      <c r="P24" s="23"/>
      <c r="Q24" s="20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46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9"/>
        <v>0</v>
      </c>
      <c r="L25" s="53">
        <f>IF(OR((J25-C25)=$D$34,(J25-C25)&lt;$D$34),"",IF((J25-C25)&gt;$E$34,$E$34,(J25-C25)))</f>
      </c>
      <c r="M25" s="53">
        <f t="shared" si="10"/>
        <v>0.3333333333333333</v>
      </c>
      <c r="N25" s="54"/>
      <c r="P25" s="10"/>
      <c r="Q25" s="10"/>
      <c r="R25" s="10"/>
      <c r="S25" s="10"/>
      <c r="T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47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9"/>
        <v>0</v>
      </c>
      <c r="L26" s="53">
        <f>IF(OR((J26-C26)=$D$34,(J26-C26)&lt;$D$34),"",IF((J26-C26)&gt;$E$34,$E$34,(J26-C26)))</f>
      </c>
      <c r="M26" s="53">
        <f t="shared" si="10"/>
        <v>0.3333333333333333</v>
      </c>
      <c r="N26" s="54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48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9"/>
        <v>0</v>
      </c>
      <c r="L27" s="53">
        <f>IF(OR((J27-C27)=$D$34,(J27-C27)&lt;$D$34),"",IF((J27-C27)&gt;$E$34,$E$34,(J27-C27)))</f>
      </c>
      <c r="M27" s="53">
        <f t="shared" si="10"/>
        <v>0.3333333333333333</v>
      </c>
      <c r="N27" s="5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49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9"/>
        <v>0</v>
      </c>
      <c r="L28" s="53">
        <f>IF(OR((J28-C28)=$D$34,(J28-C28)&lt;$D$34),"",IF((J28-C28)&gt;$E$34,$E$34,(J28-C28)))</f>
      </c>
      <c r="M28" s="53">
        <f t="shared" si="10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61">
        <v>28</v>
      </c>
      <c r="B29" s="64" t="s">
        <v>72</v>
      </c>
      <c r="C29" s="102"/>
      <c r="D29" s="102"/>
      <c r="E29" s="102"/>
      <c r="F29" s="102"/>
      <c r="G29" s="102"/>
      <c r="H29" s="103">
        <f t="shared" si="0"/>
        <v>0</v>
      </c>
      <c r="I29" s="102"/>
      <c r="J29" s="103">
        <f t="shared" si="1"/>
        <v>0</v>
      </c>
      <c r="K29" s="103">
        <f t="shared" si="9"/>
        <v>0</v>
      </c>
      <c r="L29" s="103">
        <f>IF(OR((J29-C29)=$D$34,(J29-C29)&lt;$D$34),"",IF((J29-C29)&gt;$F$33,$F$33,(J29-C29)))</f>
      </c>
      <c r="M29" s="103">
        <f t="shared" si="10"/>
      </c>
      <c r="N29" s="104"/>
      <c r="Q29" s="4"/>
      <c r="W29" s="6">
        <v>28</v>
      </c>
      <c r="X29" s="2"/>
      <c r="Y29" s="2"/>
      <c r="Z29" s="2"/>
    </row>
    <row r="30" spans="1:26" ht="15" customHeight="1">
      <c r="A30" s="61">
        <v>29</v>
      </c>
      <c r="B30" s="64" t="s">
        <v>44</v>
      </c>
      <c r="C30" s="102"/>
      <c r="D30" s="102"/>
      <c r="E30" s="102"/>
      <c r="F30" s="102"/>
      <c r="G30" s="102"/>
      <c r="H30" s="103">
        <f t="shared" si="0"/>
        <v>0</v>
      </c>
      <c r="I30" s="102"/>
      <c r="J30" s="103">
        <f t="shared" si="1"/>
        <v>0</v>
      </c>
      <c r="K30" s="103">
        <f t="shared" si="9"/>
        <v>0</v>
      </c>
      <c r="L30" s="103">
        <f>IF(OR((J30-C30)=$D$34,(J30-C30)&lt;$D$34),"",IF((J30-C30)&gt;$F$33,$F$33,(J30-C30)))</f>
      </c>
      <c r="M30" s="103">
        <f t="shared" si="10"/>
      </c>
      <c r="N30" s="10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45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9"/>
        <v>0</v>
      </c>
      <c r="L31" s="53">
        <f>IF(OR((J31-C31)=$D$34,(J31-C31)&lt;$D$34),"",IF((J31-C31)&gt;$E$34,$E$34,(J31-C31)))</f>
      </c>
      <c r="M31" s="53">
        <f t="shared" si="10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>
        <v>31</v>
      </c>
      <c r="B32" s="51" t="s">
        <v>46</v>
      </c>
      <c r="C32" s="52">
        <v>0.3333333333333333</v>
      </c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9"/>
        <v>0</v>
      </c>
      <c r="L32" s="53">
        <f>IF(OR((J32-C32)=$D$34,(J32-C32)&lt;$D$34),"",IF((J32-C32)&gt;$E$34,$E$34,(J32-C32)))</f>
      </c>
      <c r="M32" s="53">
        <f t="shared" si="10"/>
        <v>0.3333333333333333</v>
      </c>
      <c r="N32" s="54"/>
      <c r="W32" s="6">
        <v>31</v>
      </c>
      <c r="X32" s="2"/>
      <c r="Y32" s="2"/>
      <c r="Z32" s="2"/>
    </row>
    <row r="33" spans="1:23" ht="15" customHeight="1" thickTop="1">
      <c r="A33" s="11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68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67"/>
      <c r="C34" s="26">
        <v>0.0006944444444444445</v>
      </c>
      <c r="D34" s="26">
        <v>0</v>
      </c>
      <c r="E34" s="27">
        <v>0.08333333333333333</v>
      </c>
      <c r="F34" s="94" t="s">
        <v>105</v>
      </c>
      <c r="G34" s="95"/>
      <c r="H34" s="96"/>
      <c r="I34" s="96"/>
      <c r="J34" s="96"/>
      <c r="K34" s="12"/>
      <c r="L34" s="14"/>
      <c r="M34" s="14"/>
      <c r="N34" s="16"/>
      <c r="P34" s="4" t="s">
        <v>56</v>
      </c>
      <c r="W34" s="11"/>
    </row>
    <row r="35" spans="1:23" ht="15" customHeight="1">
      <c r="A35" s="41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41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E1C3" sheet="1" selectLockedCells="1"/>
  <mergeCells count="2">
    <mergeCell ref="P1:Q1"/>
    <mergeCell ref="P5:Q5"/>
  </mergeCells>
  <conditionalFormatting sqref="J34:K34 H33:I34">
    <cfRule type="cellIs" priority="66" dxfId="339" operator="equal" stopIfTrue="1">
      <formula>$D$34</formula>
    </cfRule>
  </conditionalFormatting>
  <conditionalFormatting sqref="P20">
    <cfRule type="cellIs" priority="64" dxfId="340" operator="equal" stopIfTrue="1">
      <formula>"POSITIVO"</formula>
    </cfRule>
    <cfRule type="cellIs" priority="65" dxfId="341" operator="equal" stopIfTrue="1">
      <formula>"NEGATIVO"</formula>
    </cfRule>
  </conditionalFormatting>
  <conditionalFormatting sqref="Y2:Y32">
    <cfRule type="cellIs" priority="63" dxfId="341" operator="equal" stopIfTrue="1">
      <formula>"NÃO CUMPRIU"</formula>
    </cfRule>
  </conditionalFormatting>
  <conditionalFormatting sqref="P6:P7">
    <cfRule type="cellIs" priority="62" dxfId="342" operator="equal" stopIfTrue="1">
      <formula>$D$34</formula>
    </cfRule>
  </conditionalFormatting>
  <conditionalFormatting sqref="J2:M32">
    <cfRule type="cellIs" priority="61" dxfId="339" operator="equal" stopIfTrue="1">
      <formula>$D$34</formula>
    </cfRule>
  </conditionalFormatting>
  <conditionalFormatting sqref="A2:N2 L3:L32 A8:M9 A3:B7 A10:B14 H10:M14 A17:B21 H17:M21 A24:B28 A31:B32 H31:M32 H24:M28 A15:M16 A22:M23 A29:M30 H3:M7 N3:N32">
    <cfRule type="expression" priority="56" dxfId="343" stopIfTrue="1">
      <formula>$B2="dom"</formula>
    </cfRule>
    <cfRule type="expression" priority="57" dxfId="343" stopIfTrue="1">
      <formula>$B2="sáb"</formula>
    </cfRule>
  </conditionalFormatting>
  <conditionalFormatting sqref="D3:G3">
    <cfRule type="expression" priority="51" dxfId="343" stopIfTrue="1">
      <formula>$B3="dom"</formula>
    </cfRule>
    <cfRule type="expression" priority="52" dxfId="343" stopIfTrue="1">
      <formula>$B3="sab"</formula>
    </cfRule>
  </conditionalFormatting>
  <conditionalFormatting sqref="C3:C7">
    <cfRule type="expression" priority="39" dxfId="343" stopIfTrue="1">
      <formula>$B3="dom"</formula>
    </cfRule>
    <cfRule type="expression" priority="40" dxfId="343" stopIfTrue="1">
      <formula>$B3="sab"</formula>
    </cfRule>
  </conditionalFormatting>
  <conditionalFormatting sqref="C10:C14">
    <cfRule type="expression" priority="37" dxfId="343" stopIfTrue="1">
      <formula>$B10="dom"</formula>
    </cfRule>
    <cfRule type="expression" priority="38" dxfId="343" stopIfTrue="1">
      <formula>$B10="sab"</formula>
    </cfRule>
  </conditionalFormatting>
  <conditionalFormatting sqref="C17:C21">
    <cfRule type="expression" priority="35" dxfId="343" stopIfTrue="1">
      <formula>$B17="dom"</formula>
    </cfRule>
    <cfRule type="expression" priority="36" dxfId="343" stopIfTrue="1">
      <formula>$B17="sab"</formula>
    </cfRule>
  </conditionalFormatting>
  <conditionalFormatting sqref="C24:C28">
    <cfRule type="expression" priority="33" dxfId="343" stopIfTrue="1">
      <formula>$B24="dom"</formula>
    </cfRule>
    <cfRule type="expression" priority="34" dxfId="343" stopIfTrue="1">
      <formula>$B24="sab"</formula>
    </cfRule>
  </conditionalFormatting>
  <conditionalFormatting sqref="C31:C32">
    <cfRule type="expression" priority="31" dxfId="343" stopIfTrue="1">
      <formula>$B31="dom"</formula>
    </cfRule>
    <cfRule type="expression" priority="32" dxfId="343" stopIfTrue="1">
      <formula>$B31="sab"</formula>
    </cfRule>
  </conditionalFormatting>
  <conditionalFormatting sqref="D4:G7">
    <cfRule type="expression" priority="9" dxfId="343" stopIfTrue="1">
      <formula>$B4="dom"</formula>
    </cfRule>
    <cfRule type="expression" priority="10" dxfId="343" stopIfTrue="1">
      <formula>$B4="sab"</formula>
    </cfRule>
  </conditionalFormatting>
  <conditionalFormatting sqref="D10:G14">
    <cfRule type="expression" priority="7" dxfId="343" stopIfTrue="1">
      <formula>$B10="dom"</formula>
    </cfRule>
    <cfRule type="expression" priority="8" dxfId="343" stopIfTrue="1">
      <formula>$B10="sab"</formula>
    </cfRule>
  </conditionalFormatting>
  <conditionalFormatting sqref="D17:G21">
    <cfRule type="expression" priority="5" dxfId="343" stopIfTrue="1">
      <formula>$B17="dom"</formula>
    </cfRule>
    <cfRule type="expression" priority="6" dxfId="343" stopIfTrue="1">
      <formula>$B17="sab"</formula>
    </cfRule>
  </conditionalFormatting>
  <conditionalFormatting sqref="D24:G28">
    <cfRule type="expression" priority="3" dxfId="343" stopIfTrue="1">
      <formula>$B24="dom"</formula>
    </cfRule>
    <cfRule type="expression" priority="4" dxfId="343" stopIfTrue="1">
      <formula>$B24="sab"</formula>
    </cfRule>
  </conditionalFormatting>
  <conditionalFormatting sqref="D31:G32">
    <cfRule type="expression" priority="1" dxfId="343" stopIfTrue="1">
      <formula>$B31="dom"</formula>
    </cfRule>
    <cfRule type="expression" priority="2" dxfId="343" stopIfTrue="1">
      <formula>$B31="sab"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">
      <selection activeCell="D3" sqref="D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6">
        <v>1</v>
      </c>
      <c r="B2" s="58" t="s">
        <v>44</v>
      </c>
      <c r="C2" s="57"/>
      <c r="D2" s="57"/>
      <c r="E2" s="57"/>
      <c r="F2" s="57"/>
      <c r="G2" s="57"/>
      <c r="H2" s="62">
        <f>IF((F2-E2)=$D$34,$D$34,IF((F2-E2)&lt;$C$33,$C$33,(F2-E2)))</f>
        <v>0</v>
      </c>
      <c r="I2" s="57"/>
      <c r="J2" s="62">
        <f>IF(Y2="NÃO CUMPRIU",((IF(D2&gt;$C$34,(G2-D2)-H2,$D$34))-I2)-$C$33,(IF(D2&gt;$C$34,(G2-D2)-H2,$D$34))-I2)</f>
        <v>0</v>
      </c>
      <c r="K2" s="62">
        <f>IF(G2&gt;$D$33,G2-$D$33,$D$34)</f>
        <v>0</v>
      </c>
      <c r="L2" s="62">
        <f>IF(OR((J2-C2)=$D$34,(J2-C2)&lt;$D$34),"",IF((J2-C2)&gt;$F$33,$F$33,(J2-C2)))</f>
      </c>
      <c r="M2" s="62">
        <f>IF(J2=C2,"",IF(J2&lt;C2,C2-J2,""))</f>
      </c>
      <c r="N2" s="63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45</v>
      </c>
      <c r="C3" s="52">
        <v>0.3333333333333333</v>
      </c>
      <c r="D3" s="52"/>
      <c r="E3" s="52"/>
      <c r="F3" s="52"/>
      <c r="G3" s="52"/>
      <c r="H3" s="53">
        <f aca="true" t="shared" si="0" ref="H2:H32">IF((F3-E3)=$D$34,$D$34,IF((F3-E3)&lt;$C$33,$C$33,(F3-E3)))</f>
        <v>0</v>
      </c>
      <c r="I3" s="52"/>
      <c r="J3" s="53">
        <f aca="true" t="shared" si="1" ref="J2:J32">IF(Y3="NÃO CUMPRIU",((IF(D3&gt;$C$34,(G3-D3)-H3,$D$34))-I3)-$C$33,(IF(D3&gt;$C$34,(G3-D3)-H3,$D$34))-I3)</f>
        <v>0</v>
      </c>
      <c r="K3" s="53">
        <f aca="true" t="shared" si="2" ref="K2:K32">IF(G3&gt;$D$33,G3-$D$33,$D$34)</f>
        <v>0</v>
      </c>
      <c r="L3" s="53">
        <f>IF(OR((J3-C3)=$D$34,(J3-C3)&lt;$D$34),"",IF((J3-C3)&gt;$E$33,$E$33,(J3-C3)))</f>
      </c>
      <c r="M3" s="53">
        <f aca="true" t="shared" si="3" ref="M2:M32">IF(J3=C3,"",IF(J3&lt;C3,C3-J3,""))</f>
        <v>0.3333333333333333</v>
      </c>
      <c r="N3" s="54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46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>IF(OR((J4-C4)=$D$34,(J4-C4)&lt;$D$34),"",IF((J4-C4)&gt;$E$33,$E$33,(J4-C4)))</f>
      </c>
      <c r="M4" s="53">
        <f t="shared" si="3"/>
        <v>0.3333333333333333</v>
      </c>
      <c r="N4" s="54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47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>IF(OR((J5-C5)=$D$34,(J5-C5)&lt;$D$34),"",IF((J5-C5)&gt;$E$33,$E$33,(J5-C5)))</f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48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>IF(OR((J6-C6)=$D$34,(J6-C6)&lt;$D$34),"",IF((J6-C6)&gt;$E$33,$E$33,(J6-C6)))</f>
      </c>
      <c r="M6" s="53">
        <f t="shared" si="3"/>
        <v>0.3333333333333333</v>
      </c>
      <c r="N6" s="54"/>
      <c r="P6" s="46">
        <f>IF('SET-2017'!$P$20="POSITIVO",'SET-2017'!$P$19,D34)</f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49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>IF(OR((J7-C7)=$D$34,(J7-C7)&lt;$D$34),"",IF((J7-C7)&gt;$E$33,$E$33,(J7-C7)))</f>
      </c>
      <c r="M7" s="53">
        <f t="shared" si="3"/>
        <v>0.3333333333333333</v>
      </c>
      <c r="N7" s="54"/>
      <c r="P7" s="46">
        <f>IF('SET-2017'!P20="NEGATIVO",'SET-2017'!$P$19,D34)</f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6">
        <v>7</v>
      </c>
      <c r="B8" s="58" t="s">
        <v>50</v>
      </c>
      <c r="C8" s="57"/>
      <c r="D8" s="57"/>
      <c r="E8" s="57"/>
      <c r="F8" s="57"/>
      <c r="G8" s="57"/>
      <c r="H8" s="62">
        <f t="shared" si="0"/>
        <v>0</v>
      </c>
      <c r="I8" s="57"/>
      <c r="J8" s="62">
        <f t="shared" si="1"/>
        <v>0</v>
      </c>
      <c r="K8" s="62">
        <f t="shared" si="2"/>
        <v>0</v>
      </c>
      <c r="L8" s="62">
        <f>IF(OR((J8-C8)=$D$34,(J8-C8)&lt;$D$34),"",IF((J8-C8)&gt;$F$33,$F$33,(J8-C8)))</f>
      </c>
      <c r="M8" s="62">
        <f t="shared" si="3"/>
      </c>
      <c r="N8" s="63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6">
        <v>8</v>
      </c>
      <c r="B9" s="58" t="s">
        <v>44</v>
      </c>
      <c r="C9" s="57"/>
      <c r="D9" s="57"/>
      <c r="E9" s="57"/>
      <c r="F9" s="57"/>
      <c r="G9" s="57"/>
      <c r="H9" s="62">
        <f t="shared" si="0"/>
        <v>0</v>
      </c>
      <c r="I9" s="57"/>
      <c r="J9" s="62">
        <f t="shared" si="1"/>
        <v>0</v>
      </c>
      <c r="K9" s="62">
        <f t="shared" si="2"/>
        <v>0</v>
      </c>
      <c r="L9" s="62">
        <f>IF(OR((J9-C9)=$D$34,(J9-C9)&lt;$D$34),"",IF((J9-C9)&gt;$F$33,$F$33,(J9-C9)))</f>
      </c>
      <c r="M9" s="62">
        <f t="shared" si="3"/>
      </c>
      <c r="N9" s="63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45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>IF(OR((J10-C10)=$D$34,(J10-C10)&lt;$D$34),"",IF((J10-C10)&gt;$E$33,$E$33,(J10-C10)))</f>
      </c>
      <c r="M10" s="53">
        <f t="shared" si="3"/>
        <v>0.3333333333333333</v>
      </c>
      <c r="N10" s="54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46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>IF(OR((J11-C11)=$D$34,(J11-C11)&lt;$D$34),"",IF((J11-C11)&gt;$E$33,$E$33,(J11-C11)))</f>
      </c>
      <c r="M11" s="53">
        <f t="shared" si="3"/>
        <v>0.3333333333333333</v>
      </c>
      <c r="N11" s="54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47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>IF(OR((J12-C12)=$D$34,(J12-C12)&lt;$D$34),"",IF((J12-C12)&gt;$E$33,$E$33,(J12-C12)))</f>
      </c>
      <c r="M12" s="53">
        <f t="shared" si="3"/>
        <v>0.3333333333333333</v>
      </c>
      <c r="N12" s="54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6">
        <v>12</v>
      </c>
      <c r="B13" s="58" t="s">
        <v>48</v>
      </c>
      <c r="C13" s="57"/>
      <c r="D13" s="57"/>
      <c r="E13" s="57"/>
      <c r="F13" s="57"/>
      <c r="G13" s="57"/>
      <c r="H13" s="62">
        <f t="shared" si="0"/>
        <v>0</v>
      </c>
      <c r="I13" s="57"/>
      <c r="J13" s="62">
        <f t="shared" si="1"/>
        <v>0</v>
      </c>
      <c r="K13" s="62">
        <f t="shared" si="2"/>
        <v>0</v>
      </c>
      <c r="L13" s="62">
        <f>IF(OR((J13-C13)=$D$34,(J13-C13)&lt;$D$34),"",IF((J13-C13)&gt;$F$33,$F$33,(J13-C13)))</f>
      </c>
      <c r="M13" s="62">
        <f t="shared" si="3"/>
      </c>
      <c r="N13" s="63"/>
      <c r="P13" s="34"/>
      <c r="Q13" s="35">
        <f>IF(P7&gt;P10,"NÃO COMPENSOU TODO DÉBITO DO MÊS ANTERIOR","")</f>
      </c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6">
        <v>13</v>
      </c>
      <c r="B14" s="58" t="s">
        <v>49</v>
      </c>
      <c r="C14" s="57"/>
      <c r="D14" s="57"/>
      <c r="E14" s="57"/>
      <c r="F14" s="57"/>
      <c r="G14" s="57"/>
      <c r="H14" s="62">
        <f t="shared" si="0"/>
        <v>0</v>
      </c>
      <c r="I14" s="57"/>
      <c r="J14" s="62">
        <f t="shared" si="1"/>
        <v>0</v>
      </c>
      <c r="K14" s="62">
        <f t="shared" si="2"/>
        <v>0</v>
      </c>
      <c r="L14" s="62">
        <f>IF(OR((J14-C14)=$D$34,(J14-C14)&lt;$D$34),"",IF((J14-C14)&gt;$F$33,$F$33,(J14-C14)))</f>
      </c>
      <c r="M14" s="62">
        <f t="shared" si="3"/>
      </c>
      <c r="N14" s="63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6">
        <v>14</v>
      </c>
      <c r="B15" s="58" t="s">
        <v>50</v>
      </c>
      <c r="C15" s="57"/>
      <c r="D15" s="57"/>
      <c r="E15" s="57"/>
      <c r="F15" s="57"/>
      <c r="G15" s="57"/>
      <c r="H15" s="62">
        <f t="shared" si="0"/>
        <v>0</v>
      </c>
      <c r="I15" s="57"/>
      <c r="J15" s="62">
        <f t="shared" si="1"/>
        <v>0</v>
      </c>
      <c r="K15" s="62">
        <f t="shared" si="2"/>
        <v>0</v>
      </c>
      <c r="L15" s="62">
        <f>IF(OR((J15-C15)=$D$34,(J15-C15)&lt;$D$34),"",IF((J15-C15)&gt;$F$33,$F$33,(J15-C15)))</f>
      </c>
      <c r="M15" s="62">
        <f t="shared" si="3"/>
      </c>
      <c r="N15" s="63"/>
      <c r="P15" s="38"/>
      <c r="Q15" s="10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6">
        <v>15</v>
      </c>
      <c r="B16" s="58" t="s">
        <v>44</v>
      </c>
      <c r="C16" s="57"/>
      <c r="D16" s="57"/>
      <c r="E16" s="57"/>
      <c r="F16" s="57"/>
      <c r="G16" s="57"/>
      <c r="H16" s="62">
        <f t="shared" si="0"/>
        <v>0</v>
      </c>
      <c r="I16" s="57"/>
      <c r="J16" s="62">
        <f t="shared" si="1"/>
        <v>0</v>
      </c>
      <c r="K16" s="62">
        <f t="shared" si="2"/>
        <v>0</v>
      </c>
      <c r="L16" s="62">
        <f>IF(OR((J16-C16)=$D$34,(J16-C16)&lt;$D$34),"",IF((J16-C16)&gt;$F$33,$F$33,(J16-C16)))</f>
      </c>
      <c r="M16" s="62">
        <f t="shared" si="3"/>
      </c>
      <c r="N16" s="63"/>
      <c r="P16" s="29"/>
      <c r="Q16" s="30">
        <f>IF(P6&gt;P11,"NÃO COMPENSOU TODO CRÉDITO DO MÊS ANTERIOR","")</f>
      </c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45</v>
      </c>
      <c r="C17" s="52">
        <v>0.3333333333333333</v>
      </c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t="shared" si="2"/>
        <v>0</v>
      </c>
      <c r="L17" s="53">
        <f>IF(OR((J17-C17)=$D$34,(J17-C17)&lt;$D$34),"",IF((J17-C17)&gt;$E$33,$E$33,(J17-C17)))</f>
      </c>
      <c r="M17" s="53">
        <f t="shared" si="3"/>
        <v>0.3333333333333333</v>
      </c>
      <c r="N17" s="54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46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>IF(OR((J18-C18)=$D$34,(J18-C18)&lt;$D$34),"",IF((J18-C18)&gt;$E$33,$E$33,(J18-C18)))</f>
      </c>
      <c r="M18" s="53">
        <f t="shared" si="3"/>
        <v>0.3333333333333333</v>
      </c>
      <c r="N18" s="54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47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>IF(OR((J19-C19)=$D$34,(J19-C19)&lt;$D$34),"",IF((J19-C19)&gt;$E$33,$E$33,(J19-C19)))</f>
      </c>
      <c r="M19" s="53">
        <f t="shared" si="3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48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>IF(OR((J20-C20)=$D$34,(J20-C20)&lt;$D$34),"",IF((J20-C20)&gt;$E$33,$E$33,(J20-C20)))</f>
      </c>
      <c r="M20" s="53">
        <f t="shared" si="3"/>
        <v>0.3333333333333333</v>
      </c>
      <c r="N20" s="54"/>
      <c r="P20" s="28">
        <f>IF(P19=D34,"",IF((P10+P6)=(P11+P7),"",IF((P10+P6)&gt;(P11+P7),"POSITIVO","NEGATIVO")))</f>
      </c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49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>IF(OR((J21-C21)=$D$34,(J21-C21)&lt;$D$34),"",IF((J21-C21)&gt;$E$33,$E$33,(J21-C21)))</f>
      </c>
      <c r="M21" s="53">
        <f t="shared" si="3"/>
        <v>0.3333333333333333</v>
      </c>
      <c r="N21" s="54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6">
        <v>21</v>
      </c>
      <c r="B22" s="58" t="s">
        <v>50</v>
      </c>
      <c r="C22" s="57"/>
      <c r="D22" s="57"/>
      <c r="E22" s="57"/>
      <c r="F22" s="57"/>
      <c r="G22" s="57"/>
      <c r="H22" s="62">
        <f t="shared" si="0"/>
        <v>0</v>
      </c>
      <c r="I22" s="57"/>
      <c r="J22" s="62">
        <f t="shared" si="1"/>
        <v>0</v>
      </c>
      <c r="K22" s="62">
        <f t="shared" si="2"/>
        <v>0</v>
      </c>
      <c r="L22" s="62">
        <f>IF(OR((J22-C22)=$D$34,(J22-C22)&lt;$D$34),"",IF((J22-C22)&gt;$F$33,$F$33,(J22-C22)))</f>
      </c>
      <c r="M22" s="62">
        <f t="shared" si="3"/>
      </c>
      <c r="N22" s="63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6">
        <v>22</v>
      </c>
      <c r="B23" s="58" t="s">
        <v>44</v>
      </c>
      <c r="C23" s="57"/>
      <c r="D23" s="57"/>
      <c r="E23" s="57"/>
      <c r="F23" s="57"/>
      <c r="G23" s="57"/>
      <c r="H23" s="62">
        <f t="shared" si="0"/>
        <v>0</v>
      </c>
      <c r="I23" s="57"/>
      <c r="J23" s="62">
        <f t="shared" si="1"/>
        <v>0</v>
      </c>
      <c r="K23" s="62">
        <f t="shared" si="2"/>
        <v>0</v>
      </c>
      <c r="L23" s="62">
        <f>IF(OR((J23-C23)=$D$34,(J23-C23)&lt;$D$34),"",IF((J23-C23)&gt;$F$33,$F$33,(J23-C23)))</f>
      </c>
      <c r="M23" s="62">
        <f t="shared" si="3"/>
      </c>
      <c r="N23" s="63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45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>IF(OR((J24-C24)=$D$34,(J24-C24)&lt;$D$34),"",IF((J24-C24)&gt;$E$33,$E$33,(J24-C24)))</f>
      </c>
      <c r="M24" s="53">
        <f t="shared" si="3"/>
        <v>0.3333333333333333</v>
      </c>
      <c r="N24" s="54"/>
      <c r="P24" s="23"/>
      <c r="Q24" s="20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46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>IF(OR((J25-C25)=$D$34,(J25-C25)&lt;$D$34),"",IF((J25-C25)&gt;$E$33,$E$33,(J25-C25)))</f>
      </c>
      <c r="M25" s="53">
        <f t="shared" si="3"/>
        <v>0.3333333333333333</v>
      </c>
      <c r="N25" s="5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47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2"/>
        <v>0</v>
      </c>
      <c r="L26" s="53">
        <f>IF(OR((J26-C26)=$D$34,(J26-C26)&lt;$D$34),"",IF((J26-C26)&gt;$E$33,$E$33,(J26-C26)))</f>
      </c>
      <c r="M26" s="53">
        <f t="shared" si="3"/>
        <v>0.3333333333333333</v>
      </c>
      <c r="N26" s="54"/>
      <c r="R26" s="10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48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2"/>
        <v>0</v>
      </c>
      <c r="L27" s="53">
        <f>IF(OR((J27-C27)=$D$34,(J27-C27)&lt;$D$34),"",IF((J27-C27)&gt;$E$33,$E$33,(J27-C27)))</f>
      </c>
      <c r="M27" s="53">
        <f t="shared" si="3"/>
        <v>0.3333333333333333</v>
      </c>
      <c r="N27" s="5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49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>IF(OR((J28-C28)=$D$34,(J28-C28)&lt;$D$34),"",IF((J28-C28)&gt;$E$33,$E$33,(J28-C28)))</f>
      </c>
      <c r="M28" s="53">
        <f t="shared" si="3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56">
        <v>28</v>
      </c>
      <c r="B29" s="58" t="s">
        <v>50</v>
      </c>
      <c r="C29" s="57"/>
      <c r="D29" s="57"/>
      <c r="E29" s="57"/>
      <c r="F29" s="57"/>
      <c r="G29" s="57"/>
      <c r="H29" s="62">
        <f t="shared" si="0"/>
        <v>0</v>
      </c>
      <c r="I29" s="57"/>
      <c r="J29" s="62">
        <f t="shared" si="1"/>
        <v>0</v>
      </c>
      <c r="K29" s="62">
        <f t="shared" si="2"/>
        <v>0</v>
      </c>
      <c r="L29" s="62">
        <f>IF(OR((J29-C29)=$D$34,(J29-C29)&lt;$D$34),"",IF((J29-C29)&gt;$F$33,$F$33,(J29-C29)))</f>
      </c>
      <c r="M29" s="62">
        <f t="shared" si="3"/>
      </c>
      <c r="N29" s="63"/>
      <c r="Q29" s="4"/>
      <c r="W29" s="6">
        <v>28</v>
      </c>
      <c r="X29" s="2"/>
      <c r="Y29" s="2"/>
      <c r="Z29" s="2"/>
    </row>
    <row r="30" spans="1:26" ht="15" customHeight="1">
      <c r="A30" s="56">
        <v>29</v>
      </c>
      <c r="B30" s="58" t="s">
        <v>44</v>
      </c>
      <c r="C30" s="57"/>
      <c r="D30" s="57"/>
      <c r="E30" s="57"/>
      <c r="F30" s="57"/>
      <c r="G30" s="57"/>
      <c r="H30" s="62">
        <f t="shared" si="0"/>
        <v>0</v>
      </c>
      <c r="I30" s="57"/>
      <c r="J30" s="62">
        <f t="shared" si="1"/>
        <v>0</v>
      </c>
      <c r="K30" s="62">
        <f t="shared" si="2"/>
        <v>0</v>
      </c>
      <c r="L30" s="62">
        <f>IF(OR((J30-C30)=$D$34,(J30-C30)&lt;$D$34),"",IF((J30-C30)&gt;$F$33,$F$33,(J30-C30)))</f>
      </c>
      <c r="M30" s="62">
        <f t="shared" si="3"/>
      </c>
      <c r="N30" s="63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45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>IF(OR((J31-C31)=$D$34,(J31-C31)&lt;$D$34),"",IF((J31-C31)&gt;$E$33,$E$33,(J31-C31)))</f>
      </c>
      <c r="M31" s="53">
        <f t="shared" si="3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>
        <v>31</v>
      </c>
      <c r="B32" s="51" t="s">
        <v>46</v>
      </c>
      <c r="C32" s="52">
        <v>0.3333333333333333</v>
      </c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>IF(OR((J32-C32)=$D$34,(J32-C32)&lt;$D$34),"",IF((J32-C32)&gt;$E$33,$E$33,(J32-C32)))</f>
      </c>
      <c r="M32" s="53">
        <f t="shared" si="3"/>
        <v>0.3333333333333333</v>
      </c>
      <c r="N32" s="54"/>
      <c r="W32" s="6">
        <v>31</v>
      </c>
      <c r="X32" s="2"/>
      <c r="Y32" s="2"/>
      <c r="Z32" s="2"/>
    </row>
    <row r="33" spans="1:23" ht="15" customHeight="1" thickTop="1">
      <c r="A33" s="69"/>
      <c r="B33" s="67"/>
      <c r="C33" s="99">
        <v>0.041666666666666664</v>
      </c>
      <c r="D33" s="99">
        <v>0.9166666666666666</v>
      </c>
      <c r="E33" s="66">
        <v>0.08333333333333333</v>
      </c>
      <c r="F33" s="66">
        <v>0.3333333333333333</v>
      </c>
      <c r="G33" s="65"/>
      <c r="H33" s="12"/>
      <c r="I33" s="27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99">
        <v>0.0006944444444444445</v>
      </c>
      <c r="D34" s="99">
        <v>0</v>
      </c>
      <c r="E34" s="100"/>
      <c r="F34" s="59" t="s">
        <v>95</v>
      </c>
      <c r="G34" s="60"/>
      <c r="H34" s="60"/>
      <c r="I34" s="59"/>
      <c r="J34" s="65"/>
      <c r="K34" s="59" t="s">
        <v>96</v>
      </c>
      <c r="L34" s="60"/>
      <c r="M34" s="14"/>
      <c r="N34" s="59" t="s">
        <v>97</v>
      </c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I3:K31 I32">
    <cfRule type="cellIs" priority="50" dxfId="339" operator="equal" stopIfTrue="1">
      <formula>$D$34</formula>
    </cfRule>
  </conditionalFormatting>
  <conditionalFormatting sqref="P20">
    <cfRule type="cellIs" priority="48" dxfId="340" operator="equal" stopIfTrue="1">
      <formula>"POSITIVO"</formula>
    </cfRule>
    <cfRule type="cellIs" priority="49" dxfId="341" operator="equal" stopIfTrue="1">
      <formula>"NEGATIVO"</formula>
    </cfRule>
  </conditionalFormatting>
  <conditionalFormatting sqref="Y2:Y32">
    <cfRule type="cellIs" priority="47" dxfId="341" operator="equal" stopIfTrue="1">
      <formula>"NÃO CUMPRIU"</formula>
    </cfRule>
  </conditionalFormatting>
  <conditionalFormatting sqref="P6:P7">
    <cfRule type="cellIs" priority="46" dxfId="342" operator="equal" stopIfTrue="1">
      <formula>$D$34</formula>
    </cfRule>
  </conditionalFormatting>
  <conditionalFormatting sqref="A3:C32 H32:I32 H3:K31 A2:B2 L3:N7 L10:N12 M8:N9 L17:N21 M13:N16 L24:N28 M22:N23 L31:N32 M29:N30">
    <cfRule type="expression" priority="38" dxfId="343" stopIfTrue="1">
      <formula>$B2="dom"</formula>
    </cfRule>
    <cfRule type="expression" priority="39" dxfId="343" stopIfTrue="1">
      <formula>$B2="sab"</formula>
    </cfRule>
  </conditionalFormatting>
  <conditionalFormatting sqref="J32:K32">
    <cfRule type="cellIs" priority="37" dxfId="339" operator="equal" stopIfTrue="1">
      <formula>$D$34</formula>
    </cfRule>
  </conditionalFormatting>
  <conditionalFormatting sqref="J32:K32">
    <cfRule type="expression" priority="35" dxfId="343" stopIfTrue="1">
      <formula>$B32="dom"</formula>
    </cfRule>
    <cfRule type="expression" priority="36" dxfId="343" stopIfTrue="1">
      <formula>$B32="sab"</formula>
    </cfRule>
  </conditionalFormatting>
  <conditionalFormatting sqref="D3:G3">
    <cfRule type="expression" priority="31" dxfId="343" stopIfTrue="1">
      <formula>$B3="dom"</formula>
    </cfRule>
    <cfRule type="expression" priority="32" dxfId="343" stopIfTrue="1">
      <formula>$B3="sab"</formula>
    </cfRule>
  </conditionalFormatting>
  <conditionalFormatting sqref="D4:G32">
    <cfRule type="expression" priority="21" dxfId="343" stopIfTrue="1">
      <formula>$B4="dom"</formula>
    </cfRule>
    <cfRule type="expression" priority="22" dxfId="343" stopIfTrue="1">
      <formula>$B4="sab"</formula>
    </cfRule>
  </conditionalFormatting>
  <conditionalFormatting sqref="I2:K2">
    <cfRule type="cellIs" priority="13" dxfId="339" operator="equal" stopIfTrue="1">
      <formula>$D$34</formula>
    </cfRule>
  </conditionalFormatting>
  <conditionalFormatting sqref="C2 H2:N2">
    <cfRule type="expression" priority="11" dxfId="343" stopIfTrue="1">
      <formula>$B2="dom"</formula>
    </cfRule>
    <cfRule type="expression" priority="12" dxfId="343" stopIfTrue="1">
      <formula>$B2="sab"</formula>
    </cfRule>
  </conditionalFormatting>
  <conditionalFormatting sqref="D2:G2">
    <cfRule type="expression" priority="9" dxfId="343" stopIfTrue="1">
      <formula>$B2="dom"</formula>
    </cfRule>
    <cfRule type="expression" priority="10" dxfId="343" stopIfTrue="1">
      <formula>$B2="sab"</formula>
    </cfRule>
  </conditionalFormatting>
  <conditionalFormatting sqref="L8:L9">
    <cfRule type="expression" priority="7" dxfId="343" stopIfTrue="1">
      <formula>$B8="dom"</formula>
    </cfRule>
    <cfRule type="expression" priority="8" dxfId="343" stopIfTrue="1">
      <formula>$B8="sab"</formula>
    </cfRule>
  </conditionalFormatting>
  <conditionalFormatting sqref="L13:L16">
    <cfRule type="expression" priority="5" dxfId="343" stopIfTrue="1">
      <formula>$B13="dom"</formula>
    </cfRule>
    <cfRule type="expression" priority="6" dxfId="343" stopIfTrue="1">
      <formula>$B13="sab"</formula>
    </cfRule>
  </conditionalFormatting>
  <conditionalFormatting sqref="L22:L23">
    <cfRule type="expression" priority="3" dxfId="343" stopIfTrue="1">
      <formula>$B22="dom"</formula>
    </cfRule>
    <cfRule type="expression" priority="4" dxfId="343" stopIfTrue="1">
      <formula>$B22="sab"</formula>
    </cfRule>
  </conditionalFormatting>
  <conditionalFormatting sqref="L29:L30">
    <cfRule type="expression" priority="1" dxfId="343" stopIfTrue="1">
      <formula>$B29="dom"</formula>
    </cfRule>
    <cfRule type="expression" priority="2" dxfId="343" stopIfTrue="1">
      <formula>$B29="sab"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0">
        <v>1</v>
      </c>
      <c r="B2" s="51" t="s">
        <v>47</v>
      </c>
      <c r="C2" s="52">
        <v>0.3333333333333333</v>
      </c>
      <c r="D2" s="52"/>
      <c r="E2" s="52"/>
      <c r="F2" s="52"/>
      <c r="G2" s="52"/>
      <c r="H2" s="53">
        <f aca="true" t="shared" si="0" ref="H2:H32">IF((F2-E2)=$D$34,$D$34,IF((F2-E2)&lt;$C$33,$C$33,(F2-E2)))</f>
        <v>0</v>
      </c>
      <c r="I2" s="52"/>
      <c r="J2" s="53">
        <f aca="true" t="shared" si="1" ref="J2:J32">IF(Y2="NÃO CUMPRIU",((IF(D2&gt;$C$34,(G2-D2)-H2,$D$34))-I2)-$C$33,(IF(D2&gt;$C$34,(G2-D2)-H2,$D$34))-I2)</f>
        <v>0</v>
      </c>
      <c r="K2" s="53">
        <f aca="true" t="shared" si="2" ref="K2:K32">IF(G2&gt;$D$33,G2-$D$33,$D$34)</f>
        <v>0</v>
      </c>
      <c r="L2" s="53">
        <f>IF(OR((J2-C2)=$D$34,(J2-C2)&lt;$D$34),"",IF((J2-C2)&gt;$E$34,$E$34,(J2-C2)))</f>
      </c>
      <c r="M2" s="53">
        <f aca="true" t="shared" si="3" ref="M2:M32">IF(J2=C2,"",IF(J2&lt;C2,C2-J2,""))</f>
        <v>0.3333333333333333</v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6">
        <v>2</v>
      </c>
      <c r="B3" s="58" t="s">
        <v>48</v>
      </c>
      <c r="C3" s="57"/>
      <c r="D3" s="57"/>
      <c r="E3" s="57"/>
      <c r="F3" s="57"/>
      <c r="G3" s="57"/>
      <c r="H3" s="62">
        <f t="shared" si="0"/>
        <v>0</v>
      </c>
      <c r="I3" s="57"/>
      <c r="J3" s="62">
        <f t="shared" si="1"/>
        <v>0</v>
      </c>
      <c r="K3" s="62">
        <f t="shared" si="2"/>
        <v>0</v>
      </c>
      <c r="L3" s="62">
        <f>IF(OR((J3-C3)=$D$34,(J3-C3)&lt;$D$34),"",IF((J3-C3)&gt;$F$33,$F$33,(J3-C3)))</f>
      </c>
      <c r="M3" s="62">
        <f t="shared" si="3"/>
      </c>
      <c r="N3" s="63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6">
        <v>3</v>
      </c>
      <c r="B4" s="58" t="s">
        <v>49</v>
      </c>
      <c r="C4" s="57"/>
      <c r="D4" s="57"/>
      <c r="E4" s="57"/>
      <c r="F4" s="57"/>
      <c r="G4" s="57"/>
      <c r="H4" s="62">
        <f t="shared" si="0"/>
        <v>0</v>
      </c>
      <c r="I4" s="57"/>
      <c r="J4" s="62">
        <f t="shared" si="1"/>
        <v>0</v>
      </c>
      <c r="K4" s="62">
        <f t="shared" si="2"/>
        <v>0</v>
      </c>
      <c r="L4" s="62">
        <f>IF(OR((J4-C4)=$D$34,(J4-C4)&lt;$D$34),"",IF((J4-C4)&gt;$F$33,$F$33,(J4-C4)))</f>
      </c>
      <c r="M4" s="62">
        <f t="shared" si="3"/>
      </c>
      <c r="N4" s="63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61">
        <v>4</v>
      </c>
      <c r="B5" s="64" t="s">
        <v>50</v>
      </c>
      <c r="C5" s="102"/>
      <c r="D5" s="102"/>
      <c r="E5" s="102"/>
      <c r="F5" s="102"/>
      <c r="G5" s="102"/>
      <c r="H5" s="103">
        <f t="shared" si="0"/>
        <v>0</v>
      </c>
      <c r="I5" s="102"/>
      <c r="J5" s="103">
        <f t="shared" si="1"/>
        <v>0</v>
      </c>
      <c r="K5" s="103">
        <f t="shared" si="2"/>
        <v>0</v>
      </c>
      <c r="L5" s="62">
        <f>IF(OR((J5-C5)=$D$34,(J5-C5)&lt;$D$34),"",IF((J5-C5)&gt;$F$33,$F$33,(J5-C5)))</f>
      </c>
      <c r="M5" s="103">
        <f t="shared" si="3"/>
      </c>
      <c r="N5" s="10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61">
        <v>5</v>
      </c>
      <c r="B6" s="64" t="s">
        <v>44</v>
      </c>
      <c r="C6" s="102"/>
      <c r="D6" s="102"/>
      <c r="E6" s="102"/>
      <c r="F6" s="102"/>
      <c r="G6" s="102"/>
      <c r="H6" s="103">
        <f t="shared" si="0"/>
        <v>0</v>
      </c>
      <c r="I6" s="102"/>
      <c r="J6" s="103">
        <f t="shared" si="1"/>
        <v>0</v>
      </c>
      <c r="K6" s="103">
        <f t="shared" si="2"/>
        <v>0</v>
      </c>
      <c r="L6" s="62">
        <f>IF(OR((J6-C6)=$D$34,(J6-C6)&lt;$D$34),"",IF((J6-C6)&gt;$F$33,$F$33,(J6-C6)))</f>
      </c>
      <c r="M6" s="103">
        <f t="shared" si="3"/>
      </c>
      <c r="N6" s="104"/>
      <c r="P6" s="46">
        <f>IF('OUT-2017'!$P$20="POSITIVO",'OUT-2017'!$P$19,D34)</f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45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 aca="true" t="shared" si="5" ref="L7:L32">IF(OR((J7-C7)=$D$34,(J7-C7)&lt;$D$34),"",IF((J7-C7)&gt;$E$34,$E$34,(J7-C7)))</f>
      </c>
      <c r="M7" s="53">
        <f t="shared" si="3"/>
        <v>0.3333333333333333</v>
      </c>
      <c r="N7" s="54"/>
      <c r="P7" s="46">
        <f>IF('OUT-2017'!P20="NEGATIVO",'OUT-2017'!$P$19,D34)</f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46</v>
      </c>
      <c r="C8" s="52">
        <v>0.3333333333333333</v>
      </c>
      <c r="D8" s="52"/>
      <c r="E8" s="52"/>
      <c r="F8" s="52"/>
      <c r="G8" s="52"/>
      <c r="H8" s="53">
        <f t="shared" si="0"/>
        <v>0</v>
      </c>
      <c r="I8" s="52"/>
      <c r="J8" s="53">
        <f t="shared" si="1"/>
        <v>0</v>
      </c>
      <c r="K8" s="53">
        <f t="shared" si="2"/>
        <v>0</v>
      </c>
      <c r="L8" s="53">
        <f t="shared" si="5"/>
      </c>
      <c r="M8" s="53">
        <f t="shared" si="3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47</v>
      </c>
      <c r="C9" s="52">
        <v>0.3333333333333333</v>
      </c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 t="shared" si="5"/>
      </c>
      <c r="M9" s="53">
        <f t="shared" si="3"/>
        <v>0.3333333333333333</v>
      </c>
      <c r="N9" s="54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48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 t="shared" si="5"/>
      </c>
      <c r="M10" s="53">
        <f t="shared" si="3"/>
        <v>0.3333333333333333</v>
      </c>
      <c r="N10" s="54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49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 t="shared" si="5"/>
      </c>
      <c r="M11" s="53">
        <f t="shared" si="3"/>
        <v>0.3333333333333333</v>
      </c>
      <c r="N11" s="54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61">
        <v>11</v>
      </c>
      <c r="B12" s="64" t="s">
        <v>50</v>
      </c>
      <c r="C12" s="102"/>
      <c r="D12" s="102"/>
      <c r="E12" s="102"/>
      <c r="F12" s="102"/>
      <c r="G12" s="102"/>
      <c r="H12" s="103">
        <f t="shared" si="0"/>
        <v>0</v>
      </c>
      <c r="I12" s="102"/>
      <c r="J12" s="103">
        <f t="shared" si="1"/>
        <v>0</v>
      </c>
      <c r="K12" s="103">
        <f t="shared" si="2"/>
        <v>0</v>
      </c>
      <c r="L12" s="62">
        <f>IF(OR((J12-C12)=$D$34,(J12-C12)&lt;$D$34),"",IF((J12-C12)&gt;$F$33,$F$33,(J12-C12)))</f>
      </c>
      <c r="M12" s="103">
        <f t="shared" si="3"/>
      </c>
      <c r="N12" s="104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61">
        <v>12</v>
      </c>
      <c r="B13" s="64" t="s">
        <v>44</v>
      </c>
      <c r="C13" s="102"/>
      <c r="D13" s="102"/>
      <c r="E13" s="102"/>
      <c r="F13" s="102"/>
      <c r="G13" s="102"/>
      <c r="H13" s="103">
        <f t="shared" si="0"/>
        <v>0</v>
      </c>
      <c r="I13" s="102"/>
      <c r="J13" s="103">
        <f t="shared" si="1"/>
        <v>0</v>
      </c>
      <c r="K13" s="103">
        <f t="shared" si="2"/>
        <v>0</v>
      </c>
      <c r="L13" s="62">
        <f>IF(OR((J13-C13)=$D$34,(J13-C13)&lt;$D$34),"",IF((J13-C13)&gt;$F$33,$F$33,(J13-C13)))</f>
      </c>
      <c r="M13" s="103">
        <f t="shared" si="3"/>
      </c>
      <c r="N13" s="104"/>
      <c r="P13" s="34"/>
      <c r="Q13" s="35">
        <f>IF(P7&gt;P10,"NÃO COMPENSOU TODO DÉBITO DO MÊS ANTERIOR","")</f>
      </c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45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 t="shared" si="5"/>
      </c>
      <c r="M14" s="53">
        <f t="shared" si="3"/>
        <v>0.3333333333333333</v>
      </c>
      <c r="N14" s="54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46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 t="shared" si="5"/>
      </c>
      <c r="M15" s="53">
        <f t="shared" si="3"/>
        <v>0.3333333333333333</v>
      </c>
      <c r="N15" s="54"/>
      <c r="P15" s="38"/>
      <c r="Q15" s="10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6">
        <v>15</v>
      </c>
      <c r="B16" s="58" t="s">
        <v>47</v>
      </c>
      <c r="C16" s="57"/>
      <c r="D16" s="57"/>
      <c r="E16" s="57"/>
      <c r="F16" s="57"/>
      <c r="G16" s="57"/>
      <c r="H16" s="62">
        <f t="shared" si="0"/>
        <v>0</v>
      </c>
      <c r="I16" s="57"/>
      <c r="J16" s="62">
        <f t="shared" si="1"/>
        <v>0</v>
      </c>
      <c r="K16" s="62">
        <f t="shared" si="2"/>
        <v>0</v>
      </c>
      <c r="L16" s="62">
        <f>IF(OR((J16-C16)=$D$34,(J16-C16)&lt;$D$34),"",IF((J16-C16)&gt;$F$33,$F$33,(J16-C16)))</f>
      </c>
      <c r="M16" s="62">
        <f t="shared" si="3"/>
      </c>
      <c r="N16" s="63"/>
      <c r="P16" s="29"/>
      <c r="Q16" s="30">
        <f>IF(P6&gt;P11,"NÃO COMPENSOU TODO CRÉDITO DO MÊS ANTERIOR","")</f>
      </c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48</v>
      </c>
      <c r="C17" s="52">
        <v>0.3333333333333333</v>
      </c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t="shared" si="2"/>
        <v>0</v>
      </c>
      <c r="L17" s="53">
        <f t="shared" si="5"/>
      </c>
      <c r="M17" s="53">
        <f t="shared" si="3"/>
        <v>0.3333333333333333</v>
      </c>
      <c r="N17" s="54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49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 t="shared" si="5"/>
      </c>
      <c r="M18" s="53">
        <f t="shared" si="3"/>
        <v>0.3333333333333333</v>
      </c>
      <c r="N18" s="54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61">
        <v>18</v>
      </c>
      <c r="B19" s="64" t="s">
        <v>50</v>
      </c>
      <c r="C19" s="102"/>
      <c r="D19" s="102"/>
      <c r="E19" s="102"/>
      <c r="F19" s="102"/>
      <c r="G19" s="102"/>
      <c r="H19" s="103">
        <f t="shared" si="0"/>
        <v>0</v>
      </c>
      <c r="I19" s="102"/>
      <c r="J19" s="103">
        <f t="shared" si="1"/>
        <v>0</v>
      </c>
      <c r="K19" s="103">
        <f t="shared" si="2"/>
        <v>0</v>
      </c>
      <c r="L19" s="62">
        <f>IF(OR((J19-C19)=$D$34,(J19-C19)&lt;$D$34),"",IF((J19-C19)&gt;$F$33,$F$33,(J19-C19)))</f>
      </c>
      <c r="M19" s="103">
        <f t="shared" si="3"/>
      </c>
      <c r="N19" s="10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61">
        <v>19</v>
      </c>
      <c r="B20" s="64" t="s">
        <v>44</v>
      </c>
      <c r="C20" s="102"/>
      <c r="D20" s="102"/>
      <c r="E20" s="102"/>
      <c r="F20" s="102"/>
      <c r="G20" s="102"/>
      <c r="H20" s="103">
        <f t="shared" si="0"/>
        <v>0</v>
      </c>
      <c r="I20" s="102"/>
      <c r="J20" s="103">
        <f t="shared" si="1"/>
        <v>0</v>
      </c>
      <c r="K20" s="103">
        <f t="shared" si="2"/>
        <v>0</v>
      </c>
      <c r="L20" s="62">
        <f>IF(OR((J20-C20)=$D$34,(J20-C20)&lt;$D$34),"",IF((J20-C20)&gt;$F$33,$F$33,(J20-C20)))</f>
      </c>
      <c r="M20" s="103">
        <f t="shared" si="3"/>
      </c>
      <c r="N20" s="104"/>
      <c r="P20" s="28">
        <f>IF(P19=D34,"",IF((P10+P6)=(P11+P7),"",IF((P10+P6)&gt;(P11+P7),"POSITIVO","NEGATIVO")))</f>
      </c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6">
        <v>20</v>
      </c>
      <c r="B21" s="58" t="s">
        <v>45</v>
      </c>
      <c r="C21" s="57"/>
      <c r="D21" s="57"/>
      <c r="E21" s="57"/>
      <c r="F21" s="57"/>
      <c r="G21" s="57"/>
      <c r="H21" s="62">
        <f t="shared" si="0"/>
        <v>0</v>
      </c>
      <c r="I21" s="57"/>
      <c r="J21" s="62">
        <f t="shared" si="1"/>
        <v>0</v>
      </c>
      <c r="K21" s="62">
        <f t="shared" si="2"/>
        <v>0</v>
      </c>
      <c r="L21" s="62">
        <f>IF(OR((J21-C21)=$D$34,(J21-C21)&lt;$D$34),"",IF((J21-C21)&gt;$F$33,$F$33,(J21-C21)))</f>
      </c>
      <c r="M21" s="62">
        <f t="shared" si="3"/>
      </c>
      <c r="N21" s="63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46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 t="shared" si="5"/>
      </c>
      <c r="M22" s="53">
        <f t="shared" si="3"/>
        <v>0.3333333333333333</v>
      </c>
      <c r="N22" s="54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47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 t="shared" si="5"/>
      </c>
      <c r="M23" s="53">
        <f t="shared" si="3"/>
        <v>0.3333333333333333</v>
      </c>
      <c r="N23" s="54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48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 t="shared" si="5"/>
      </c>
      <c r="M24" s="53">
        <f t="shared" si="3"/>
        <v>0.3333333333333333</v>
      </c>
      <c r="N24" s="54"/>
      <c r="P24" s="23"/>
      <c r="Q24" s="20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49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 t="shared" si="5"/>
      </c>
      <c r="M25" s="53">
        <f t="shared" si="3"/>
        <v>0.3333333333333333</v>
      </c>
      <c r="N25" s="5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61">
        <v>25</v>
      </c>
      <c r="B26" s="64" t="s">
        <v>50</v>
      </c>
      <c r="C26" s="102"/>
      <c r="D26" s="102"/>
      <c r="E26" s="102"/>
      <c r="F26" s="102"/>
      <c r="G26" s="102"/>
      <c r="H26" s="103">
        <f t="shared" si="0"/>
        <v>0</v>
      </c>
      <c r="I26" s="102"/>
      <c r="J26" s="103">
        <f t="shared" si="1"/>
        <v>0</v>
      </c>
      <c r="K26" s="103">
        <f t="shared" si="2"/>
        <v>0</v>
      </c>
      <c r="L26" s="62">
        <f>IF(OR((J26-C26)=$D$34,(J26-C26)&lt;$D$34),"",IF((J26-C26)&gt;$F$33,$F$33,(J26-C26)))</f>
      </c>
      <c r="M26" s="103">
        <f t="shared" si="3"/>
      </c>
      <c r="N26" s="104"/>
      <c r="R26" s="10"/>
      <c r="W26" s="6">
        <v>25</v>
      </c>
      <c r="X26" s="2"/>
      <c r="Y26" s="2"/>
      <c r="Z26" s="2"/>
    </row>
    <row r="27" spans="1:26" ht="15" customHeight="1">
      <c r="A27" s="61">
        <v>26</v>
      </c>
      <c r="B27" s="64" t="s">
        <v>44</v>
      </c>
      <c r="C27" s="102"/>
      <c r="D27" s="102"/>
      <c r="E27" s="102"/>
      <c r="F27" s="102"/>
      <c r="G27" s="102"/>
      <c r="H27" s="103">
        <f t="shared" si="0"/>
        <v>0</v>
      </c>
      <c r="I27" s="102"/>
      <c r="J27" s="103">
        <f t="shared" si="1"/>
        <v>0</v>
      </c>
      <c r="K27" s="103">
        <f t="shared" si="2"/>
        <v>0</v>
      </c>
      <c r="L27" s="62">
        <f>IF(OR((J27-C27)=$D$34,(J27-C27)&lt;$D$34),"",IF((J27-C27)&gt;$F$33,$F$33,(J27-C27)))</f>
      </c>
      <c r="M27" s="103">
        <f t="shared" si="3"/>
      </c>
      <c r="N27" s="10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45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 t="shared" si="5"/>
      </c>
      <c r="M28" s="53">
        <f t="shared" si="3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46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 t="shared" si="5"/>
      </c>
      <c r="M29" s="53">
        <f t="shared" si="3"/>
        <v>0.3333333333333333</v>
      </c>
      <c r="N29" s="5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47</v>
      </c>
      <c r="C30" s="52">
        <v>0.3333333333333333</v>
      </c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 t="shared" si="5"/>
      </c>
      <c r="M30" s="53">
        <f t="shared" si="3"/>
        <v>0.3333333333333333</v>
      </c>
      <c r="N30" s="5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48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 t="shared" si="5"/>
      </c>
      <c r="M31" s="53">
        <f t="shared" si="3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/>
      <c r="B32" s="51"/>
      <c r="C32" s="52"/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 t="shared" si="5"/>
      </c>
      <c r="M32" s="53">
        <f t="shared" si="3"/>
      </c>
      <c r="N32" s="54"/>
      <c r="W32" s="6">
        <v>31</v>
      </c>
      <c r="X32" s="2"/>
      <c r="Y32" s="2"/>
      <c r="Z32" s="2"/>
    </row>
    <row r="33" spans="1:23" ht="15" customHeight="1" thickTop="1">
      <c r="A33" s="69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26">
        <v>0.0006944444444444445</v>
      </c>
      <c r="D34" s="26">
        <v>0</v>
      </c>
      <c r="E34" s="27">
        <v>0.08333333333333333</v>
      </c>
      <c r="F34" s="59" t="s">
        <v>98</v>
      </c>
      <c r="G34" s="60"/>
      <c r="H34" s="60"/>
      <c r="I34" s="80"/>
      <c r="J34" s="59" t="s">
        <v>100</v>
      </c>
      <c r="K34" s="59"/>
      <c r="L34" s="59"/>
      <c r="M34" s="59"/>
      <c r="N34" s="80"/>
      <c r="W34" s="11"/>
    </row>
    <row r="35" spans="1:23" ht="15" customHeight="1">
      <c r="A35" s="69"/>
      <c r="B35" s="67"/>
      <c r="C35" s="67"/>
      <c r="D35" s="67"/>
      <c r="E35" s="68"/>
      <c r="F35" s="59" t="s">
        <v>99</v>
      </c>
      <c r="G35" s="60"/>
      <c r="H35" s="60"/>
      <c r="I35" s="80"/>
      <c r="J35" s="59" t="s">
        <v>101</v>
      </c>
      <c r="K35" s="59"/>
      <c r="L35" s="59"/>
      <c r="M35" s="59"/>
      <c r="N35" s="80"/>
      <c r="P35" s="4" t="s">
        <v>56</v>
      </c>
      <c r="W35" s="11"/>
    </row>
    <row r="36" spans="1:23" ht="15" customHeight="1">
      <c r="A36" s="17"/>
      <c r="B36" s="42" t="s">
        <v>55</v>
      </c>
      <c r="C36" s="43"/>
      <c r="D36" s="44"/>
      <c r="E36" s="44"/>
      <c r="F36" s="45"/>
      <c r="G36" s="45"/>
      <c r="H36" s="45"/>
      <c r="I36" s="45"/>
      <c r="J36" s="43"/>
      <c r="K36" s="43"/>
      <c r="L36" s="43"/>
      <c r="M36" s="43"/>
      <c r="N36" s="43"/>
      <c r="P36" s="4" t="s">
        <v>78</v>
      </c>
      <c r="W36" s="17"/>
    </row>
    <row r="37" spans="1:23" ht="15" customHeight="1">
      <c r="A37" s="17"/>
      <c r="B37" s="43" t="s">
        <v>58</v>
      </c>
      <c r="C37" s="43"/>
      <c r="D37" s="44"/>
      <c r="E37" s="45"/>
      <c r="F37" s="45"/>
      <c r="G37" s="45"/>
      <c r="H37" s="45"/>
      <c r="I37" s="45"/>
      <c r="J37" s="45"/>
      <c r="K37" s="45"/>
      <c r="L37" s="43"/>
      <c r="M37" s="43"/>
      <c r="N37" s="43"/>
      <c r="P37" s="4" t="s">
        <v>104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E1C3" sheet="1" selectLockedCells="1"/>
  <mergeCells count="2">
    <mergeCell ref="P1:Q1"/>
    <mergeCell ref="P5:Q5"/>
  </mergeCells>
  <conditionalFormatting sqref="H2:H33 I33 J2:K32">
    <cfRule type="cellIs" priority="35" dxfId="339" operator="equal" stopIfTrue="1">
      <formula>$D$34</formula>
    </cfRule>
  </conditionalFormatting>
  <conditionalFormatting sqref="P20">
    <cfRule type="cellIs" priority="33" dxfId="340" operator="equal" stopIfTrue="1">
      <formula>"POSITIVO"</formula>
    </cfRule>
    <cfRule type="cellIs" priority="34" dxfId="341" operator="equal" stopIfTrue="1">
      <formula>"NEGATIVO"</formula>
    </cfRule>
  </conditionalFormatting>
  <conditionalFormatting sqref="Y2:Y32">
    <cfRule type="cellIs" priority="32" dxfId="341" operator="equal" stopIfTrue="1">
      <formula>"NÃO CUMPRIU"</formula>
    </cfRule>
  </conditionalFormatting>
  <conditionalFormatting sqref="P6:P7">
    <cfRule type="cellIs" priority="31" dxfId="342" operator="equal" stopIfTrue="1">
      <formula>$D$34</formula>
    </cfRule>
  </conditionalFormatting>
  <conditionalFormatting sqref="A1:N1 A3:K6 M3:M31 A2:C2 H2:N2 L3:L32 A12:K13 A7:C11 H7:K11 A14:C15 H14:K15 A17:C31 N3:N32 H17:K31 A16:K16">
    <cfRule type="expression" priority="29" dxfId="343" stopIfTrue="1">
      <formula>$B1="dom"</formula>
    </cfRule>
    <cfRule type="expression" priority="30" dxfId="343" stopIfTrue="1">
      <formula>$B1="sab"</formula>
    </cfRule>
  </conditionalFormatting>
  <conditionalFormatting sqref="D2:G2">
    <cfRule type="expression" priority="15" dxfId="343" stopIfTrue="1">
      <formula>$B2="dom"</formula>
    </cfRule>
    <cfRule type="expression" priority="16" dxfId="343" stopIfTrue="1">
      <formula>$B2="sab"</formula>
    </cfRule>
  </conditionalFormatting>
  <conditionalFormatting sqref="D7:G11">
    <cfRule type="expression" priority="13" dxfId="343" stopIfTrue="1">
      <formula>$B7="dom"</formula>
    </cfRule>
    <cfRule type="expression" priority="14" dxfId="343" stopIfTrue="1">
      <formula>$B7="sab"</formula>
    </cfRule>
  </conditionalFormatting>
  <conditionalFormatting sqref="D14:G15">
    <cfRule type="expression" priority="11" dxfId="343" stopIfTrue="1">
      <formula>$B14="dom"</formula>
    </cfRule>
    <cfRule type="expression" priority="12" dxfId="343" stopIfTrue="1">
      <formula>$B14="sab"</formula>
    </cfRule>
  </conditionalFormatting>
  <conditionalFormatting sqref="D17:G18">
    <cfRule type="expression" priority="9" dxfId="343" stopIfTrue="1">
      <formula>$B17="dom"</formula>
    </cfRule>
    <cfRule type="expression" priority="10" dxfId="343" stopIfTrue="1">
      <formula>$B17="sab"</formula>
    </cfRule>
  </conditionalFormatting>
  <conditionalFormatting sqref="D22:G25">
    <cfRule type="expression" priority="7" dxfId="343" stopIfTrue="1">
      <formula>$B22="dom"</formula>
    </cfRule>
    <cfRule type="expression" priority="8" dxfId="343" stopIfTrue="1">
      <formula>$B22="sab"</formula>
    </cfRule>
  </conditionalFormatting>
  <conditionalFormatting sqref="D28:G31">
    <cfRule type="expression" priority="5" dxfId="343" stopIfTrue="1">
      <formula>$B28="dom"</formula>
    </cfRule>
    <cfRule type="expression" priority="6" dxfId="343" stopIfTrue="1">
      <formula>$B28="sab"</formula>
    </cfRule>
  </conditionalFormatting>
  <conditionalFormatting sqref="D19:G21">
    <cfRule type="expression" priority="3" dxfId="343" stopIfTrue="1">
      <formula>$B19="dom"</formula>
    </cfRule>
    <cfRule type="expression" priority="4" dxfId="343" stopIfTrue="1">
      <formula>$B19="sab"</formula>
    </cfRule>
  </conditionalFormatting>
  <conditionalFormatting sqref="D26:G27">
    <cfRule type="expression" priority="1" dxfId="343" stopIfTrue="1">
      <formula>$B26="dom"</formula>
    </cfRule>
    <cfRule type="expression" priority="2" dxfId="343" stopIfTrue="1">
      <formula>$B26="sab"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0">
        <v>1</v>
      </c>
      <c r="B2" s="51" t="s">
        <v>49</v>
      </c>
      <c r="C2" s="52">
        <v>0.3333333333333333</v>
      </c>
      <c r="D2" s="52"/>
      <c r="E2" s="52"/>
      <c r="F2" s="52"/>
      <c r="G2" s="52"/>
      <c r="H2" s="53">
        <f aca="true" t="shared" si="0" ref="H2:H32">IF((F2-E2)=$D$34,$D$34,IF((F2-E2)&lt;$C$33,$C$33,(F2-E2)))</f>
        <v>0</v>
      </c>
      <c r="I2" s="52"/>
      <c r="J2" s="53">
        <f aca="true" t="shared" si="1" ref="J2:J32">IF(Y2="NÃO CUMPRIU",((IF(D2&gt;$C$34,(G2-D2)-H2,$D$34))-I2)-$C$33,(IF(D2&gt;$C$34,(G2-D2)-H2,$D$34))-I2)</f>
        <v>0</v>
      </c>
      <c r="K2" s="53">
        <f aca="true" t="shared" si="2" ref="K2:K32">IF(G2&gt;$D$33,G2-$D$33,$D$34)</f>
        <v>0</v>
      </c>
      <c r="L2" s="53">
        <f>IF(OR((J2-C2)=$D$34,(J2-C2)&lt;$D$34),"",IF((J2-C2)&gt;$E$33,$E$33,(J2-C2)))</f>
      </c>
      <c r="M2" s="53">
        <f aca="true" t="shared" si="3" ref="M2:M32">IF(J2=C2,"",IF(J2&lt;C2,C2-J2,""))</f>
        <v>0.3333333333333333</v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61">
        <v>2</v>
      </c>
      <c r="B3" s="64" t="s">
        <v>50</v>
      </c>
      <c r="C3" s="102"/>
      <c r="D3" s="102"/>
      <c r="E3" s="102"/>
      <c r="F3" s="102"/>
      <c r="G3" s="102"/>
      <c r="H3" s="103">
        <f t="shared" si="0"/>
        <v>0</v>
      </c>
      <c r="I3" s="102"/>
      <c r="J3" s="103">
        <f t="shared" si="1"/>
        <v>0</v>
      </c>
      <c r="K3" s="103">
        <f t="shared" si="2"/>
        <v>0</v>
      </c>
      <c r="L3" s="103">
        <f>IF(OR((J3-C3)=$D$34,(J3-C3)&lt;$D$34),"",IF((J3-C3)&gt;$F$33,$F$33,(J3-C3)))</f>
      </c>
      <c r="M3" s="103">
        <f t="shared" si="3"/>
      </c>
      <c r="N3" s="104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61">
        <v>3</v>
      </c>
      <c r="B4" s="64" t="s">
        <v>44</v>
      </c>
      <c r="C4" s="102"/>
      <c r="D4" s="102"/>
      <c r="E4" s="102"/>
      <c r="F4" s="102"/>
      <c r="G4" s="102"/>
      <c r="H4" s="103">
        <f t="shared" si="0"/>
        <v>0</v>
      </c>
      <c r="I4" s="102"/>
      <c r="J4" s="103">
        <f t="shared" si="1"/>
        <v>0</v>
      </c>
      <c r="K4" s="103">
        <f t="shared" si="2"/>
        <v>0</v>
      </c>
      <c r="L4" s="103">
        <f>IF(OR((J4-C4)=$D$34,(J4-C4)&lt;$D$34),"",IF((J4-C4)&gt;$F$33,$F$33,(J4-C4)))</f>
      </c>
      <c r="M4" s="103">
        <f t="shared" si="3"/>
      </c>
      <c r="N4" s="104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45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 aca="true" t="shared" si="5" ref="L5:L30">IF(OR((J5-C5)=$D$34,(J5-C5)&lt;$D$34),"",IF((J5-C5)&gt;$E$33,$E$33,(J5-C5)))</f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46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 t="shared" si="5"/>
      </c>
      <c r="M6" s="53">
        <f t="shared" si="3"/>
        <v>0.3333333333333333</v>
      </c>
      <c r="N6" s="54"/>
      <c r="P6" s="46">
        <f>IF('NOV-2017'!$P$20="POSITIVO",'NOV-2017'!$P$19,D34)</f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47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 t="shared" si="5"/>
      </c>
      <c r="M7" s="53">
        <f t="shared" si="3"/>
        <v>0.3333333333333333</v>
      </c>
      <c r="N7" s="54"/>
      <c r="P7" s="46">
        <f>IF('NOV-2017'!P20="NEGATIVO",'NOV-2017'!$P$19,D34)</f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48</v>
      </c>
      <c r="C8" s="52">
        <v>0.3333333333333333</v>
      </c>
      <c r="D8" s="52"/>
      <c r="E8" s="52"/>
      <c r="F8" s="52"/>
      <c r="G8" s="52"/>
      <c r="H8" s="53">
        <f t="shared" si="0"/>
        <v>0</v>
      </c>
      <c r="I8" s="52"/>
      <c r="J8" s="53">
        <f t="shared" si="1"/>
        <v>0</v>
      </c>
      <c r="K8" s="53">
        <f t="shared" si="2"/>
        <v>0</v>
      </c>
      <c r="L8" s="53">
        <f t="shared" si="5"/>
      </c>
      <c r="M8" s="53">
        <f t="shared" si="3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49</v>
      </c>
      <c r="C9" s="52">
        <v>0.3333333333333333</v>
      </c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 t="shared" si="5"/>
      </c>
      <c r="M9" s="53">
        <f t="shared" si="3"/>
        <v>0.3333333333333333</v>
      </c>
      <c r="N9" s="54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61">
        <v>9</v>
      </c>
      <c r="B10" s="64" t="s">
        <v>50</v>
      </c>
      <c r="C10" s="102"/>
      <c r="D10" s="102"/>
      <c r="E10" s="102"/>
      <c r="F10" s="102"/>
      <c r="G10" s="102"/>
      <c r="H10" s="103">
        <f t="shared" si="0"/>
        <v>0</v>
      </c>
      <c r="I10" s="102"/>
      <c r="J10" s="103">
        <f t="shared" si="1"/>
        <v>0</v>
      </c>
      <c r="K10" s="103">
        <f t="shared" si="2"/>
        <v>0</v>
      </c>
      <c r="L10" s="103">
        <f>IF(OR((J10-C10)=$D$34,(J10-C10)&lt;$D$34),"",IF((J10-C10)&gt;$F$33,$F$33,(J10-C10)))</f>
      </c>
      <c r="M10" s="103">
        <f t="shared" si="3"/>
      </c>
      <c r="N10" s="104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61">
        <v>10</v>
      </c>
      <c r="B11" s="64" t="s">
        <v>44</v>
      </c>
      <c r="C11" s="102"/>
      <c r="D11" s="102"/>
      <c r="E11" s="102"/>
      <c r="F11" s="102"/>
      <c r="G11" s="102"/>
      <c r="H11" s="103">
        <f t="shared" si="0"/>
        <v>0</v>
      </c>
      <c r="I11" s="102"/>
      <c r="J11" s="103">
        <f t="shared" si="1"/>
        <v>0</v>
      </c>
      <c r="K11" s="103">
        <f t="shared" si="2"/>
        <v>0</v>
      </c>
      <c r="L11" s="103">
        <f>IF(OR((J11-C11)=$D$34,(J11-C11)&lt;$D$34),"",IF((J11-C11)&gt;$F$33,$F$33,(J11-C11)))</f>
      </c>
      <c r="M11" s="103">
        <f t="shared" si="3"/>
      </c>
      <c r="N11" s="104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45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 t="shared" si="5"/>
      </c>
      <c r="M12" s="53">
        <f t="shared" si="3"/>
        <v>0.3333333333333333</v>
      </c>
      <c r="N12" s="54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46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2"/>
        <v>0</v>
      </c>
      <c r="L13" s="53">
        <f t="shared" si="5"/>
      </c>
      <c r="M13" s="53">
        <f t="shared" si="3"/>
        <v>0.3333333333333333</v>
      </c>
      <c r="N13" s="54"/>
      <c r="P13" s="34"/>
      <c r="Q13" s="35">
        <f>IF(P7&gt;P10,"NÃO COMPENSOU TODO DÉBITO DO MÊS ANTERIOR","")</f>
      </c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47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 t="shared" si="5"/>
      </c>
      <c r="M14" s="53">
        <f t="shared" si="3"/>
        <v>0.3333333333333333</v>
      </c>
      <c r="N14" s="54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48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 t="shared" si="5"/>
      </c>
      <c r="M15" s="53">
        <f t="shared" si="3"/>
        <v>0.3333333333333333</v>
      </c>
      <c r="N15" s="54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49</v>
      </c>
      <c r="C16" s="52">
        <v>0.3333333333333333</v>
      </c>
      <c r="D16" s="52"/>
      <c r="E16" s="52"/>
      <c r="F16" s="52"/>
      <c r="G16" s="52"/>
      <c r="H16" s="53">
        <f t="shared" si="0"/>
        <v>0</v>
      </c>
      <c r="I16" s="52"/>
      <c r="J16" s="53">
        <f t="shared" si="1"/>
        <v>0</v>
      </c>
      <c r="K16" s="53">
        <f t="shared" si="2"/>
        <v>0</v>
      </c>
      <c r="L16" s="53">
        <f t="shared" si="5"/>
      </c>
      <c r="M16" s="53">
        <f t="shared" si="3"/>
        <v>0.3333333333333333</v>
      </c>
      <c r="N16" s="54"/>
      <c r="P16" s="29"/>
      <c r="Q16" s="30"/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61">
        <v>16</v>
      </c>
      <c r="B17" s="64" t="s">
        <v>50</v>
      </c>
      <c r="C17" s="102"/>
      <c r="D17" s="102"/>
      <c r="E17" s="102"/>
      <c r="F17" s="102"/>
      <c r="G17" s="102"/>
      <c r="H17" s="103">
        <f t="shared" si="0"/>
        <v>0</v>
      </c>
      <c r="I17" s="102"/>
      <c r="J17" s="103">
        <f t="shared" si="1"/>
        <v>0</v>
      </c>
      <c r="K17" s="103">
        <f t="shared" si="2"/>
        <v>0</v>
      </c>
      <c r="L17" s="103">
        <f>IF(OR((J17-C17)=$D$34,(J17-C17)&lt;$D$34),"",IF((J17-C17)&gt;$F$33,$F$33,(J17-C17)))</f>
      </c>
      <c r="M17" s="103">
        <f t="shared" si="3"/>
      </c>
      <c r="N17" s="104"/>
      <c r="P17" s="31"/>
      <c r="Q17" s="32"/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61">
        <v>17</v>
      </c>
      <c r="B18" s="64" t="s">
        <v>44</v>
      </c>
      <c r="C18" s="102"/>
      <c r="D18" s="102"/>
      <c r="E18" s="102"/>
      <c r="F18" s="102"/>
      <c r="G18" s="102"/>
      <c r="H18" s="103">
        <f t="shared" si="0"/>
        <v>0</v>
      </c>
      <c r="I18" s="102"/>
      <c r="J18" s="103">
        <f t="shared" si="1"/>
        <v>0</v>
      </c>
      <c r="K18" s="103">
        <f t="shared" si="2"/>
        <v>0</v>
      </c>
      <c r="L18" s="103">
        <f>IF(OR((J18-C18)=$D$34,(J18-C18)&lt;$D$34),"",IF((J18-C18)&gt;$F$33,$F$33,(J18-C18)))</f>
      </c>
      <c r="M18" s="103">
        <f t="shared" si="3"/>
      </c>
      <c r="N18" s="104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45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 t="shared" si="5"/>
      </c>
      <c r="M19" s="53">
        <f t="shared" si="3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46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 t="shared" si="5"/>
      </c>
      <c r="M20" s="53">
        <f t="shared" si="3"/>
        <v>0.3333333333333333</v>
      </c>
      <c r="N20" s="54"/>
      <c r="P20" s="28">
        <f>IF(P19=D34,"",IF((P10+P6)=(P11+P7),"",IF((P10+P6)&gt;(P11+P7),"POSITIVO","NEGATIVO")))</f>
      </c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47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 t="shared" si="5"/>
      </c>
      <c r="M21" s="53">
        <f t="shared" si="3"/>
        <v>0.3333333333333333</v>
      </c>
      <c r="N21" s="54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48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 t="shared" si="5"/>
      </c>
      <c r="M22" s="53">
        <f t="shared" si="3"/>
        <v>0.3333333333333333</v>
      </c>
      <c r="N22" s="54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49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 t="shared" si="5"/>
      </c>
      <c r="M23" s="53">
        <f t="shared" si="3"/>
        <v>0.3333333333333333</v>
      </c>
      <c r="N23" s="54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61">
        <v>23</v>
      </c>
      <c r="B24" s="64" t="s">
        <v>50</v>
      </c>
      <c r="C24" s="102"/>
      <c r="D24" s="102"/>
      <c r="E24" s="102"/>
      <c r="F24" s="102"/>
      <c r="G24" s="102"/>
      <c r="H24" s="103">
        <f t="shared" si="0"/>
        <v>0</v>
      </c>
      <c r="I24" s="102"/>
      <c r="J24" s="103">
        <f t="shared" si="1"/>
        <v>0</v>
      </c>
      <c r="K24" s="103">
        <f t="shared" si="2"/>
        <v>0</v>
      </c>
      <c r="L24" s="103">
        <f>IF(OR((J24-C24)=$D$34,(J24-C24)&lt;$D$34),"",IF((J24-C24)&gt;$F$33,$F$33,(J24-C24)))</f>
      </c>
      <c r="M24" s="103">
        <f t="shared" si="3"/>
      </c>
      <c r="N24" s="104"/>
      <c r="P24" s="23"/>
      <c r="Q24" s="20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61">
        <v>24</v>
      </c>
      <c r="B25" s="64" t="s">
        <v>44</v>
      </c>
      <c r="C25" s="102"/>
      <c r="D25" s="102"/>
      <c r="E25" s="102"/>
      <c r="F25" s="102"/>
      <c r="G25" s="102"/>
      <c r="H25" s="103">
        <f t="shared" si="0"/>
        <v>0</v>
      </c>
      <c r="I25" s="102"/>
      <c r="J25" s="103">
        <f t="shared" si="1"/>
        <v>0</v>
      </c>
      <c r="K25" s="103">
        <f t="shared" si="2"/>
        <v>0</v>
      </c>
      <c r="L25" s="103">
        <f>IF(OR((J25-C25)=$D$34,(J25-C25)&lt;$D$34),"",IF((J25-C25)&gt;$F$33,$F$33,(J25-C25)))</f>
      </c>
      <c r="M25" s="103">
        <f t="shared" si="3"/>
      </c>
      <c r="N25" s="10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56">
        <v>25</v>
      </c>
      <c r="B26" s="58" t="s">
        <v>45</v>
      </c>
      <c r="C26" s="57"/>
      <c r="D26" s="57"/>
      <c r="E26" s="57"/>
      <c r="F26" s="57"/>
      <c r="G26" s="57"/>
      <c r="H26" s="62">
        <f t="shared" si="0"/>
        <v>0</v>
      </c>
      <c r="I26" s="57"/>
      <c r="J26" s="62">
        <f t="shared" si="1"/>
        <v>0</v>
      </c>
      <c r="K26" s="62">
        <f t="shared" si="2"/>
        <v>0</v>
      </c>
      <c r="L26" s="62">
        <f>IF(OR((J26-C26)=$D$34,(J26-C26)&lt;$D$34),"",IF((J26-C26)&gt;$F$33,$F$33,(J26-C26)))</f>
      </c>
      <c r="M26" s="62">
        <f t="shared" si="3"/>
      </c>
      <c r="N26" s="63"/>
      <c r="R26" s="10"/>
      <c r="W26" s="6">
        <v>25</v>
      </c>
      <c r="X26" s="2"/>
      <c r="Y26" s="2"/>
      <c r="Z26" s="2"/>
    </row>
    <row r="27" spans="1:26" ht="15" customHeight="1">
      <c r="A27" s="71">
        <v>26</v>
      </c>
      <c r="B27" s="72" t="s">
        <v>46</v>
      </c>
      <c r="C27" s="73">
        <v>0.3333333333333333</v>
      </c>
      <c r="D27" s="73"/>
      <c r="E27" s="73"/>
      <c r="F27" s="73"/>
      <c r="G27" s="73"/>
      <c r="H27" s="74">
        <f t="shared" si="0"/>
        <v>0</v>
      </c>
      <c r="I27" s="73"/>
      <c r="J27" s="74">
        <f t="shared" si="1"/>
        <v>0</v>
      </c>
      <c r="K27" s="74">
        <f t="shared" si="2"/>
        <v>0</v>
      </c>
      <c r="L27" s="74">
        <f t="shared" si="5"/>
      </c>
      <c r="M27" s="74">
        <f t="shared" si="3"/>
        <v>0.3333333333333333</v>
      </c>
      <c r="N27" s="75"/>
      <c r="Q27" s="4"/>
      <c r="R27" s="10"/>
      <c r="W27" s="6">
        <v>26</v>
      </c>
      <c r="X27" s="2"/>
      <c r="Y27" s="2"/>
      <c r="Z27" s="2"/>
    </row>
    <row r="28" spans="1:26" ht="15" customHeight="1">
      <c r="A28" s="71">
        <v>27</v>
      </c>
      <c r="B28" s="72" t="s">
        <v>47</v>
      </c>
      <c r="C28" s="73">
        <v>0.3333333333333333</v>
      </c>
      <c r="D28" s="73"/>
      <c r="E28" s="73"/>
      <c r="F28" s="73"/>
      <c r="G28" s="73"/>
      <c r="H28" s="74">
        <f t="shared" si="0"/>
        <v>0</v>
      </c>
      <c r="I28" s="73"/>
      <c r="J28" s="74">
        <f t="shared" si="1"/>
        <v>0</v>
      </c>
      <c r="K28" s="74">
        <f t="shared" si="2"/>
        <v>0</v>
      </c>
      <c r="L28" s="74">
        <f t="shared" si="5"/>
      </c>
      <c r="M28" s="74">
        <f t="shared" si="3"/>
        <v>0.3333333333333333</v>
      </c>
      <c r="N28" s="75"/>
      <c r="Q28" s="4"/>
      <c r="R28" s="5"/>
      <c r="W28" s="6">
        <v>27</v>
      </c>
      <c r="X28" s="2"/>
      <c r="Y28" s="2"/>
      <c r="Z28" s="2"/>
    </row>
    <row r="29" spans="1:26" ht="15" customHeight="1">
      <c r="A29" s="71">
        <v>28</v>
      </c>
      <c r="B29" s="72" t="s">
        <v>48</v>
      </c>
      <c r="C29" s="73">
        <v>0.3333333333333333</v>
      </c>
      <c r="D29" s="73"/>
      <c r="E29" s="73"/>
      <c r="F29" s="73"/>
      <c r="G29" s="73"/>
      <c r="H29" s="74">
        <f t="shared" si="0"/>
        <v>0</v>
      </c>
      <c r="I29" s="73"/>
      <c r="J29" s="74">
        <f t="shared" si="1"/>
        <v>0</v>
      </c>
      <c r="K29" s="74">
        <f t="shared" si="2"/>
        <v>0</v>
      </c>
      <c r="L29" s="74">
        <f t="shared" si="5"/>
      </c>
      <c r="M29" s="74">
        <f t="shared" si="3"/>
        <v>0.3333333333333333</v>
      </c>
      <c r="N29" s="75"/>
      <c r="Q29" s="4"/>
      <c r="W29" s="6">
        <v>28</v>
      </c>
      <c r="X29" s="2"/>
      <c r="Y29" s="2"/>
      <c r="Z29" s="2"/>
    </row>
    <row r="30" spans="1:26" ht="15" customHeight="1">
      <c r="A30" s="71">
        <v>29</v>
      </c>
      <c r="B30" s="72" t="s">
        <v>49</v>
      </c>
      <c r="C30" s="73">
        <v>0.3333333333333333</v>
      </c>
      <c r="D30" s="73"/>
      <c r="E30" s="73"/>
      <c r="F30" s="73"/>
      <c r="G30" s="73"/>
      <c r="H30" s="74">
        <f t="shared" si="0"/>
        <v>0</v>
      </c>
      <c r="I30" s="73"/>
      <c r="J30" s="74">
        <f t="shared" si="1"/>
        <v>0</v>
      </c>
      <c r="K30" s="74">
        <f t="shared" si="2"/>
        <v>0</v>
      </c>
      <c r="L30" s="74">
        <f t="shared" si="5"/>
      </c>
      <c r="M30" s="74">
        <f t="shared" si="3"/>
        <v>0.3333333333333333</v>
      </c>
      <c r="N30" s="75"/>
      <c r="Q30" s="4"/>
      <c r="W30" s="6">
        <v>29</v>
      </c>
      <c r="X30" s="2"/>
      <c r="Y30" s="2"/>
      <c r="Z30" s="2"/>
    </row>
    <row r="31" spans="1:26" ht="15" customHeight="1">
      <c r="A31" s="105">
        <v>30</v>
      </c>
      <c r="B31" s="106" t="s">
        <v>50</v>
      </c>
      <c r="C31" s="107"/>
      <c r="D31" s="107"/>
      <c r="E31" s="107"/>
      <c r="F31" s="107"/>
      <c r="G31" s="107"/>
      <c r="H31" s="108">
        <f t="shared" si="0"/>
        <v>0</v>
      </c>
      <c r="I31" s="107"/>
      <c r="J31" s="108">
        <f t="shared" si="1"/>
        <v>0</v>
      </c>
      <c r="K31" s="108">
        <f t="shared" si="2"/>
        <v>0</v>
      </c>
      <c r="L31" s="103">
        <f>IF(OR((J31-C31)=$D$34,(J31-C31)&lt;$D$34),"",IF((J31-C31)&gt;$F$33,$F$33,(J31-C31)))</f>
      </c>
      <c r="M31" s="108">
        <f t="shared" si="3"/>
      </c>
      <c r="N31" s="104"/>
      <c r="Q31" s="4"/>
      <c r="W31" s="6">
        <v>30</v>
      </c>
      <c r="X31" s="2"/>
      <c r="Y31" s="2"/>
      <c r="Z31" s="2"/>
    </row>
    <row r="32" spans="1:26" ht="15" customHeight="1" thickBot="1">
      <c r="A32" s="56">
        <v>31</v>
      </c>
      <c r="B32" s="64" t="s">
        <v>44</v>
      </c>
      <c r="C32" s="57"/>
      <c r="D32" s="57"/>
      <c r="E32" s="57"/>
      <c r="F32" s="57"/>
      <c r="G32" s="57"/>
      <c r="H32" s="62">
        <f t="shared" si="0"/>
        <v>0</v>
      </c>
      <c r="I32" s="57"/>
      <c r="J32" s="109">
        <f t="shared" si="1"/>
        <v>0</v>
      </c>
      <c r="K32" s="109">
        <f t="shared" si="2"/>
        <v>0</v>
      </c>
      <c r="L32" s="103">
        <f>IF(OR((J32-C32)=$D$34,(J32-C32)&lt;$D$34),"",IF((J32-C32)&gt;$F$33,$F$33,(J32-C32)))</f>
      </c>
      <c r="M32" s="62">
        <f t="shared" si="3"/>
      </c>
      <c r="N32" s="104"/>
      <c r="W32" s="6">
        <v>31</v>
      </c>
      <c r="X32" s="2"/>
      <c r="Y32" s="2"/>
      <c r="Z32" s="2"/>
    </row>
    <row r="33" spans="1:23" ht="15" customHeight="1" thickTop="1">
      <c r="A33" s="11"/>
      <c r="B33" s="67"/>
      <c r="C33" s="26">
        <v>0.041666666666666664</v>
      </c>
      <c r="D33" s="26">
        <v>0.9166666666666666</v>
      </c>
      <c r="E33" s="27">
        <v>0.08333333333333333</v>
      </c>
      <c r="F33" s="27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67"/>
      <c r="C34" s="26">
        <v>0.0006944444444444445</v>
      </c>
      <c r="D34" s="26">
        <v>0</v>
      </c>
      <c r="E34" s="100"/>
      <c r="F34" s="59" t="s">
        <v>102</v>
      </c>
      <c r="G34" s="60"/>
      <c r="H34" s="12"/>
      <c r="I34" s="12"/>
      <c r="J34" s="59" t="s">
        <v>103</v>
      </c>
      <c r="K34" s="60"/>
      <c r="L34" s="65"/>
      <c r="M34" s="65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K34 H2:H34 I33:I34 J2:K32">
    <cfRule type="cellIs" priority="33" dxfId="339" operator="equal" stopIfTrue="1">
      <formula>$D$34</formula>
    </cfRule>
  </conditionalFormatting>
  <conditionalFormatting sqref="P20">
    <cfRule type="cellIs" priority="31" dxfId="340" operator="equal" stopIfTrue="1">
      <formula>"POSITIVO"</formula>
    </cfRule>
    <cfRule type="cellIs" priority="32" dxfId="341" operator="equal" stopIfTrue="1">
      <formula>"NEGATIVO"</formula>
    </cfRule>
  </conditionalFormatting>
  <conditionalFormatting sqref="Y2:Y32">
    <cfRule type="cellIs" priority="30" dxfId="341" operator="equal" stopIfTrue="1">
      <formula>"NÃO CUMPRIU"</formula>
    </cfRule>
  </conditionalFormatting>
  <conditionalFormatting sqref="P6:P7">
    <cfRule type="cellIs" priority="29" dxfId="342" operator="equal" stopIfTrue="1">
      <formula>$D$34</formula>
    </cfRule>
  </conditionalFormatting>
  <conditionalFormatting sqref="A1:N1 H2:N2 A17:M18 N3:N32 A2:C16 A31:M32 A19:C30 H19:M30 H3:M16">
    <cfRule type="expression" priority="27" dxfId="343" stopIfTrue="1">
      <formula>$B1="dom"</formula>
    </cfRule>
    <cfRule type="expression" priority="28" dxfId="343" stopIfTrue="1">
      <formula>$B1="sab"</formula>
    </cfRule>
  </conditionalFormatting>
  <conditionalFormatting sqref="D2:G2">
    <cfRule type="expression" priority="23" dxfId="343" stopIfTrue="1">
      <formula>$B2="dom"</formula>
    </cfRule>
    <cfRule type="expression" priority="24" dxfId="343" stopIfTrue="1">
      <formula>$B2="sab"</formula>
    </cfRule>
  </conditionalFormatting>
  <conditionalFormatting sqref="D3:G3">
    <cfRule type="expression" priority="15" dxfId="343" stopIfTrue="1">
      <formula>$B3="dom"</formula>
    </cfRule>
    <cfRule type="expression" priority="16" dxfId="343" stopIfTrue="1">
      <formula>$B3="sab"</formula>
    </cfRule>
  </conditionalFormatting>
  <conditionalFormatting sqref="D4:G4">
    <cfRule type="expression" priority="13" dxfId="343" stopIfTrue="1">
      <formula>$B4="dom"</formula>
    </cfRule>
    <cfRule type="expression" priority="14" dxfId="343" stopIfTrue="1">
      <formula>$B4="sab"</formula>
    </cfRule>
  </conditionalFormatting>
  <conditionalFormatting sqref="D5:G9">
    <cfRule type="expression" priority="11" dxfId="343" stopIfTrue="1">
      <formula>$B5="dom"</formula>
    </cfRule>
    <cfRule type="expression" priority="12" dxfId="343" stopIfTrue="1">
      <formula>$B5="sab"</formula>
    </cfRule>
  </conditionalFormatting>
  <conditionalFormatting sqref="D12:G16">
    <cfRule type="expression" priority="9" dxfId="343" stopIfTrue="1">
      <formula>$B12="dom"</formula>
    </cfRule>
    <cfRule type="expression" priority="10" dxfId="343" stopIfTrue="1">
      <formula>$B12="sab"</formula>
    </cfRule>
  </conditionalFormatting>
  <conditionalFormatting sqref="D19:G23">
    <cfRule type="expression" priority="7" dxfId="343" stopIfTrue="1">
      <formula>$B19="dom"</formula>
    </cfRule>
    <cfRule type="expression" priority="8" dxfId="343" stopIfTrue="1">
      <formula>$B19="sab"</formula>
    </cfRule>
  </conditionalFormatting>
  <conditionalFormatting sqref="D27:G30">
    <cfRule type="expression" priority="5" dxfId="343" stopIfTrue="1">
      <formula>$B27="dom"</formula>
    </cfRule>
    <cfRule type="expression" priority="6" dxfId="343" stopIfTrue="1">
      <formula>$B27="sab"</formula>
    </cfRule>
  </conditionalFormatting>
  <conditionalFormatting sqref="D24:G26">
    <cfRule type="expression" priority="3" dxfId="343" stopIfTrue="1">
      <formula>$B24="dom"</formula>
    </cfRule>
    <cfRule type="expression" priority="4" dxfId="343" stopIfTrue="1">
      <formula>$B24="sab"</formula>
    </cfRule>
  </conditionalFormatting>
  <conditionalFormatting sqref="D10:G11">
    <cfRule type="expression" priority="1" dxfId="343" stopIfTrue="1">
      <formula>$B10="dom"</formula>
    </cfRule>
    <cfRule type="expression" priority="2" dxfId="343" stopIfTrue="1">
      <formula>$B10="sab"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33"/>
      <c r="Z1" s="25"/>
    </row>
    <row r="2" spans="1:26" ht="15" customHeight="1">
      <c r="A2" s="50">
        <v>1</v>
      </c>
      <c r="B2" s="51" t="s">
        <v>47</v>
      </c>
      <c r="C2" s="52">
        <v>0.3333333333333333</v>
      </c>
      <c r="D2" s="52"/>
      <c r="E2" s="52"/>
      <c r="F2" s="52"/>
      <c r="G2" s="52"/>
      <c r="H2" s="53">
        <f>IF((F2-E2)=$D$34,$D$34,IF((F2-E2)&lt;$C$33,$C$33,(F2-E2)))</f>
        <v>0</v>
      </c>
      <c r="I2" s="52"/>
      <c r="J2" s="53">
        <f>IF(Y2="NÃO CUMPRIU",((IF(D2&gt;$C$34,(G2-D2)-H2,$D$34))-I2)-$C$33,(IF(D2&gt;$C$34,(G2-D2)-H2,$D$34))-I2)</f>
        <v>0</v>
      </c>
      <c r="K2" s="53">
        <f>IF(G2&gt;$D$33,G2-$D$33,$D$34)</f>
        <v>0</v>
      </c>
      <c r="L2" s="53">
        <f>IF(OR((J2-C2)=$D$34,(J2-C2)&lt;$D$34),"",IF((J2-C2)&gt;$E$34,$E$34,(J2-C2)))</f>
      </c>
      <c r="M2" s="53">
        <f>IF(J2=C2,"",IF(J2&lt;C2,C2-J2,""))</f>
        <v>0.3333333333333333</v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48</v>
      </c>
      <c r="C3" s="52">
        <v>0.3333333333333333</v>
      </c>
      <c r="D3" s="52"/>
      <c r="E3" s="52"/>
      <c r="F3" s="52"/>
      <c r="G3" s="52"/>
      <c r="H3" s="53">
        <f>IF((F3-E3)=$D$34,$D$34,IF((F3-E3)&lt;$C$33,$C$33,(F3-E3)))</f>
        <v>0</v>
      </c>
      <c r="I3" s="52"/>
      <c r="J3" s="53">
        <f>IF(Y3="NÃO CUMPRIU",((IF(D3&gt;$C$34,(G3-D3)-H3,$D$34))-I3)-$C$33,(IF(D3&gt;$C$34,(G3-D3)-H3,$D$34))-I3)</f>
        <v>0</v>
      </c>
      <c r="K3" s="53">
        <f>IF(G3&gt;$D$33,G3-$D$33,$D$34)</f>
        <v>0</v>
      </c>
      <c r="L3" s="53">
        <f>IF(OR((J3-C3)=$D$34,(J3-C3)&lt;$D$34),"",IF((J3-C3)&gt;$E$34,$E$34,(J3-C3)))</f>
      </c>
      <c r="M3" s="53">
        <f>IF(J3=C3,"",IF(J3&lt;C3,C3-J3,""))</f>
        <v>0.3333333333333333</v>
      </c>
      <c r="N3" s="54"/>
      <c r="P3" s="1">
        <f>K33</f>
        <v>0</v>
      </c>
      <c r="Q3" s="2" t="s">
        <v>43</v>
      </c>
      <c r="S3" s="1">
        <f aca="true" t="shared" si="0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49</v>
      </c>
      <c r="C4" s="52">
        <v>0.3333333333333333</v>
      </c>
      <c r="D4" s="52"/>
      <c r="E4" s="52"/>
      <c r="F4" s="52"/>
      <c r="G4" s="52"/>
      <c r="H4" s="53">
        <f>IF((F4-E4)=$D$34,$D$34,IF((F4-E4)&lt;$C$33,$C$33,(F4-E4)))</f>
        <v>0</v>
      </c>
      <c r="I4" s="52"/>
      <c r="J4" s="53">
        <f>IF(Y4="NÃO CUMPRIU",((IF(D4&gt;$C$34,(G4-D4)-H4,$D$34))-I4)-$C$33,(IF(D4&gt;$C$34,(G4-D4)-H4,$D$34))-I4)</f>
        <v>0</v>
      </c>
      <c r="K4" s="53">
        <f>IF(G4&gt;$D$33,G4-$D$33,$D$34)</f>
        <v>0</v>
      </c>
      <c r="L4" s="53">
        <f>IF(OR((J4-C4)=$D$34,(J4-C4)&lt;$D$34),"",IF((J4-C4)&gt;$E$34,$E$34,(J4-C4)))</f>
      </c>
      <c r="M4" s="53">
        <f>IF(J4=C4,"",IF(J4&lt;C4,C4-J4,""))</f>
        <v>0.3333333333333333</v>
      </c>
      <c r="N4" s="54"/>
      <c r="P4" s="1"/>
      <c r="Q4" s="8"/>
      <c r="S4" s="1">
        <f t="shared" si="0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61">
        <v>4</v>
      </c>
      <c r="B5" s="64" t="s">
        <v>50</v>
      </c>
      <c r="C5" s="102"/>
      <c r="D5" s="102"/>
      <c r="E5" s="102"/>
      <c r="F5" s="102"/>
      <c r="G5" s="102"/>
      <c r="H5" s="103">
        <f>IF((F5-E5)=$D$34,$D$34,IF((F5-E5)&lt;$C$33,$C$33,(F5-E5)))</f>
        <v>0</v>
      </c>
      <c r="I5" s="102"/>
      <c r="J5" s="103">
        <f>IF(Y5="NÃO CUMPRIU",((IF(D5&gt;$C$34,(G5-D5)-H5,$D$34))-I5)-$C$33,(IF(D5&gt;$C$34,(G5-D5)-H5,$D$34))-I5)</f>
        <v>0</v>
      </c>
      <c r="K5" s="103">
        <f>IF(G5&gt;$D$33,G5-$D$33,$D$34)</f>
        <v>0</v>
      </c>
      <c r="L5" s="103">
        <f>IF(OR((J5-C5)=$D$34,(J5-C5)&lt;$D$34),"",IF((J5-C5)&gt;$F$33,$F$33,(J5-C5)))</f>
      </c>
      <c r="M5" s="103">
        <f>IF(J5=C5,"",IF(J5&lt;C5,C5-J5,""))</f>
      </c>
      <c r="N5" s="104"/>
      <c r="P5" s="101" t="s">
        <v>39</v>
      </c>
      <c r="Q5" s="101"/>
      <c r="R5" s="19"/>
      <c r="S5" s="1">
        <f t="shared" si="0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61">
        <v>5</v>
      </c>
      <c r="B6" s="64" t="s">
        <v>44</v>
      </c>
      <c r="C6" s="102"/>
      <c r="D6" s="102"/>
      <c r="E6" s="102"/>
      <c r="F6" s="102"/>
      <c r="G6" s="102"/>
      <c r="H6" s="103">
        <f>IF((F6-E6)=$D$34,$D$34,IF((F6-E6)&lt;$C$33,$C$33,(F6-E6)))</f>
        <v>0</v>
      </c>
      <c r="I6" s="102"/>
      <c r="J6" s="103">
        <f>IF(Y6="NÃO CUMPRIU",((IF(D6&gt;$C$34,(G6-D6)-H6,$D$34))-I6)-$C$33,(IF(D6&gt;$C$34,(G6-D6)-H6,$D$34))-I6)</f>
        <v>0</v>
      </c>
      <c r="K6" s="103">
        <f>IF(G6&gt;$D$33,G6-$D$33,$D$34)</f>
        <v>0</v>
      </c>
      <c r="L6" s="103">
        <f>IF(OR((J6-C6)=$D$34,(J6-C6)&lt;$D$34),"",IF((J6-C6)&gt;$F$33,$F$33,(J6-C6)))</f>
      </c>
      <c r="M6" s="103">
        <f>IF(J6=C6,"",IF(J6&lt;C6,C6-J6,""))</f>
      </c>
      <c r="N6" s="104"/>
      <c r="P6" s="46">
        <f>IF('JAN-2017'!$P$20="POSITIVO",'JAN-2017'!$P$19,D34)</f>
        <v>0</v>
      </c>
      <c r="Q6" s="2" t="s">
        <v>52</v>
      </c>
      <c r="R6" s="19"/>
      <c r="S6" s="1">
        <f t="shared" si="0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45</v>
      </c>
      <c r="C7" s="52">
        <v>0.3333333333333333</v>
      </c>
      <c r="D7" s="52"/>
      <c r="E7" s="52"/>
      <c r="F7" s="52"/>
      <c r="G7" s="52"/>
      <c r="H7" s="53">
        <f aca="true" t="shared" si="1" ref="H7:H13">IF((F7-E7)=$D$34,$D$34,IF((F7-E7)&lt;$C$33,$C$33,(F7-E7)))</f>
        <v>0</v>
      </c>
      <c r="I7" s="52"/>
      <c r="J7" s="53">
        <f aca="true" t="shared" si="2" ref="J7:J32">IF(Y7="NÃO CUMPRIU",((IF(D7&gt;$C$34,(G7-D7)-H7,$D$34))-I7)-$C$33,(IF(D7&gt;$C$34,(G7-D7)-H7,$D$34))-I7)</f>
        <v>0</v>
      </c>
      <c r="K7" s="53">
        <f aca="true" t="shared" si="3" ref="K7:K13">IF(G7&gt;$D$33,G7-$D$33,$D$34)</f>
        <v>0</v>
      </c>
      <c r="L7" s="53">
        <f>IF(OR((J7-C7)=$D$34,(J7-C7)&lt;$D$34),"",IF((J7-C7)&gt;$E$34,$E$34,(J7-C7)))</f>
      </c>
      <c r="M7" s="53">
        <f aca="true" t="shared" si="4" ref="M7:M13">IF(J7=C7,"",IF(J7&lt;C7,C7-J7,""))</f>
        <v>0.3333333333333333</v>
      </c>
      <c r="N7" s="54"/>
      <c r="P7" s="46">
        <f>IF('JAN-2017'!P20="NEGATIVO",'JAN-2017'!$P$19,D34)</f>
        <v>0</v>
      </c>
      <c r="Q7" s="8" t="s">
        <v>53</v>
      </c>
      <c r="S7" s="1">
        <f t="shared" si="0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46</v>
      </c>
      <c r="C8" s="52">
        <v>0.3333333333333333</v>
      </c>
      <c r="D8" s="52"/>
      <c r="E8" s="52"/>
      <c r="F8" s="52"/>
      <c r="G8" s="52"/>
      <c r="H8" s="53">
        <f t="shared" si="1"/>
        <v>0</v>
      </c>
      <c r="I8" s="52"/>
      <c r="J8" s="53">
        <f t="shared" si="2"/>
        <v>0</v>
      </c>
      <c r="K8" s="53">
        <f t="shared" si="3"/>
        <v>0</v>
      </c>
      <c r="L8" s="53">
        <f>IF(OR((J8-C8)=$D$34,(J8-C8)&lt;$D$34),"",IF((J8-C8)&gt;$E$34,$E$34,(J8-C8)))</f>
      </c>
      <c r="M8" s="53">
        <f t="shared" si="4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47</v>
      </c>
      <c r="C9" s="52">
        <v>0.3333333333333333</v>
      </c>
      <c r="D9" s="52"/>
      <c r="E9" s="52"/>
      <c r="F9" s="52"/>
      <c r="G9" s="52"/>
      <c r="H9" s="53">
        <f t="shared" si="1"/>
        <v>0</v>
      </c>
      <c r="I9" s="52"/>
      <c r="J9" s="53">
        <f t="shared" si="2"/>
        <v>0</v>
      </c>
      <c r="K9" s="53">
        <f t="shared" si="3"/>
        <v>0</v>
      </c>
      <c r="L9" s="53">
        <f>IF(OR((J9-C9)=$D$34,(J9-C9)&lt;$D$34),"",IF((J9-C9)&gt;$E$34,$E$34,(J9-C9)))</f>
      </c>
      <c r="M9" s="53">
        <f t="shared" si="4"/>
        <v>0.3333333333333333</v>
      </c>
      <c r="N9" s="5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48</v>
      </c>
      <c r="C10" s="52">
        <v>0.3333333333333333</v>
      </c>
      <c r="D10" s="52"/>
      <c r="E10" s="52"/>
      <c r="F10" s="52"/>
      <c r="G10" s="52"/>
      <c r="H10" s="53">
        <f t="shared" si="1"/>
        <v>0</v>
      </c>
      <c r="I10" s="52"/>
      <c r="J10" s="53">
        <f t="shared" si="2"/>
        <v>0</v>
      </c>
      <c r="K10" s="53">
        <f t="shared" si="3"/>
        <v>0</v>
      </c>
      <c r="L10" s="53">
        <f>IF(OR((J10-C10)=$D$34,(J10-C10)&lt;$D$34),"",IF((J10-C10)&gt;$E$34,$E$34,(J10-C10)))</f>
      </c>
      <c r="M10" s="53">
        <f t="shared" si="4"/>
        <v>0.3333333333333333</v>
      </c>
      <c r="N10" s="54"/>
      <c r="P10" s="1">
        <f>S8</f>
        <v>0</v>
      </c>
      <c r="Q10" s="8" t="s">
        <v>40</v>
      </c>
      <c r="S10" s="1">
        <f>SUMIF($N$2:$N$32,U10,$M$2:$M$32)</f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49</v>
      </c>
      <c r="C11" s="52">
        <v>0.3333333333333333</v>
      </c>
      <c r="D11" s="52"/>
      <c r="E11" s="52"/>
      <c r="F11" s="52"/>
      <c r="G11" s="52"/>
      <c r="H11" s="53">
        <f t="shared" si="1"/>
        <v>0</v>
      </c>
      <c r="I11" s="52"/>
      <c r="J11" s="53">
        <f t="shared" si="2"/>
        <v>0</v>
      </c>
      <c r="K11" s="53">
        <f t="shared" si="3"/>
        <v>0</v>
      </c>
      <c r="L11" s="53">
        <f>IF(OR((J11-C11)=$D$34,(J11-C11)&lt;$D$34),"",IF((J11-C11)&gt;$E$34,$E$34,(J11-C11)))</f>
      </c>
      <c r="M11" s="53">
        <f t="shared" si="4"/>
        <v>0.3333333333333333</v>
      </c>
      <c r="N11" s="54"/>
      <c r="P11" s="1">
        <f>S9</f>
        <v>0</v>
      </c>
      <c r="Q11" s="8" t="s">
        <v>41</v>
      </c>
      <c r="S11" s="1">
        <f t="shared" si="0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61">
        <v>11</v>
      </c>
      <c r="B12" s="64" t="s">
        <v>50</v>
      </c>
      <c r="C12" s="102"/>
      <c r="D12" s="102"/>
      <c r="E12" s="102"/>
      <c r="F12" s="102"/>
      <c r="G12" s="102"/>
      <c r="H12" s="103">
        <f t="shared" si="1"/>
        <v>0</v>
      </c>
      <c r="I12" s="102"/>
      <c r="J12" s="103">
        <f t="shared" si="2"/>
        <v>0</v>
      </c>
      <c r="K12" s="103">
        <f t="shared" si="3"/>
        <v>0</v>
      </c>
      <c r="L12" s="103">
        <f>IF(OR((J12-C12)=$D$34,(J12-C12)&lt;$D$34),"",IF((J12-C12)&gt;$F$33,$F$33,(J12-C12)))</f>
      </c>
      <c r="M12" s="103">
        <f t="shared" si="4"/>
      </c>
      <c r="N12" s="104"/>
      <c r="S12" s="1">
        <f t="shared" si="0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61">
        <v>12</v>
      </c>
      <c r="B13" s="64" t="s">
        <v>44</v>
      </c>
      <c r="C13" s="102"/>
      <c r="D13" s="102"/>
      <c r="E13" s="102"/>
      <c r="F13" s="102"/>
      <c r="G13" s="102"/>
      <c r="H13" s="103">
        <f t="shared" si="1"/>
        <v>0</v>
      </c>
      <c r="I13" s="102"/>
      <c r="J13" s="103">
        <f t="shared" si="2"/>
        <v>0</v>
      </c>
      <c r="K13" s="103">
        <f t="shared" si="3"/>
        <v>0</v>
      </c>
      <c r="L13" s="103">
        <f>IF(OR((J13-C13)=$D$34,(J13-C13)&lt;$D$34),"",IF((J13-C13)&gt;$F$33,$F$33,(J13-C13)))</f>
      </c>
      <c r="M13" s="103">
        <f t="shared" si="4"/>
      </c>
      <c r="N13" s="104"/>
      <c r="P13" s="34"/>
      <c r="Q13" s="35">
        <f>IF(P7&gt;P10,"NÃO COMPENSOU TODO DÉBITO DO MÊS ANTERIOR","")</f>
      </c>
      <c r="S13" s="1">
        <f t="shared" si="0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45</v>
      </c>
      <c r="C14" s="52">
        <v>0.3333333333333333</v>
      </c>
      <c r="D14" s="52"/>
      <c r="E14" s="52"/>
      <c r="F14" s="52"/>
      <c r="G14" s="52"/>
      <c r="H14" s="53">
        <f aca="true" t="shared" si="5" ref="H14:H20">IF((F14-E14)=$D$34,$D$34,IF((F14-E14)&lt;$C$33,$C$33,(F14-E14)))</f>
        <v>0</v>
      </c>
      <c r="I14" s="52"/>
      <c r="J14" s="53">
        <f t="shared" si="2"/>
        <v>0</v>
      </c>
      <c r="K14" s="53">
        <f aca="true" t="shared" si="6" ref="K14:K20">IF(G14&gt;$D$33,G14-$D$33,$D$34)</f>
        <v>0</v>
      </c>
      <c r="L14" s="53">
        <f>IF(OR((J14-C14)=$D$34,(J14-C14)&lt;$D$34),"",IF((J14-C14)&gt;$E$34,$E$34,(J14-C14)))</f>
      </c>
      <c r="M14" s="53">
        <f aca="true" t="shared" si="7" ref="M14:M20">IF(J14=C14,"",IF(J14&lt;C14,C14-J14,""))</f>
        <v>0.3333333333333333</v>
      </c>
      <c r="N14" s="54"/>
      <c r="P14" s="36"/>
      <c r="Q14" s="37"/>
      <c r="S14" s="1">
        <f t="shared" si="0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46</v>
      </c>
      <c r="C15" s="52">
        <v>0.3333333333333333</v>
      </c>
      <c r="D15" s="52"/>
      <c r="E15" s="52"/>
      <c r="F15" s="52"/>
      <c r="G15" s="52"/>
      <c r="H15" s="53">
        <f t="shared" si="5"/>
        <v>0</v>
      </c>
      <c r="I15" s="52"/>
      <c r="J15" s="53">
        <f t="shared" si="2"/>
        <v>0</v>
      </c>
      <c r="K15" s="53">
        <f t="shared" si="6"/>
        <v>0</v>
      </c>
      <c r="L15" s="53">
        <f>IF(OR((J15-C15)=$D$34,(J15-C15)&lt;$D$34),"",IF((J15-C15)&gt;$E$34,$E$34,(J15-C15)))</f>
      </c>
      <c r="M15" s="53">
        <f t="shared" si="7"/>
        <v>0.3333333333333333</v>
      </c>
      <c r="N15" s="54"/>
      <c r="P15" s="38"/>
      <c r="Q15" s="10"/>
      <c r="S15" s="1">
        <f t="shared" si="0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47</v>
      </c>
      <c r="C16" s="52">
        <v>0.3333333333333333</v>
      </c>
      <c r="D16" s="52"/>
      <c r="E16" s="52"/>
      <c r="F16" s="52"/>
      <c r="G16" s="52"/>
      <c r="H16" s="53">
        <f t="shared" si="5"/>
        <v>0</v>
      </c>
      <c r="I16" s="52"/>
      <c r="J16" s="53">
        <f t="shared" si="2"/>
        <v>0</v>
      </c>
      <c r="K16" s="53">
        <f t="shared" si="6"/>
        <v>0</v>
      </c>
      <c r="L16" s="53">
        <f>IF(OR((J16-C16)=$D$34,(J16-C16)&lt;$D$34),"",IF((J16-C16)&gt;$E$34,$E$34,(J16-C16)))</f>
      </c>
      <c r="M16" s="53">
        <f t="shared" si="7"/>
        <v>0.3333333333333333</v>
      </c>
      <c r="N16" s="54"/>
      <c r="P16" s="29"/>
      <c r="Q16" s="30"/>
      <c r="S16" s="1">
        <f t="shared" si="0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48</v>
      </c>
      <c r="C17" s="52">
        <v>0.3333333333333333</v>
      </c>
      <c r="D17" s="52"/>
      <c r="E17" s="52"/>
      <c r="F17" s="52"/>
      <c r="G17" s="52"/>
      <c r="H17" s="53">
        <f t="shared" si="5"/>
        <v>0</v>
      </c>
      <c r="I17" s="52"/>
      <c r="J17" s="53">
        <f t="shared" si="2"/>
        <v>0</v>
      </c>
      <c r="K17" s="53">
        <f t="shared" si="6"/>
        <v>0</v>
      </c>
      <c r="L17" s="53">
        <f>IF(OR((J17-C17)=$D$34,(J17-C17)&lt;$D$34),"",IF((J17-C17)&gt;$E$34,$E$34,(J17-C17)))</f>
      </c>
      <c r="M17" s="53">
        <f t="shared" si="7"/>
        <v>0.3333333333333333</v>
      </c>
      <c r="N17" s="54"/>
      <c r="P17" s="31"/>
      <c r="Q17" s="32"/>
      <c r="S17" s="1">
        <f t="shared" si="0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49</v>
      </c>
      <c r="C18" s="52">
        <v>0.3333333333333333</v>
      </c>
      <c r="D18" s="52"/>
      <c r="E18" s="52"/>
      <c r="F18" s="52"/>
      <c r="G18" s="52"/>
      <c r="H18" s="53">
        <f t="shared" si="5"/>
        <v>0</v>
      </c>
      <c r="I18" s="52"/>
      <c r="J18" s="53">
        <f t="shared" si="2"/>
        <v>0</v>
      </c>
      <c r="K18" s="53">
        <f t="shared" si="6"/>
        <v>0</v>
      </c>
      <c r="L18" s="53">
        <f>IF(OR((J18-C18)=$D$34,(J18-C18)&lt;$D$34),"",IF((J18-C18)&gt;$E$34,$E$34,(J18-C18)))</f>
      </c>
      <c r="M18" s="53">
        <f t="shared" si="7"/>
        <v>0.3333333333333333</v>
      </c>
      <c r="N18" s="54"/>
      <c r="S18" s="1">
        <f t="shared" si="0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61">
        <v>18</v>
      </c>
      <c r="B19" s="64" t="s">
        <v>50</v>
      </c>
      <c r="C19" s="102"/>
      <c r="D19" s="102"/>
      <c r="E19" s="102"/>
      <c r="F19" s="102"/>
      <c r="G19" s="102"/>
      <c r="H19" s="103">
        <f t="shared" si="5"/>
        <v>0</v>
      </c>
      <c r="I19" s="102"/>
      <c r="J19" s="103">
        <f t="shared" si="2"/>
        <v>0</v>
      </c>
      <c r="K19" s="103">
        <f t="shared" si="6"/>
        <v>0</v>
      </c>
      <c r="L19" s="103">
        <f>IF(OR((J19-C19)=$D$34,(J19-C19)&lt;$D$34),"",IF((J19-C19)&gt;$F$33,$F$33,(J19-C19)))</f>
      </c>
      <c r="M19" s="103">
        <f t="shared" si="7"/>
      </c>
      <c r="N19" s="10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0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61">
        <v>19</v>
      </c>
      <c r="B20" s="64" t="s">
        <v>44</v>
      </c>
      <c r="C20" s="102"/>
      <c r="D20" s="102"/>
      <c r="E20" s="102"/>
      <c r="F20" s="102"/>
      <c r="G20" s="102"/>
      <c r="H20" s="103">
        <f t="shared" si="5"/>
        <v>0</v>
      </c>
      <c r="I20" s="102"/>
      <c r="J20" s="103">
        <f t="shared" si="2"/>
        <v>0</v>
      </c>
      <c r="K20" s="103">
        <f t="shared" si="6"/>
        <v>0</v>
      </c>
      <c r="L20" s="103">
        <f>IF(OR((J20-C20)=$D$34,(J20-C20)&lt;$D$34),"",IF((J20-C20)&gt;$F$33,$F$33,(J20-C20)))</f>
      </c>
      <c r="M20" s="103">
        <f t="shared" si="7"/>
      </c>
      <c r="N20" s="104"/>
      <c r="P20" s="28">
        <f>IF(P19=D34,"",IF((P10+P6)=(P11+P7),"",IF((P10+P6)&gt;(P11+P7),"POSITIVO","NEGATIVO")))</f>
      </c>
      <c r="S20" s="1">
        <f t="shared" si="0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45</v>
      </c>
      <c r="C21" s="52">
        <v>0.3333333333333333</v>
      </c>
      <c r="D21" s="52"/>
      <c r="E21" s="52"/>
      <c r="F21" s="52"/>
      <c r="G21" s="52"/>
      <c r="H21" s="53">
        <f aca="true" t="shared" si="8" ref="H21:H29">IF((F21-E21)=$D$34,$D$34,IF((F21-E21)&lt;$C$33,$C$33,(F21-E21)))</f>
        <v>0</v>
      </c>
      <c r="I21" s="52"/>
      <c r="J21" s="53">
        <f t="shared" si="2"/>
        <v>0</v>
      </c>
      <c r="K21" s="53">
        <f aca="true" t="shared" si="9" ref="K21:K29">IF(G21&gt;$D$33,G21-$D$33,$D$34)</f>
        <v>0</v>
      </c>
      <c r="L21" s="53">
        <f>IF(OR((J21-C21)=$D$34,(J21-C21)&lt;$D$34),"",IF((J21-C21)&gt;$E$34,$E$34,(J21-C21)))</f>
      </c>
      <c r="M21" s="53">
        <f aca="true" t="shared" si="10" ref="M21:M29">IF(J21=C21,"",IF(J21&lt;C21,C21-J21,""))</f>
        <v>0.3333333333333333</v>
      </c>
      <c r="N21" s="54"/>
      <c r="S21" s="1">
        <f t="shared" si="0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46</v>
      </c>
      <c r="C22" s="52">
        <v>0.3333333333333333</v>
      </c>
      <c r="D22" s="52"/>
      <c r="E22" s="52"/>
      <c r="F22" s="52"/>
      <c r="G22" s="52"/>
      <c r="H22" s="53">
        <f t="shared" si="8"/>
        <v>0</v>
      </c>
      <c r="I22" s="52"/>
      <c r="J22" s="53">
        <f t="shared" si="2"/>
        <v>0</v>
      </c>
      <c r="K22" s="53">
        <f t="shared" si="9"/>
        <v>0</v>
      </c>
      <c r="L22" s="53">
        <f>IF(OR((J22-C22)=$D$34,(J22-C22)&lt;$D$34),"",IF((J22-C22)&gt;$E$34,$E$34,(J22-C22)))</f>
      </c>
      <c r="M22" s="53">
        <f t="shared" si="10"/>
        <v>0.3333333333333333</v>
      </c>
      <c r="N22" s="54"/>
      <c r="P22" s="76"/>
      <c r="Q22" s="77"/>
      <c r="S22" s="1">
        <f t="shared" si="0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47</v>
      </c>
      <c r="C23" s="52">
        <v>0.3333333333333333</v>
      </c>
      <c r="D23" s="52"/>
      <c r="E23" s="52"/>
      <c r="F23" s="52"/>
      <c r="G23" s="52"/>
      <c r="H23" s="53">
        <f t="shared" si="8"/>
        <v>0</v>
      </c>
      <c r="I23" s="52"/>
      <c r="J23" s="53">
        <f t="shared" si="2"/>
        <v>0</v>
      </c>
      <c r="K23" s="53">
        <f t="shared" si="9"/>
        <v>0</v>
      </c>
      <c r="L23" s="53">
        <f>IF(OR((J23-C23)=$D$34,(J23-C23)&lt;$D$34),"",IF((J23-C23)&gt;$E$34,$E$34,(J23-C23)))</f>
      </c>
      <c r="M23" s="53">
        <f t="shared" si="10"/>
        <v>0.3333333333333333</v>
      </c>
      <c r="N23" s="54"/>
      <c r="P23" s="76"/>
      <c r="Q23" s="77"/>
      <c r="S23" s="1">
        <f t="shared" si="0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48</v>
      </c>
      <c r="C24" s="52">
        <v>0.3333333333333333</v>
      </c>
      <c r="D24" s="52"/>
      <c r="E24" s="52"/>
      <c r="F24" s="52"/>
      <c r="G24" s="52"/>
      <c r="H24" s="53">
        <f t="shared" si="8"/>
        <v>0</v>
      </c>
      <c r="I24" s="52"/>
      <c r="J24" s="53">
        <f t="shared" si="2"/>
        <v>0</v>
      </c>
      <c r="K24" s="53">
        <f t="shared" si="9"/>
        <v>0</v>
      </c>
      <c r="L24" s="53">
        <f>IF(OR((J24-C24)=$D$34,(J24-C24)&lt;$D$34),"",IF((J24-C24)&gt;$E$34,$E$34,(J24-C24)))</f>
      </c>
      <c r="M24" s="53">
        <f t="shared" si="10"/>
        <v>0.3333333333333333</v>
      </c>
      <c r="N24" s="54"/>
      <c r="P24" s="78"/>
      <c r="Q24" s="79"/>
      <c r="R24" s="5"/>
      <c r="S24" s="1">
        <f t="shared" si="0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49</v>
      </c>
      <c r="C25" s="52">
        <v>0.3333333333333333</v>
      </c>
      <c r="D25" s="52"/>
      <c r="E25" s="52"/>
      <c r="F25" s="52"/>
      <c r="G25" s="52"/>
      <c r="H25" s="53">
        <f t="shared" si="8"/>
        <v>0</v>
      </c>
      <c r="I25" s="52"/>
      <c r="J25" s="53">
        <f t="shared" si="2"/>
        <v>0</v>
      </c>
      <c r="K25" s="53">
        <f t="shared" si="9"/>
        <v>0</v>
      </c>
      <c r="L25" s="53">
        <f>IF(OR((J25-C25)=$D$34,(J25-C25)&lt;$D$34),"",IF((J25-C25)&gt;$E$34,$E$34,(J25-C25)))</f>
      </c>
      <c r="M25" s="53">
        <f t="shared" si="10"/>
        <v>0.3333333333333333</v>
      </c>
      <c r="N25" s="54"/>
      <c r="P25" s="77"/>
      <c r="Q25" s="77"/>
      <c r="R25" s="10"/>
      <c r="S25" s="10"/>
      <c r="T25" s="10"/>
      <c r="W25" s="6">
        <v>24</v>
      </c>
      <c r="X25" s="2"/>
      <c r="Y25" s="2"/>
      <c r="Z25" s="2"/>
    </row>
    <row r="26" spans="1:26" ht="15" customHeight="1">
      <c r="A26" s="61">
        <v>25</v>
      </c>
      <c r="B26" s="64" t="s">
        <v>50</v>
      </c>
      <c r="C26" s="102"/>
      <c r="D26" s="102"/>
      <c r="E26" s="102"/>
      <c r="F26" s="102"/>
      <c r="G26" s="102"/>
      <c r="H26" s="103">
        <f t="shared" si="8"/>
        <v>0</v>
      </c>
      <c r="I26" s="102"/>
      <c r="J26" s="103">
        <f t="shared" si="2"/>
        <v>0</v>
      </c>
      <c r="K26" s="103">
        <f t="shared" si="9"/>
        <v>0</v>
      </c>
      <c r="L26" s="103">
        <f>IF(OR((J26-C26)=$D$34,(J26-C26)&lt;$D$34),"",IF((J26-C26)&gt;$F$33,$F$33,(J26-C26)))</f>
      </c>
      <c r="M26" s="103">
        <f t="shared" si="10"/>
      </c>
      <c r="N26" s="104"/>
      <c r="P26" s="76"/>
      <c r="Q26" s="77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61">
        <v>26</v>
      </c>
      <c r="B27" s="64" t="s">
        <v>44</v>
      </c>
      <c r="C27" s="102"/>
      <c r="D27" s="102"/>
      <c r="E27" s="102"/>
      <c r="F27" s="102"/>
      <c r="G27" s="102"/>
      <c r="H27" s="103">
        <f t="shared" si="8"/>
        <v>0</v>
      </c>
      <c r="I27" s="102"/>
      <c r="J27" s="103">
        <f t="shared" si="2"/>
        <v>0</v>
      </c>
      <c r="K27" s="103">
        <f t="shared" si="9"/>
        <v>0</v>
      </c>
      <c r="L27" s="103">
        <f>IF(OR((J27-C27)=$D$34,(J27-C27)&lt;$D$34),"",IF((J27-C27)&gt;$F$33,$F$33,(J27-C27)))</f>
      </c>
      <c r="M27" s="103">
        <f t="shared" si="10"/>
      </c>
      <c r="N27" s="104"/>
      <c r="P27" s="76"/>
      <c r="Q27" s="76"/>
      <c r="R27" s="10"/>
      <c r="W27" s="6">
        <v>26</v>
      </c>
      <c r="X27" s="2"/>
      <c r="Y27" s="2"/>
      <c r="Z27" s="2"/>
    </row>
    <row r="28" spans="1:26" ht="15" customHeight="1">
      <c r="A28" s="56">
        <v>27</v>
      </c>
      <c r="B28" s="58" t="s">
        <v>45</v>
      </c>
      <c r="C28" s="57"/>
      <c r="D28" s="57"/>
      <c r="E28" s="57"/>
      <c r="F28" s="57"/>
      <c r="G28" s="57"/>
      <c r="H28" s="62">
        <f t="shared" si="8"/>
        <v>0</v>
      </c>
      <c r="I28" s="57"/>
      <c r="J28" s="62">
        <f t="shared" si="2"/>
        <v>0</v>
      </c>
      <c r="K28" s="62">
        <f t="shared" si="9"/>
        <v>0</v>
      </c>
      <c r="L28" s="62">
        <f>IF(OR((J28-C28)=$D$34,(J28-C28)&lt;$D$34),"",IF((J28-C28)&gt;$F$33,$F$33,(J28-C28)))</f>
      </c>
      <c r="M28" s="62">
        <f t="shared" si="10"/>
      </c>
      <c r="N28" s="63"/>
      <c r="P28" s="76"/>
      <c r="Q28" s="76"/>
      <c r="R28" s="5"/>
      <c r="W28" s="6">
        <v>27</v>
      </c>
      <c r="X28" s="2"/>
      <c r="Y28" s="2"/>
      <c r="Z28" s="2"/>
    </row>
    <row r="29" spans="1:26" ht="15" customHeight="1">
      <c r="A29" s="56">
        <v>28</v>
      </c>
      <c r="B29" s="58" t="s">
        <v>46</v>
      </c>
      <c r="C29" s="57"/>
      <c r="D29" s="57"/>
      <c r="E29" s="57"/>
      <c r="F29" s="57"/>
      <c r="G29" s="57"/>
      <c r="H29" s="62">
        <f t="shared" si="8"/>
        <v>0</v>
      </c>
      <c r="I29" s="57"/>
      <c r="J29" s="62">
        <f t="shared" si="2"/>
        <v>0</v>
      </c>
      <c r="K29" s="62">
        <f t="shared" si="9"/>
        <v>0</v>
      </c>
      <c r="L29" s="62">
        <f>IF(OR((J29-C29)=$D$34,(J29-C29)&lt;$D$34),"",IF((J29-C29)&gt;$F$33,$F$33,(J29-C29)))</f>
      </c>
      <c r="M29" s="62">
        <f t="shared" si="10"/>
      </c>
      <c r="N29" s="63"/>
      <c r="P29" s="76"/>
      <c r="Q29" s="76"/>
      <c r="W29" s="6">
        <v>28</v>
      </c>
      <c r="X29" s="2"/>
      <c r="Y29" s="2"/>
      <c r="Z29" s="2"/>
    </row>
    <row r="30" spans="1:26" ht="15" customHeight="1">
      <c r="A30" s="50"/>
      <c r="B30" s="51"/>
      <c r="C30" s="52"/>
      <c r="D30" s="52"/>
      <c r="E30" s="52"/>
      <c r="F30" s="52"/>
      <c r="G30" s="52"/>
      <c r="H30" s="53">
        <f>IF((F30-E30)=$D$34,$D$34,IF((F30-E30)&lt;$C$33,$C$33,(F30-E30)))</f>
        <v>0</v>
      </c>
      <c r="I30" s="52"/>
      <c r="J30" s="53">
        <f t="shared" si="2"/>
        <v>0</v>
      </c>
      <c r="K30" s="53">
        <f>IF(G30&gt;$D$33,G30-$D$33,$D$34)</f>
        <v>0</v>
      </c>
      <c r="L30" s="53">
        <f>IF(OR((J30-C30)=$D$34,(J30-C30)&lt;$D$34),"",IF((J30-C30)&gt;$E$34,$E$34,(J30-C30)))</f>
      </c>
      <c r="M30" s="53">
        <f>IF(J30=C30,"",IF(J30&lt;C30,C30-J30,""))</f>
      </c>
      <c r="N30" s="54"/>
      <c r="P30" s="76"/>
      <c r="Q30" s="76"/>
      <c r="W30" s="6">
        <v>29</v>
      </c>
      <c r="X30" s="2"/>
      <c r="Y30" s="2"/>
      <c r="Z30" s="2"/>
    </row>
    <row r="31" spans="1:26" ht="15" customHeight="1">
      <c r="A31" s="50"/>
      <c r="B31" s="51"/>
      <c r="C31" s="52"/>
      <c r="D31" s="52"/>
      <c r="E31" s="52"/>
      <c r="F31" s="52"/>
      <c r="G31" s="52"/>
      <c r="H31" s="53">
        <f>IF((F31-E31)=$D$34,$D$34,IF((F31-E31)&lt;$C$33,$C$33,(F31-E31)))</f>
        <v>0</v>
      </c>
      <c r="I31" s="52"/>
      <c r="J31" s="53">
        <f t="shared" si="2"/>
        <v>0</v>
      </c>
      <c r="K31" s="53">
        <f>IF(G31&gt;$D$33,G31-$D$33,$D$34)</f>
        <v>0</v>
      </c>
      <c r="L31" s="53">
        <f>IF(OR((J31-C31)=$D$34,(J31-C31)&lt;$D$34),"",IF((J31-C31)&gt;$E$34,$E$34,(J31-C31)))</f>
      </c>
      <c r="M31" s="53">
        <f>IF(J31=C31,"",IF(J31&lt;C31,C31-J31,""))</f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/>
      <c r="B32" s="51"/>
      <c r="C32" s="52"/>
      <c r="D32" s="52"/>
      <c r="E32" s="52"/>
      <c r="F32" s="52"/>
      <c r="G32" s="52"/>
      <c r="H32" s="53">
        <f>IF((F32-E32)=$D$34,$D$34,IF((F32-E32)&lt;$C$33,$C$33,(F32-E32)))</f>
        <v>0</v>
      </c>
      <c r="I32" s="52"/>
      <c r="J32" s="55">
        <f t="shared" si="2"/>
        <v>0</v>
      </c>
      <c r="K32" s="55">
        <f>IF(G32&gt;$D$33,G32-$D$33,$D$34)</f>
        <v>0</v>
      </c>
      <c r="L32" s="53">
        <f>IF(OR((J32-C32)=$D$34,(J32-C32)&lt;$D$34),"",IF((J32-C32)&gt;$E$34,$E$34,(J32-C32)))</f>
      </c>
      <c r="M32" s="53">
        <f>IF(J32=C32,"",IF(J32&lt;C32,C32-J32,""))</f>
      </c>
      <c r="N32" s="54"/>
      <c r="W32" s="6">
        <v>31</v>
      </c>
      <c r="X32" s="2"/>
      <c r="Y32" s="2"/>
      <c r="Z32" s="2"/>
    </row>
    <row r="33" spans="1:23" ht="15" customHeight="1" thickTop="1">
      <c r="A33" s="11"/>
      <c r="B33" s="67"/>
      <c r="C33" s="99">
        <v>0.041666666666666664</v>
      </c>
      <c r="D33" s="99">
        <v>0.9166666666666666</v>
      </c>
      <c r="E33" s="66">
        <v>0.2604166666666667</v>
      </c>
      <c r="F33" s="66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67"/>
      <c r="C34" s="26">
        <v>0.0006944444444444445</v>
      </c>
      <c r="D34" s="26">
        <v>0</v>
      </c>
      <c r="E34" s="27">
        <v>0.08333333333333333</v>
      </c>
      <c r="F34" s="59" t="s">
        <v>81</v>
      </c>
      <c r="G34" s="60"/>
      <c r="H34" s="60"/>
      <c r="I34" s="60"/>
      <c r="J34" s="60"/>
      <c r="K34" s="60"/>
      <c r="L34" s="14"/>
      <c r="M34" s="14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E1C3" sheet="1" selectLockedCells="1"/>
  <mergeCells count="2">
    <mergeCell ref="P1:Q1"/>
    <mergeCell ref="P5:Q5"/>
  </mergeCells>
  <conditionalFormatting sqref="J34:K34 I33:I34 H5:H6 J5:K6 K2 J12:K13 H12:H13 H19:H20 J19:K20 J26:K32 H26:H34">
    <cfRule type="cellIs" priority="68" dxfId="339" operator="equal" stopIfTrue="1">
      <formula>$D$34</formula>
    </cfRule>
  </conditionalFormatting>
  <conditionalFormatting sqref="P20">
    <cfRule type="cellIs" priority="66" dxfId="340" operator="equal" stopIfTrue="1">
      <formula>"POSITIVO"</formula>
    </cfRule>
    <cfRule type="cellIs" priority="67" dxfId="341" operator="equal" stopIfTrue="1">
      <formula>"NEGATIVO"</formula>
    </cfRule>
  </conditionalFormatting>
  <conditionalFormatting sqref="Y2:Y32">
    <cfRule type="cellIs" priority="65" dxfId="341" operator="equal" stopIfTrue="1">
      <formula>"NÃO CUMPRIU"</formula>
    </cfRule>
  </conditionalFormatting>
  <conditionalFormatting sqref="P6:P7">
    <cfRule type="cellIs" priority="64" dxfId="342" operator="equal" stopIfTrue="1">
      <formula>$D$34</formula>
    </cfRule>
  </conditionalFormatting>
  <conditionalFormatting sqref="A2:C4 A7:C11 A14:C18 A21:C25 K2:N2 A5:M6 A12:M13 A19:M20 A26:M32 N3:N32">
    <cfRule type="expression" priority="62" dxfId="343" stopIfTrue="1">
      <formula>$B2="dom"</formula>
    </cfRule>
    <cfRule type="expression" priority="63" dxfId="343" stopIfTrue="1">
      <formula>$B2="sab"</formula>
    </cfRule>
  </conditionalFormatting>
  <conditionalFormatting sqref="J2">
    <cfRule type="cellIs" priority="53" dxfId="339" operator="equal" stopIfTrue="1">
      <formula>$D$34</formula>
    </cfRule>
  </conditionalFormatting>
  <conditionalFormatting sqref="H2:J2">
    <cfRule type="expression" priority="51" dxfId="343" stopIfTrue="1">
      <formula>$B2="dom"</formula>
    </cfRule>
    <cfRule type="expression" priority="52" dxfId="343" stopIfTrue="1">
      <formula>$B2="sáb"</formula>
    </cfRule>
  </conditionalFormatting>
  <conditionalFormatting sqref="D2:G2">
    <cfRule type="expression" priority="49" dxfId="343" stopIfTrue="1">
      <formula>$B2="dom"</formula>
    </cfRule>
    <cfRule type="expression" priority="50" dxfId="343" stopIfTrue="1">
      <formula>$B2="sab"</formula>
    </cfRule>
  </conditionalFormatting>
  <conditionalFormatting sqref="K3:K4">
    <cfRule type="cellIs" priority="48" dxfId="339" operator="equal" stopIfTrue="1">
      <formula>$D$34</formula>
    </cfRule>
  </conditionalFormatting>
  <conditionalFormatting sqref="K3:M4">
    <cfRule type="expression" priority="46" dxfId="343" stopIfTrue="1">
      <formula>$B3="dom"</formula>
    </cfRule>
    <cfRule type="expression" priority="47" dxfId="343" stopIfTrue="1">
      <formula>$B3="sab"</formula>
    </cfRule>
  </conditionalFormatting>
  <conditionalFormatting sqref="J3:J4">
    <cfRule type="cellIs" priority="45" dxfId="339" operator="equal" stopIfTrue="1">
      <formula>$D$34</formula>
    </cfRule>
  </conditionalFormatting>
  <conditionalFormatting sqref="H3:J4">
    <cfRule type="expression" priority="43" dxfId="343" stopIfTrue="1">
      <formula>$B3="dom"</formula>
    </cfRule>
    <cfRule type="expression" priority="44" dxfId="343" stopIfTrue="1">
      <formula>$B3="sáb"</formula>
    </cfRule>
  </conditionalFormatting>
  <conditionalFormatting sqref="K7:K11">
    <cfRule type="cellIs" priority="40" dxfId="339" operator="equal" stopIfTrue="1">
      <formula>$D$34</formula>
    </cfRule>
  </conditionalFormatting>
  <conditionalFormatting sqref="K7:M11">
    <cfRule type="expression" priority="38" dxfId="343" stopIfTrue="1">
      <formula>$B7="dom"</formula>
    </cfRule>
    <cfRule type="expression" priority="39" dxfId="343" stopIfTrue="1">
      <formula>$B7="sab"</formula>
    </cfRule>
  </conditionalFormatting>
  <conditionalFormatting sqref="J7:J11">
    <cfRule type="cellIs" priority="37" dxfId="339" operator="equal" stopIfTrue="1">
      <formula>$D$34</formula>
    </cfRule>
  </conditionalFormatting>
  <conditionalFormatting sqref="H7:J11">
    <cfRule type="expression" priority="35" dxfId="343" stopIfTrue="1">
      <formula>$B7="dom"</formula>
    </cfRule>
    <cfRule type="expression" priority="36" dxfId="343" stopIfTrue="1">
      <formula>$B7="sáb"</formula>
    </cfRule>
  </conditionalFormatting>
  <conditionalFormatting sqref="K14:K18">
    <cfRule type="cellIs" priority="32" dxfId="339" operator="equal" stopIfTrue="1">
      <formula>$D$34</formula>
    </cfRule>
  </conditionalFormatting>
  <conditionalFormatting sqref="K14:M18">
    <cfRule type="expression" priority="30" dxfId="343" stopIfTrue="1">
      <formula>$B14="dom"</formula>
    </cfRule>
    <cfRule type="expression" priority="31" dxfId="343" stopIfTrue="1">
      <formula>$B14="sab"</formula>
    </cfRule>
  </conditionalFormatting>
  <conditionalFormatting sqref="J14:J18">
    <cfRule type="cellIs" priority="29" dxfId="339" operator="equal" stopIfTrue="1">
      <formula>$D$34</formula>
    </cfRule>
  </conditionalFormatting>
  <conditionalFormatting sqref="H14:J18">
    <cfRule type="expression" priority="27" dxfId="343" stopIfTrue="1">
      <formula>$B14="dom"</formula>
    </cfRule>
    <cfRule type="expression" priority="28" dxfId="343" stopIfTrue="1">
      <formula>$B14="sáb"</formula>
    </cfRule>
  </conditionalFormatting>
  <conditionalFormatting sqref="K21:K25">
    <cfRule type="cellIs" priority="24" dxfId="339" operator="equal" stopIfTrue="1">
      <formula>$D$34</formula>
    </cfRule>
  </conditionalFormatting>
  <conditionalFormatting sqref="K21:M25">
    <cfRule type="expression" priority="22" dxfId="343" stopIfTrue="1">
      <formula>$B21="dom"</formula>
    </cfRule>
    <cfRule type="expression" priority="23" dxfId="343" stopIfTrue="1">
      <formula>$B21="sab"</formula>
    </cfRule>
  </conditionalFormatting>
  <conditionalFormatting sqref="J21:J25">
    <cfRule type="cellIs" priority="21" dxfId="339" operator="equal" stopIfTrue="1">
      <formula>$D$34</formula>
    </cfRule>
  </conditionalFormatting>
  <conditionalFormatting sqref="H21:J25">
    <cfRule type="expression" priority="19" dxfId="343" stopIfTrue="1">
      <formula>$B21="dom"</formula>
    </cfRule>
    <cfRule type="expression" priority="20" dxfId="343" stopIfTrue="1">
      <formula>$B21="sáb"</formula>
    </cfRule>
  </conditionalFormatting>
  <conditionalFormatting sqref="D3:G4">
    <cfRule type="expression" priority="7" dxfId="343" stopIfTrue="1">
      <formula>$B3="dom"</formula>
    </cfRule>
    <cfRule type="expression" priority="8" dxfId="343" stopIfTrue="1">
      <formula>$B3="sab"</formula>
    </cfRule>
  </conditionalFormatting>
  <conditionalFormatting sqref="D7:G11">
    <cfRule type="expression" priority="5" dxfId="343" stopIfTrue="1">
      <formula>$B7="dom"</formula>
    </cfRule>
    <cfRule type="expression" priority="6" dxfId="343" stopIfTrue="1">
      <formula>$B7="sab"</formula>
    </cfRule>
  </conditionalFormatting>
  <conditionalFormatting sqref="D14:G18">
    <cfRule type="expression" priority="3" dxfId="343" stopIfTrue="1">
      <formula>$B14="dom"</formula>
    </cfRule>
    <cfRule type="expression" priority="4" dxfId="343" stopIfTrue="1">
      <formula>$B14="sab"</formula>
    </cfRule>
  </conditionalFormatting>
  <conditionalFormatting sqref="D21:G25">
    <cfRule type="expression" priority="1" dxfId="343" stopIfTrue="1">
      <formula>$B21="dom"</formula>
    </cfRule>
    <cfRule type="expression" priority="2" dxfId="343" stopIfTrue="1">
      <formula>$B21="sab"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">
      <selection activeCell="D3" sqref="D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9.140625" style="0" hidden="1" customWidth="1"/>
    <col min="30" max="16384" width="9.140625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6">
        <v>1</v>
      </c>
      <c r="B2" s="58" t="s">
        <v>47</v>
      </c>
      <c r="C2" s="57"/>
      <c r="D2" s="57"/>
      <c r="E2" s="57"/>
      <c r="F2" s="57"/>
      <c r="G2" s="57"/>
      <c r="H2" s="62">
        <f aca="true" t="shared" si="0" ref="H2:H32">IF((F2-E2)=$D$34,$D$34,IF((F2-E2)&lt;$C$33,$C$33,(F2-E2)))</f>
        <v>0</v>
      </c>
      <c r="I2" s="57"/>
      <c r="J2" s="62">
        <f aca="true" t="shared" si="1" ref="J2:J32">IF(Y2="NÃO CUMPRIU",((IF(D2&gt;$C$34,(G2-D2)-H2,$D$34))-I2)-$C$33,(IF(D2&gt;$C$34,(G2-D2)-H2,$D$34))-I2)</f>
        <v>0</v>
      </c>
      <c r="K2" s="62">
        <f aca="true" t="shared" si="2" ref="K2:K32">IF(G2&gt;$D$33,G2-$D$33,$D$34)</f>
        <v>0</v>
      </c>
      <c r="L2" s="62">
        <f>IF(OR((J2-C2)=$D$34,(J2-C2)&lt;$D$34),"",IF((J2-C2)&gt;$F$33,$F$33,(J2-C2)))</f>
      </c>
      <c r="M2" s="62">
        <f aca="true" t="shared" si="3" ref="M2:M32">IF(J2=C2,"",IF(J2&lt;C2,C2-J2,""))</f>
      </c>
      <c r="N2" s="63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48</v>
      </c>
      <c r="C3" s="52">
        <v>0.3333333333333333</v>
      </c>
      <c r="D3" s="52"/>
      <c r="E3" s="52"/>
      <c r="F3" s="52"/>
      <c r="G3" s="52"/>
      <c r="H3" s="53">
        <f t="shared" si="0"/>
        <v>0</v>
      </c>
      <c r="I3" s="52"/>
      <c r="J3" s="53">
        <f t="shared" si="1"/>
        <v>0</v>
      </c>
      <c r="K3" s="53">
        <f t="shared" si="2"/>
        <v>0</v>
      </c>
      <c r="L3" s="53">
        <f aca="true" t="shared" si="4" ref="L3:L32">IF(OR((J3-C3)=$D$34,(J3-C3)&lt;$D$34),"",IF((J3-C3)&gt;$E$34,$E$34,(J3-C3)))</f>
      </c>
      <c r="M3" s="53">
        <f t="shared" si="3"/>
        <v>0.3333333333333333</v>
      </c>
      <c r="N3" s="54"/>
      <c r="P3" s="1">
        <f>K33</f>
        <v>0</v>
      </c>
      <c r="Q3" s="2" t="s">
        <v>43</v>
      </c>
      <c r="S3" s="1">
        <f aca="true" t="shared" si="5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49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 t="shared" si="4"/>
      </c>
      <c r="M4" s="53">
        <f t="shared" si="3"/>
        <v>0.3333333333333333</v>
      </c>
      <c r="N4" s="54"/>
      <c r="P4" s="1"/>
      <c r="Q4" s="8"/>
      <c r="S4" s="1">
        <f t="shared" si="5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61">
        <v>4</v>
      </c>
      <c r="B5" s="64" t="s">
        <v>50</v>
      </c>
      <c r="C5" s="102"/>
      <c r="D5" s="102"/>
      <c r="E5" s="102"/>
      <c r="F5" s="102"/>
      <c r="G5" s="102"/>
      <c r="H5" s="103">
        <f t="shared" si="0"/>
        <v>0</v>
      </c>
      <c r="I5" s="102"/>
      <c r="J5" s="103">
        <f t="shared" si="1"/>
        <v>0</v>
      </c>
      <c r="K5" s="103">
        <f t="shared" si="2"/>
        <v>0</v>
      </c>
      <c r="L5" s="62">
        <f>IF(OR((J5-C5)=$D$34,(J5-C5)&lt;$D$34),"",IF((J5-C5)&gt;$F$33,$F$33,(J5-C5)))</f>
      </c>
      <c r="M5" s="103">
        <f t="shared" si="3"/>
      </c>
      <c r="N5" s="104"/>
      <c r="P5" s="101" t="s">
        <v>39</v>
      </c>
      <c r="Q5" s="101"/>
      <c r="R5" s="19"/>
      <c r="S5" s="1">
        <f t="shared" si="5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61">
        <v>5</v>
      </c>
      <c r="B6" s="64" t="s">
        <v>44</v>
      </c>
      <c r="C6" s="102"/>
      <c r="D6" s="102"/>
      <c r="E6" s="102"/>
      <c r="F6" s="102"/>
      <c r="G6" s="102"/>
      <c r="H6" s="103">
        <f t="shared" si="0"/>
        <v>0</v>
      </c>
      <c r="I6" s="102"/>
      <c r="J6" s="103">
        <f t="shared" si="1"/>
        <v>0</v>
      </c>
      <c r="K6" s="103">
        <f t="shared" si="2"/>
        <v>0</v>
      </c>
      <c r="L6" s="62">
        <f>IF(OR((J6-C6)=$D$34,(J6-C6)&lt;$D$34),"",IF((J6-C6)&gt;$F$33,$F$33,(J6-C6)))</f>
      </c>
      <c r="M6" s="103">
        <f t="shared" si="3"/>
      </c>
      <c r="N6" s="104"/>
      <c r="P6" s="46">
        <f>IF('FEV-2017'!$P$20="POSITIVO",'FEV-2017'!$P$19,D34)</f>
        <v>0</v>
      </c>
      <c r="Q6" s="2" t="s">
        <v>52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45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 t="shared" si="4"/>
      </c>
      <c r="M7" s="53">
        <f t="shared" si="3"/>
        <v>0.3333333333333333</v>
      </c>
      <c r="N7" s="54"/>
      <c r="P7" s="46">
        <f>IF('FEV-2017'!P20="NEGATIVO",'FEV-2017'!$P$19,D34)</f>
        <v>0</v>
      </c>
      <c r="Q7" s="8" t="s">
        <v>53</v>
      </c>
      <c r="S7" s="1">
        <f t="shared" si="5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46</v>
      </c>
      <c r="C8" s="52">
        <v>0.3333333333333333</v>
      </c>
      <c r="D8" s="52"/>
      <c r="E8" s="52"/>
      <c r="F8" s="52"/>
      <c r="G8" s="52"/>
      <c r="H8" s="53">
        <f t="shared" si="0"/>
        <v>0</v>
      </c>
      <c r="I8" s="52"/>
      <c r="J8" s="53">
        <f t="shared" si="1"/>
        <v>0</v>
      </c>
      <c r="K8" s="53">
        <f t="shared" si="2"/>
        <v>0</v>
      </c>
      <c r="L8" s="53">
        <f t="shared" si="4"/>
      </c>
      <c r="M8" s="53">
        <f t="shared" si="3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47</v>
      </c>
      <c r="C9" s="52">
        <v>0.3333333333333333</v>
      </c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 t="shared" si="4"/>
      </c>
      <c r="M9" s="53">
        <f t="shared" si="3"/>
        <v>0.3333333333333333</v>
      </c>
      <c r="N9" s="5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48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 t="shared" si="4"/>
      </c>
      <c r="M10" s="53">
        <f t="shared" si="3"/>
        <v>0.3333333333333333</v>
      </c>
      <c r="N10" s="54"/>
      <c r="P10" s="1">
        <f>S8</f>
        <v>0</v>
      </c>
      <c r="Q10" s="8" t="s">
        <v>40</v>
      </c>
      <c r="S10" s="1">
        <f t="shared" si="5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49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 t="shared" si="4"/>
      </c>
      <c r="M11" s="53">
        <f t="shared" si="3"/>
        <v>0.3333333333333333</v>
      </c>
      <c r="N11" s="54"/>
      <c r="P11" s="1">
        <f>S9</f>
        <v>0</v>
      </c>
      <c r="Q11" s="8" t="s">
        <v>41</v>
      </c>
      <c r="S11" s="1">
        <f t="shared" si="5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61">
        <v>11</v>
      </c>
      <c r="B12" s="64" t="s">
        <v>50</v>
      </c>
      <c r="C12" s="102"/>
      <c r="D12" s="102"/>
      <c r="E12" s="102"/>
      <c r="F12" s="102"/>
      <c r="G12" s="102"/>
      <c r="H12" s="103">
        <f t="shared" si="0"/>
        <v>0</v>
      </c>
      <c r="I12" s="102"/>
      <c r="J12" s="103">
        <f t="shared" si="1"/>
        <v>0</v>
      </c>
      <c r="K12" s="103">
        <f t="shared" si="2"/>
        <v>0</v>
      </c>
      <c r="L12" s="62">
        <f>IF(OR((J12-C12)=$D$34,(J12-C12)&lt;$D$34),"",IF((J12-C12)&gt;$F$33,$F$33,(J12-C12)))</f>
      </c>
      <c r="M12" s="103">
        <f t="shared" si="3"/>
      </c>
      <c r="N12" s="104"/>
      <c r="S12" s="1">
        <f t="shared" si="5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61">
        <v>12</v>
      </c>
      <c r="B13" s="64" t="s">
        <v>44</v>
      </c>
      <c r="C13" s="102"/>
      <c r="D13" s="102"/>
      <c r="E13" s="102"/>
      <c r="F13" s="102"/>
      <c r="G13" s="102"/>
      <c r="H13" s="103">
        <f t="shared" si="0"/>
        <v>0</v>
      </c>
      <c r="I13" s="102"/>
      <c r="J13" s="103">
        <f t="shared" si="1"/>
        <v>0</v>
      </c>
      <c r="K13" s="103">
        <f t="shared" si="2"/>
        <v>0</v>
      </c>
      <c r="L13" s="62">
        <f>IF(OR((J13-C13)=$D$34,(J13-C13)&lt;$D$34),"",IF((J13-C13)&gt;$F$33,$F$33,(J13-C13)))</f>
      </c>
      <c r="M13" s="103">
        <f t="shared" si="3"/>
      </c>
      <c r="N13" s="104"/>
      <c r="P13" s="34"/>
      <c r="Q13" s="35">
        <f>IF(P7&gt;P10,"NÃO COMPENSOU TODO DÉBITO DO MÊS ANTERIOR","")</f>
      </c>
      <c r="S13" s="1">
        <f t="shared" si="5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45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 t="shared" si="4"/>
      </c>
      <c r="M14" s="53">
        <f t="shared" si="3"/>
        <v>0.3333333333333333</v>
      </c>
      <c r="N14" s="54"/>
      <c r="P14" s="36"/>
      <c r="Q14" s="37"/>
      <c r="S14" s="1">
        <f t="shared" si="5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46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 t="shared" si="4"/>
      </c>
      <c r="M15" s="53">
        <f t="shared" si="3"/>
        <v>0.3333333333333333</v>
      </c>
      <c r="N15" s="54"/>
      <c r="P15" s="38"/>
      <c r="Q15" s="10"/>
      <c r="S15" s="1">
        <f t="shared" si="5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47</v>
      </c>
      <c r="C16" s="52">
        <v>0.3333333333333333</v>
      </c>
      <c r="D16" s="52"/>
      <c r="E16" s="52"/>
      <c r="F16" s="52"/>
      <c r="G16" s="52"/>
      <c r="H16" s="53">
        <f t="shared" si="0"/>
        <v>0</v>
      </c>
      <c r="I16" s="52"/>
      <c r="J16" s="53">
        <f t="shared" si="1"/>
        <v>0</v>
      </c>
      <c r="K16" s="53">
        <f t="shared" si="2"/>
        <v>0</v>
      </c>
      <c r="L16" s="53">
        <f t="shared" si="4"/>
      </c>
      <c r="M16" s="53">
        <f t="shared" si="3"/>
        <v>0.3333333333333333</v>
      </c>
      <c r="N16" s="54"/>
      <c r="P16" s="29"/>
      <c r="Q16" s="30"/>
      <c r="S16" s="1">
        <f t="shared" si="5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48</v>
      </c>
      <c r="C17" s="52">
        <v>0.3333333333333333</v>
      </c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t="shared" si="2"/>
        <v>0</v>
      </c>
      <c r="L17" s="53">
        <f t="shared" si="4"/>
      </c>
      <c r="M17" s="53">
        <f t="shared" si="3"/>
        <v>0.3333333333333333</v>
      </c>
      <c r="N17" s="54"/>
      <c r="P17" s="31"/>
      <c r="Q17" s="32"/>
      <c r="S17" s="1">
        <f t="shared" si="5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49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 t="shared" si="4"/>
      </c>
      <c r="M18" s="53">
        <f t="shared" si="3"/>
        <v>0.3333333333333333</v>
      </c>
      <c r="N18" s="54"/>
      <c r="S18" s="1">
        <f t="shared" si="5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61">
        <v>18</v>
      </c>
      <c r="B19" s="64" t="s">
        <v>50</v>
      </c>
      <c r="C19" s="102"/>
      <c r="D19" s="102"/>
      <c r="E19" s="102"/>
      <c r="F19" s="102"/>
      <c r="G19" s="102"/>
      <c r="H19" s="103">
        <f t="shared" si="0"/>
        <v>0</v>
      </c>
      <c r="I19" s="102"/>
      <c r="J19" s="103">
        <f t="shared" si="1"/>
        <v>0</v>
      </c>
      <c r="K19" s="103">
        <f t="shared" si="2"/>
        <v>0</v>
      </c>
      <c r="L19" s="62">
        <f>IF(OR((J19-C19)=$D$34,(J19-C19)&lt;$D$34),"",IF((J19-C19)&gt;$F$33,$F$33,(J19-C19)))</f>
      </c>
      <c r="M19" s="103">
        <f t="shared" si="3"/>
      </c>
      <c r="N19" s="10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5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61">
        <v>19</v>
      </c>
      <c r="B20" s="64" t="s">
        <v>44</v>
      </c>
      <c r="C20" s="102"/>
      <c r="D20" s="102"/>
      <c r="E20" s="102"/>
      <c r="F20" s="102"/>
      <c r="G20" s="102"/>
      <c r="H20" s="103">
        <f t="shared" si="0"/>
        <v>0</v>
      </c>
      <c r="I20" s="102"/>
      <c r="J20" s="103">
        <f t="shared" si="1"/>
        <v>0</v>
      </c>
      <c r="K20" s="103">
        <f t="shared" si="2"/>
        <v>0</v>
      </c>
      <c r="L20" s="62">
        <f>IF(OR((J20-C20)=$D$34,(J20-C20)&lt;$D$34),"",IF((J20-C20)&gt;$F$33,$F$33,(J20-C20)))</f>
      </c>
      <c r="M20" s="103">
        <f t="shared" si="3"/>
      </c>
      <c r="N20" s="104"/>
      <c r="P20" s="28">
        <f>IF(P19=D34,"",IF((P10+P6)=(P11+P7),"",IF((P10+P6)&gt;(P11+P7),"POSITIVO","NEGATIVO")))</f>
      </c>
      <c r="S20" s="1">
        <f t="shared" si="5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45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 t="shared" si="4"/>
      </c>
      <c r="M21" s="53">
        <f t="shared" si="3"/>
        <v>0.3333333333333333</v>
      </c>
      <c r="N21" s="54"/>
      <c r="S21" s="1">
        <f t="shared" si="5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46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 t="shared" si="4"/>
      </c>
      <c r="M22" s="53">
        <f t="shared" si="3"/>
        <v>0.3333333333333333</v>
      </c>
      <c r="N22" s="54"/>
      <c r="S22" s="1">
        <f t="shared" si="5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47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 t="shared" si="4"/>
      </c>
      <c r="M23" s="53">
        <f t="shared" si="3"/>
        <v>0.3333333333333333</v>
      </c>
      <c r="N23" s="54"/>
      <c r="S23" s="1">
        <f t="shared" si="5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48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 t="shared" si="4"/>
      </c>
      <c r="M24" s="53">
        <f t="shared" si="3"/>
        <v>0.3333333333333333</v>
      </c>
      <c r="N24" s="54"/>
      <c r="P24" s="23"/>
      <c r="Q24" s="20"/>
      <c r="R24" s="5"/>
      <c r="S24" s="1">
        <f t="shared" si="5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49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 t="shared" si="4"/>
      </c>
      <c r="M25" s="53">
        <f t="shared" si="3"/>
        <v>0.3333333333333333</v>
      </c>
      <c r="N25" s="5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61">
        <v>25</v>
      </c>
      <c r="B26" s="64" t="s">
        <v>50</v>
      </c>
      <c r="C26" s="102"/>
      <c r="D26" s="102"/>
      <c r="E26" s="102"/>
      <c r="F26" s="102"/>
      <c r="G26" s="102"/>
      <c r="H26" s="103">
        <f t="shared" si="0"/>
        <v>0</v>
      </c>
      <c r="I26" s="102"/>
      <c r="J26" s="103">
        <f t="shared" si="1"/>
        <v>0</v>
      </c>
      <c r="K26" s="103">
        <f t="shared" si="2"/>
        <v>0</v>
      </c>
      <c r="L26" s="62">
        <f>IF(OR((J26-C26)=$D$34,(J26-C26)&lt;$D$34),"",IF((J26-C26)&gt;$F$33,$F$33,(J26-C26)))</f>
      </c>
      <c r="M26" s="103">
        <f t="shared" si="3"/>
      </c>
      <c r="N26" s="104"/>
      <c r="R26" s="10"/>
      <c r="W26" s="6">
        <v>25</v>
      </c>
      <c r="X26" s="2"/>
      <c r="Y26" s="2"/>
      <c r="Z26" s="2"/>
    </row>
    <row r="27" spans="1:26" ht="15" customHeight="1">
      <c r="A27" s="61">
        <v>26</v>
      </c>
      <c r="B27" s="64" t="s">
        <v>44</v>
      </c>
      <c r="C27" s="102"/>
      <c r="D27" s="102"/>
      <c r="E27" s="102"/>
      <c r="F27" s="102"/>
      <c r="G27" s="102"/>
      <c r="H27" s="103">
        <f t="shared" si="0"/>
        <v>0</v>
      </c>
      <c r="I27" s="102"/>
      <c r="J27" s="103">
        <f t="shared" si="1"/>
        <v>0</v>
      </c>
      <c r="K27" s="103">
        <f t="shared" si="2"/>
        <v>0</v>
      </c>
      <c r="L27" s="62">
        <f>IF(OR((J27-C27)=$D$34,(J27-C27)&lt;$D$34),"",IF((J27-C27)&gt;$F$33,$F$33,(J27-C27)))</f>
      </c>
      <c r="M27" s="103">
        <f t="shared" si="3"/>
      </c>
      <c r="N27" s="10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45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 t="shared" si="4"/>
      </c>
      <c r="M28" s="53">
        <f t="shared" si="3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46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 t="shared" si="4"/>
      </c>
      <c r="M29" s="53">
        <f t="shared" si="3"/>
        <v>0.3333333333333333</v>
      </c>
      <c r="N29" s="5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47</v>
      </c>
      <c r="C30" s="52">
        <v>0.3333333333333333</v>
      </c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 t="shared" si="4"/>
      </c>
      <c r="M30" s="53">
        <f t="shared" si="3"/>
        <v>0.3333333333333333</v>
      </c>
      <c r="N30" s="5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48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 t="shared" si="4"/>
      </c>
      <c r="M31" s="53">
        <f t="shared" si="3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>
        <v>31</v>
      </c>
      <c r="B32" s="51" t="s">
        <v>49</v>
      </c>
      <c r="C32" s="52">
        <v>0.3333333333333333</v>
      </c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 t="shared" si="4"/>
      </c>
      <c r="M32" s="53">
        <f t="shared" si="3"/>
        <v>0.3333333333333333</v>
      </c>
      <c r="N32" s="54"/>
      <c r="W32" s="6">
        <v>31</v>
      </c>
      <c r="X32" s="2"/>
      <c r="Y32" s="2"/>
      <c r="Z32" s="2"/>
    </row>
    <row r="33" spans="1:23" ht="15" customHeight="1" thickTop="1">
      <c r="A33" s="69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27"/>
      <c r="H33" s="27"/>
      <c r="I33" s="27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26">
        <v>0.0006944444444444445</v>
      </c>
      <c r="D34" s="26">
        <v>0</v>
      </c>
      <c r="E34" s="27">
        <v>0.08333333333333333</v>
      </c>
      <c r="F34" s="59" t="s">
        <v>82</v>
      </c>
      <c r="G34" s="60"/>
      <c r="H34" s="60"/>
      <c r="I34" s="60"/>
      <c r="J34" s="60"/>
      <c r="K34" s="12"/>
      <c r="L34" s="14"/>
      <c r="M34" s="14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I2:K31 I32">
    <cfRule type="cellIs" priority="22" dxfId="339" operator="equal" stopIfTrue="1">
      <formula>$D$34</formula>
    </cfRule>
  </conditionalFormatting>
  <conditionalFormatting sqref="P20">
    <cfRule type="cellIs" priority="20" dxfId="340" operator="equal" stopIfTrue="1">
      <formula>"POSITIVO"</formula>
    </cfRule>
    <cfRule type="cellIs" priority="21" dxfId="341" operator="equal" stopIfTrue="1">
      <formula>"NEGATIVO"</formula>
    </cfRule>
  </conditionalFormatting>
  <conditionalFormatting sqref="Y2:Y32">
    <cfRule type="cellIs" priority="19" dxfId="341" operator="equal" stopIfTrue="1">
      <formula>"NÃO CUMPRIU"</formula>
    </cfRule>
  </conditionalFormatting>
  <conditionalFormatting sqref="P6:P7">
    <cfRule type="cellIs" priority="18" dxfId="342" operator="equal" stopIfTrue="1">
      <formula>$D$34</formula>
    </cfRule>
  </conditionalFormatting>
  <conditionalFormatting sqref="A2:N2 A5:K6 A3:C4 H3:K4 A12:K13 A7:C11 H7:K11 A19:K20 A14:C18 H14:K18 A26:K27 A21:C25 H21:K25 A28:C32 H28:K31 H32:I32 L3:N32">
    <cfRule type="expression" priority="16" dxfId="343" stopIfTrue="1">
      <formula>$B2="dom"</formula>
    </cfRule>
    <cfRule type="expression" priority="17" dxfId="343" stopIfTrue="1">
      <formula>$B2="sab"</formula>
    </cfRule>
  </conditionalFormatting>
  <conditionalFormatting sqref="J32:K32">
    <cfRule type="cellIs" priority="15" dxfId="339" operator="equal" stopIfTrue="1">
      <formula>$D$34</formula>
    </cfRule>
  </conditionalFormatting>
  <conditionalFormatting sqref="J32:K32">
    <cfRule type="expression" priority="13" dxfId="343" stopIfTrue="1">
      <formula>$B32="dom"</formula>
    </cfRule>
    <cfRule type="expression" priority="14" dxfId="343" stopIfTrue="1">
      <formula>$B32="sab"</formula>
    </cfRule>
  </conditionalFormatting>
  <conditionalFormatting sqref="D3:G4">
    <cfRule type="expression" priority="9" dxfId="343" stopIfTrue="1">
      <formula>$B3="dom"</formula>
    </cfRule>
    <cfRule type="expression" priority="10" dxfId="343" stopIfTrue="1">
      <formula>$B3="sab"</formula>
    </cfRule>
  </conditionalFormatting>
  <conditionalFormatting sqref="D7:G11">
    <cfRule type="expression" priority="7" dxfId="343" stopIfTrue="1">
      <formula>$B7="dom"</formula>
    </cfRule>
    <cfRule type="expression" priority="8" dxfId="343" stopIfTrue="1">
      <formula>$B7="sab"</formula>
    </cfRule>
  </conditionalFormatting>
  <conditionalFormatting sqref="D14:G18">
    <cfRule type="expression" priority="5" dxfId="343" stopIfTrue="1">
      <formula>$B14="dom"</formula>
    </cfRule>
    <cfRule type="expression" priority="6" dxfId="343" stopIfTrue="1">
      <formula>$B14="sab"</formula>
    </cfRule>
  </conditionalFormatting>
  <conditionalFormatting sqref="D21:G25">
    <cfRule type="expression" priority="3" dxfId="343" stopIfTrue="1">
      <formula>$B21="dom"</formula>
    </cfRule>
    <cfRule type="expression" priority="4" dxfId="343" stopIfTrue="1">
      <formula>$B21="sab"</formula>
    </cfRule>
  </conditionalFormatting>
  <conditionalFormatting sqref="D28:G32">
    <cfRule type="expression" priority="1" dxfId="343" stopIfTrue="1">
      <formula>$B28="dom"</formula>
    </cfRule>
    <cfRule type="expression" priority="2" dxfId="343" stopIfTrue="1">
      <formula>$B28="sab"</formula>
    </cfRule>
  </conditionalFormatting>
  <dataValidations count="2">
    <dataValidation type="list" allowBlank="1" showInputMessage="1" showErrorMessage="1" sqref="N2">
      <formula1>$U$2:$U$19</formula1>
    </dataValidation>
    <dataValidation type="list" allowBlank="1" showInputMessage="1" showErrorMessage="1" sqref="N3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RowColHeaders="0" zoomScale="90" zoomScaleNormal="90" zoomScalePageLayoutView="0" workbookViewId="0" topLeftCell="A1">
      <selection activeCell="D4" sqref="D4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39"/>
      <c r="Z1" s="25"/>
    </row>
    <row r="2" spans="1:26" ht="15" customHeight="1">
      <c r="A2" s="56">
        <v>1</v>
      </c>
      <c r="B2" s="58" t="s">
        <v>50</v>
      </c>
      <c r="C2" s="57"/>
      <c r="D2" s="57"/>
      <c r="E2" s="57"/>
      <c r="F2" s="57"/>
      <c r="G2" s="57"/>
      <c r="H2" s="62">
        <f aca="true" t="shared" si="0" ref="H2:H32">IF((F2-E2)=$D$34,$D$34,IF((F2-E2)&lt;$C$33,$C$33,(F2-E2)))</f>
        <v>0</v>
      </c>
      <c r="I2" s="57"/>
      <c r="J2" s="62">
        <f aca="true" t="shared" si="1" ref="J2:J32">IF(Y2="NÃO CUMPRIU",((IF(D2&gt;$C$34,(G2-D2)-H2,$D$34))-I2)-$C$33,(IF(D2&gt;$C$34,(G2-D2)-H2,$D$34))-I2)</f>
        <v>0</v>
      </c>
      <c r="K2" s="62">
        <f aca="true" t="shared" si="2" ref="K2:K32">IF(G2&gt;$D$33,G2-$D$33,$D$34)</f>
        <v>0</v>
      </c>
      <c r="L2" s="62">
        <f>IF(OR((J2-C2)=$D$34,(J2-C2)&lt;$D$34),"",IF((J2-C2)&gt;$F$33,$F$33,(J2-C2)))</f>
      </c>
      <c r="M2" s="62">
        <f aca="true" t="shared" si="3" ref="M2:M32">IF(J2=C2,"",IF(J2&lt;C2,C2-J2,""))</f>
      </c>
      <c r="N2" s="63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6">
        <v>2</v>
      </c>
      <c r="B3" s="58" t="s">
        <v>44</v>
      </c>
      <c r="C3" s="57"/>
      <c r="D3" s="57"/>
      <c r="E3" s="57"/>
      <c r="F3" s="57"/>
      <c r="G3" s="57"/>
      <c r="H3" s="62">
        <f t="shared" si="0"/>
        <v>0</v>
      </c>
      <c r="I3" s="57"/>
      <c r="J3" s="62">
        <f t="shared" si="1"/>
        <v>0</v>
      </c>
      <c r="K3" s="62">
        <f t="shared" si="2"/>
        <v>0</v>
      </c>
      <c r="L3" s="62">
        <f>IF(OR((J3-C3)=$D$34,(J3-C3)&lt;$D$34),"",IF((J3-C3)&gt;$F$33,$F$33,(J3-C3)))</f>
      </c>
      <c r="M3" s="62">
        <f t="shared" si="3"/>
      </c>
      <c r="N3" s="63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45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>IF(OR((J4-C4)=$D$34,(J4-C4)&lt;$D$34),"",IF((J4-C4)&gt;$E$33,$E$33,(J4-C4)))</f>
      </c>
      <c r="M4" s="53">
        <f t="shared" si="3"/>
        <v>0.3333333333333333</v>
      </c>
      <c r="N4" s="54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46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>IF(OR((J5-C5)=$D$34,(J5-C5)&lt;$D$34),"",IF((J5-C5)&gt;$E$33,$E$33,(J5-C5)))</f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47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>IF(OR((J6-C6)=$D$34,(J6-C6)&lt;$D$34),"",IF((J6-C6)&gt;$E$33,$E$33,(J6-C6)))</f>
      </c>
      <c r="M6" s="53">
        <f t="shared" si="3"/>
        <v>0.3333333333333333</v>
      </c>
      <c r="N6" s="54"/>
      <c r="P6" s="46">
        <f>IF('MAR-2017'!$P$20="POSITIVO",'MAR-2017'!$P$19,D34)</f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48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>IF(OR((J7-C7)=$D$34,(J7-C7)&lt;$D$34),"",IF((J7-C7)&gt;$E$33,$E$33,(J7-C7)))</f>
      </c>
      <c r="M7" s="53">
        <f t="shared" si="3"/>
        <v>0.3333333333333333</v>
      </c>
      <c r="N7" s="54"/>
      <c r="P7" s="46">
        <f>IF('MAR-2017'!P20="NEGATIVO",'MAR-2017'!$P$19,D34)</f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49</v>
      </c>
      <c r="C8" s="52">
        <v>0.3333333333333333</v>
      </c>
      <c r="D8" s="52"/>
      <c r="E8" s="52"/>
      <c r="F8" s="52"/>
      <c r="G8" s="52"/>
      <c r="H8" s="53">
        <f>IF((F8-E8)=$D$34,$D$34,IF((F8-E8)&lt;$C$33,$C$33,(F8-E8)))</f>
        <v>0</v>
      </c>
      <c r="I8" s="52"/>
      <c r="J8" s="53">
        <f>IF(Y8="NÃO CUMPRIU",((IF(D8&gt;$C$34,(G8-D8)-H8,$D$34))-I8)-$C$33,(IF(D8&gt;$C$34,(G8-D8)-H8,$D$34))-I8)</f>
        <v>0</v>
      </c>
      <c r="K8" s="53">
        <f>IF(G8&gt;$D$33,G8-$D$33,$D$34)</f>
        <v>0</v>
      </c>
      <c r="L8" s="53">
        <f>IF(OR((J8-C8)=$D$34,(J8-C8)&lt;$D$34),"",IF((J8-C8)&gt;$E$33,$E$33,(J8-C8)))</f>
      </c>
      <c r="M8" s="53">
        <f>IF(J8=C8,"",IF(J8&lt;C8,C8-J8,""))</f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6">
        <v>8</v>
      </c>
      <c r="B9" s="58" t="s">
        <v>50</v>
      </c>
      <c r="C9" s="57"/>
      <c r="D9" s="57"/>
      <c r="E9" s="57"/>
      <c r="F9" s="57"/>
      <c r="G9" s="57"/>
      <c r="H9" s="62">
        <f t="shared" si="0"/>
        <v>0</v>
      </c>
      <c r="I9" s="57"/>
      <c r="J9" s="62">
        <f t="shared" si="1"/>
        <v>0</v>
      </c>
      <c r="K9" s="62">
        <f t="shared" si="2"/>
        <v>0</v>
      </c>
      <c r="L9" s="62">
        <f>IF(OR((J9-C9)=$D$34,(J9-C9)&lt;$D$34),"",IF((J9-C9)&gt;$F$33,$F$33,(J9-C9)))</f>
      </c>
      <c r="M9" s="62">
        <f t="shared" si="3"/>
      </c>
      <c r="N9" s="63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6">
        <v>9</v>
      </c>
      <c r="B10" s="58" t="s">
        <v>44</v>
      </c>
      <c r="C10" s="57"/>
      <c r="D10" s="57"/>
      <c r="E10" s="57"/>
      <c r="F10" s="57"/>
      <c r="G10" s="57"/>
      <c r="H10" s="62">
        <f t="shared" si="0"/>
        <v>0</v>
      </c>
      <c r="I10" s="57"/>
      <c r="J10" s="62">
        <f t="shared" si="1"/>
        <v>0</v>
      </c>
      <c r="K10" s="62">
        <f t="shared" si="2"/>
        <v>0</v>
      </c>
      <c r="L10" s="62">
        <f>IF(OR((J10-C10)=$D$34,(J10-C10)&lt;$D$34),"",IF((J10-C10)&gt;$F$33,$F$33,(J10-C10)))</f>
      </c>
      <c r="M10" s="62">
        <f t="shared" si="3"/>
      </c>
      <c r="N10" s="63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45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>IF(OR((J11-C11)=$D$34,(J11-C11)&lt;$D$34),"",IF((J11-C11)&gt;$E$33,$E$33,(J11-C11)))</f>
      </c>
      <c r="M11" s="53">
        <f t="shared" si="3"/>
        <v>0.3333333333333333</v>
      </c>
      <c r="N11" s="54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46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>IF(OR((J12-C12)=$D$34,(J12-C12)&lt;$D$34),"",IF((J12-C12)&gt;$E$33,$E$33,(J12-C12)))</f>
      </c>
      <c r="M12" s="53">
        <f t="shared" si="3"/>
        <v>0.3333333333333333</v>
      </c>
      <c r="N12" s="54"/>
      <c r="P12" s="81"/>
      <c r="Q12" s="82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47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2"/>
        <v>0</v>
      </c>
      <c r="L13" s="53">
        <f>IF(OR((J13-C13)=$D$34,(J13-C13)&lt;$D$34),"",IF((J13-C13)&gt;$E$33,$E$33,(J13-C13)))</f>
      </c>
      <c r="M13" s="53">
        <f t="shared" si="3"/>
        <v>0.3333333333333333</v>
      </c>
      <c r="N13" s="54"/>
      <c r="P13" s="83"/>
      <c r="Q13" s="84">
        <f>IF(P7&gt;P10,"NÃO COMPENSOU TODO DÉBITO DO MÊS ANTERIOR","")</f>
      </c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48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>IF(OR((J14-C14)=$D$34,(J14-C14)&lt;$D$34),"",IF((J14-C14)&gt;$E$33,$E$33,(J14-C14)))</f>
      </c>
      <c r="M14" s="53">
        <f t="shared" si="3"/>
        <v>0.3333333333333333</v>
      </c>
      <c r="N14" s="54"/>
      <c r="P14" s="85">
        <f>IF(Q13="NÃO COMPENSOU TODO DÉBITO DO MÊS ANTERIOR","DESCONTA","")</f>
      </c>
      <c r="Q14" s="86">
        <f>IF(Q13="NÃO COMPENSOU TODO DÉBITO DO MÊS ANTERIOR",P7-P10,"")</f>
      </c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6">
        <v>14</v>
      </c>
      <c r="B15" s="58" t="s">
        <v>49</v>
      </c>
      <c r="C15" s="57"/>
      <c r="D15" s="57"/>
      <c r="E15" s="57"/>
      <c r="F15" s="57"/>
      <c r="G15" s="57"/>
      <c r="H15" s="62">
        <f t="shared" si="0"/>
        <v>0</v>
      </c>
      <c r="I15" s="57"/>
      <c r="J15" s="62">
        <f t="shared" si="1"/>
        <v>0</v>
      </c>
      <c r="K15" s="62">
        <f t="shared" si="2"/>
        <v>0</v>
      </c>
      <c r="L15" s="62">
        <f>IF(OR((J15-C15)=$D$34,(J15-C15)&lt;$D$34),"",IF((J15-C15)&gt;$F$33,$F$33,(J15-C15)))</f>
      </c>
      <c r="M15" s="62">
        <f t="shared" si="3"/>
      </c>
      <c r="N15" s="63"/>
      <c r="P15" s="85"/>
      <c r="Q15" s="84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6">
        <v>15</v>
      </c>
      <c r="B16" s="58" t="s">
        <v>50</v>
      </c>
      <c r="C16" s="57"/>
      <c r="D16" s="57"/>
      <c r="E16" s="57"/>
      <c r="F16" s="57"/>
      <c r="G16" s="57"/>
      <c r="H16" s="62">
        <f t="shared" si="0"/>
        <v>0</v>
      </c>
      <c r="I16" s="57"/>
      <c r="J16" s="62">
        <f t="shared" si="1"/>
        <v>0</v>
      </c>
      <c r="K16" s="62">
        <f t="shared" si="2"/>
        <v>0</v>
      </c>
      <c r="L16" s="62">
        <f>IF(OR((J16-C16)=$D$34,(J16-C16)&lt;$D$34),"",IF((J16-C16)&gt;$F$33,$F$33,(J16-C16)))</f>
      </c>
      <c r="M16" s="62">
        <f t="shared" si="3"/>
      </c>
      <c r="N16" s="63"/>
      <c r="P16" s="89"/>
      <c r="Q16" s="90">
        <f>IF(P6&gt;P11,"NÃO COMPENSOU TODO CRÉDITO DO MÊS ANTERIOR","")</f>
      </c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6">
        <v>16</v>
      </c>
      <c r="B17" s="58" t="s">
        <v>44</v>
      </c>
      <c r="C17" s="57"/>
      <c r="D17" s="57"/>
      <c r="E17" s="57"/>
      <c r="F17" s="57"/>
      <c r="G17" s="57"/>
      <c r="H17" s="62">
        <f t="shared" si="0"/>
        <v>0</v>
      </c>
      <c r="I17" s="57"/>
      <c r="J17" s="62">
        <f t="shared" si="1"/>
        <v>0</v>
      </c>
      <c r="K17" s="62">
        <f t="shared" si="2"/>
        <v>0</v>
      </c>
      <c r="L17" s="62">
        <f>IF(OR((J17-C17)=$D$34,(J17-C17)&lt;$D$34),"",IF((J17-C17)&gt;$F$33,$F$33,(J17-C17)))</f>
      </c>
      <c r="M17" s="62">
        <f t="shared" si="3"/>
      </c>
      <c r="N17" s="63"/>
      <c r="P17" s="91">
        <f>IF(Q16="NÃO COMPENSOU TODO CRÉDITO DO MÊS ANTERIOR","PERDE","")</f>
      </c>
      <c r="Q17" s="92">
        <f>IF(Q16="NÃO COMPENSOU TODO CRÉDITO DO MÊS ANTERIOR",P6-P11,"")</f>
      </c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45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>IF(OR((J18-C18)=$D$34,(J18-C18)&lt;$D$34),"",IF((J18-C18)&gt;$E$33,$E$33,(J18-C18)))</f>
      </c>
      <c r="M18" s="53">
        <f t="shared" si="3"/>
        <v>0.3333333333333333</v>
      </c>
      <c r="N18" s="54"/>
      <c r="P18" s="81"/>
      <c r="Q18" s="82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46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>IF(OR((J19-C19)=$D$34,(J19-C19)&lt;$D$34),"",IF((J19-C19)&gt;$E$33,$E$33,(J19-C19)))</f>
      </c>
      <c r="M19" s="53">
        <f t="shared" si="3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47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>IF(OR((J20-C20)=$D$34,(J20-C20)&lt;$D$34),"",IF((J20-C20)&gt;$E$33,$E$33,(J20-C20)))</f>
      </c>
      <c r="M20" s="53">
        <f t="shared" si="3"/>
        <v>0.3333333333333333</v>
      </c>
      <c r="N20" s="54"/>
      <c r="P20" s="87">
        <f>IF(P19=D34,"",IF((P10+P6)=(P11+P7),"",IF((P10+P6)&gt;(P11+P7),"POSITIVO","NEGATIVO")))</f>
      </c>
      <c r="Q20" s="82"/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48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>IF(OR((J21-C21)=$D$34,(J21-C21)&lt;$D$34),"",IF((J21-C21)&gt;$E$33,$E$33,(J21-C21)))</f>
      </c>
      <c r="M21" s="53">
        <f t="shared" si="3"/>
        <v>0.3333333333333333</v>
      </c>
      <c r="N21" s="54"/>
      <c r="P21" s="81"/>
      <c r="Q21" s="82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6">
        <v>21</v>
      </c>
      <c r="B22" s="58" t="s">
        <v>49</v>
      </c>
      <c r="C22" s="57"/>
      <c r="D22" s="57"/>
      <c r="E22" s="57"/>
      <c r="F22" s="57"/>
      <c r="G22" s="57"/>
      <c r="H22" s="62">
        <f t="shared" si="0"/>
        <v>0</v>
      </c>
      <c r="I22" s="57"/>
      <c r="J22" s="62">
        <f t="shared" si="1"/>
        <v>0</v>
      </c>
      <c r="K22" s="62">
        <f t="shared" si="2"/>
        <v>0</v>
      </c>
      <c r="L22" s="62">
        <f>IF(OR((J22-C22)=$D$34,(J22-C22)&lt;$D$34),"",IF((J22-C22)&gt;$F$33,$F$33,(J22-C22)))</f>
      </c>
      <c r="M22" s="62">
        <f t="shared" si="3"/>
      </c>
      <c r="N22" s="63"/>
      <c r="P22" s="81"/>
      <c r="Q22" s="82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6">
        <v>22</v>
      </c>
      <c r="B23" s="58" t="s">
        <v>50</v>
      </c>
      <c r="C23" s="57"/>
      <c r="D23" s="57"/>
      <c r="E23" s="57"/>
      <c r="F23" s="57"/>
      <c r="G23" s="57"/>
      <c r="H23" s="62">
        <f t="shared" si="0"/>
        <v>0</v>
      </c>
      <c r="I23" s="57"/>
      <c r="J23" s="62">
        <f t="shared" si="1"/>
        <v>0</v>
      </c>
      <c r="K23" s="62">
        <f t="shared" si="2"/>
        <v>0</v>
      </c>
      <c r="L23" s="62">
        <f>IF(OR((J23-C23)=$D$34,(J23-C23)&lt;$D$34),"",IF((J23-C23)&gt;$F$33,$F$33,(J23-C23)))</f>
      </c>
      <c r="M23" s="62">
        <f t="shared" si="3"/>
      </c>
      <c r="N23" s="63"/>
      <c r="P23" s="81"/>
      <c r="Q23" s="82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6">
        <v>23</v>
      </c>
      <c r="B24" s="58" t="s">
        <v>44</v>
      </c>
      <c r="C24" s="57"/>
      <c r="D24" s="57"/>
      <c r="E24" s="57"/>
      <c r="F24" s="57"/>
      <c r="G24" s="57"/>
      <c r="H24" s="62">
        <f t="shared" si="0"/>
        <v>0</v>
      </c>
      <c r="I24" s="57"/>
      <c r="J24" s="62">
        <f t="shared" si="1"/>
        <v>0</v>
      </c>
      <c r="K24" s="62">
        <f t="shared" si="2"/>
        <v>0</v>
      </c>
      <c r="L24" s="62">
        <f>IF(OR((J24-C24)=$D$34,(J24-C24)&lt;$D$34),"",IF((J24-C24)&gt;$F$33,$F$33,(J24-C24)))</f>
      </c>
      <c r="M24" s="62">
        <f t="shared" si="3"/>
      </c>
      <c r="N24" s="63"/>
      <c r="P24" s="88"/>
      <c r="Q24" s="82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45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>IF(OR((J25-C25)=$D$34,(J25-C25)&lt;$D$34),"",IF((J25-C25)&gt;$E$33,$E$33,(J25-C25)))</f>
      </c>
      <c r="M25" s="53">
        <f t="shared" si="3"/>
        <v>0.3333333333333333</v>
      </c>
      <c r="N25" s="54"/>
      <c r="P25" s="84"/>
      <c r="Q25" s="84"/>
      <c r="R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46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2"/>
        <v>0</v>
      </c>
      <c r="L26" s="53">
        <f>IF(OR((J26-C26)=$D$34,(J26-C26)&lt;$D$34),"",IF((J26-C26)&gt;$E$33,$E$33,(J26-C26)))</f>
      </c>
      <c r="M26" s="53">
        <f t="shared" si="3"/>
        <v>0.3333333333333333</v>
      </c>
      <c r="N26" s="54"/>
      <c r="P26" s="81"/>
      <c r="Q26" s="82"/>
      <c r="R26" s="10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47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2"/>
        <v>0</v>
      </c>
      <c r="L27" s="53">
        <f>IF(OR((J27-C27)=$D$34,(J27-C27)&lt;$D$34),"",IF((J27-C27)&gt;$E$33,$E$33,(J27-C27)))</f>
      </c>
      <c r="M27" s="53">
        <f t="shared" si="3"/>
        <v>0.3333333333333333</v>
      </c>
      <c r="N27" s="54"/>
      <c r="P27" s="81"/>
      <c r="Q27" s="81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48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>IF(OR((J28-C28)=$D$34,(J28-C28)&lt;$D$34),"",IF((J28-C28)&gt;$E$33,$E$33,(J28-C28)))</f>
      </c>
      <c r="M28" s="53">
        <f t="shared" si="3"/>
        <v>0.3333333333333333</v>
      </c>
      <c r="N28" s="54"/>
      <c r="P28" s="81"/>
      <c r="Q28" s="81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49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>IF(OR((J29-C29)=$D$34,(J29-C29)&lt;$D$34),"",IF((J29-C29)&gt;$E$33,$E$33,(J29-C29)))</f>
      </c>
      <c r="M29" s="53">
        <f t="shared" si="3"/>
        <v>0.3333333333333333</v>
      </c>
      <c r="N29" s="54"/>
      <c r="P29" s="81"/>
      <c r="Q29" s="81"/>
      <c r="W29" s="6">
        <v>28</v>
      </c>
      <c r="X29" s="2"/>
      <c r="Y29" s="2"/>
      <c r="Z29" s="2"/>
    </row>
    <row r="30" spans="1:26" ht="15" customHeight="1">
      <c r="A30" s="56">
        <v>29</v>
      </c>
      <c r="B30" s="58" t="s">
        <v>50</v>
      </c>
      <c r="C30" s="57"/>
      <c r="D30" s="57"/>
      <c r="E30" s="57"/>
      <c r="F30" s="57"/>
      <c r="G30" s="57"/>
      <c r="H30" s="62">
        <f t="shared" si="0"/>
        <v>0</v>
      </c>
      <c r="I30" s="57"/>
      <c r="J30" s="62">
        <f t="shared" si="1"/>
        <v>0</v>
      </c>
      <c r="K30" s="62">
        <f t="shared" si="2"/>
        <v>0</v>
      </c>
      <c r="L30" s="62">
        <f>IF(OR((J30-C30)=$D$34,(J30-C30)&lt;$D$34),"",IF((J30-C30)&gt;$F$33,$F$33,(J30-C30)))</f>
      </c>
      <c r="M30" s="62">
        <f t="shared" si="3"/>
      </c>
      <c r="N30" s="63"/>
      <c r="P30" s="81"/>
      <c r="Q30" s="81"/>
      <c r="W30" s="6">
        <v>29</v>
      </c>
      <c r="X30" s="2"/>
      <c r="Y30" s="2"/>
      <c r="Z30" s="2"/>
    </row>
    <row r="31" spans="1:26" ht="15" customHeight="1">
      <c r="A31" s="56">
        <v>30</v>
      </c>
      <c r="B31" s="58" t="s">
        <v>44</v>
      </c>
      <c r="C31" s="57"/>
      <c r="D31" s="57"/>
      <c r="E31" s="57"/>
      <c r="F31" s="57"/>
      <c r="G31" s="57"/>
      <c r="H31" s="62">
        <f t="shared" si="0"/>
        <v>0</v>
      </c>
      <c r="I31" s="57"/>
      <c r="J31" s="62">
        <f t="shared" si="1"/>
        <v>0</v>
      </c>
      <c r="K31" s="62">
        <f t="shared" si="2"/>
        <v>0</v>
      </c>
      <c r="L31" s="62">
        <f>IF(OR((J31-C31)=$D$34,(J31-C31)&lt;$D$34),"",IF((J31-C31)&gt;$F$33,$F$33,(J31-C31)))</f>
      </c>
      <c r="M31" s="62">
        <f t="shared" si="3"/>
      </c>
      <c r="N31" s="63"/>
      <c r="Q31" s="4"/>
      <c r="W31" s="6">
        <v>30</v>
      </c>
      <c r="X31" s="2"/>
      <c r="Y31" s="2"/>
      <c r="Z31" s="2"/>
    </row>
    <row r="32" spans="1:26" ht="15" customHeight="1" thickBot="1">
      <c r="A32" s="50"/>
      <c r="B32" s="51"/>
      <c r="C32" s="52"/>
      <c r="D32" s="52"/>
      <c r="E32" s="98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>IF(OR((J32-C32)=$D$34,(J32-C32)&lt;D63),"",IF((J32-C32)&gt;$E$33,$E$33,(J32-C32)))</f>
      </c>
      <c r="M32" s="53">
        <f t="shared" si="3"/>
      </c>
      <c r="N32" s="54"/>
      <c r="W32" s="6">
        <v>31</v>
      </c>
      <c r="X32" s="2"/>
      <c r="Y32" s="2"/>
      <c r="Z32" s="2"/>
    </row>
    <row r="33" spans="1:23" ht="15" customHeight="1" thickTop="1">
      <c r="A33" s="11"/>
      <c r="B33" s="67"/>
      <c r="C33" s="26">
        <v>0.041666666666666664</v>
      </c>
      <c r="D33" s="26">
        <v>0.9166666666666666</v>
      </c>
      <c r="E33" s="27">
        <v>0.08333333333333333</v>
      </c>
      <c r="F33" s="27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70"/>
      <c r="C34" s="26">
        <v>0.0006944444444444445</v>
      </c>
      <c r="D34" s="26">
        <v>0</v>
      </c>
      <c r="E34" s="97" t="s">
        <v>92</v>
      </c>
      <c r="F34" s="93"/>
      <c r="G34" s="93"/>
      <c r="H34" s="93"/>
      <c r="I34" s="93"/>
      <c r="J34" s="12"/>
      <c r="K34" s="12"/>
      <c r="L34" s="14"/>
      <c r="M34" s="14"/>
      <c r="N34" s="16"/>
      <c r="W34" s="11"/>
    </row>
    <row r="35" spans="1:23" ht="15" customHeight="1">
      <c r="A35" s="11"/>
      <c r="B35" s="70"/>
      <c r="C35" s="67"/>
      <c r="D35" s="67"/>
      <c r="E35" s="59" t="s">
        <v>83</v>
      </c>
      <c r="F35" s="60"/>
      <c r="G35" s="60"/>
      <c r="H35" s="60"/>
      <c r="I35" s="59" t="s">
        <v>84</v>
      </c>
      <c r="J35" s="60"/>
      <c r="K35" s="59" t="s">
        <v>85</v>
      </c>
      <c r="L35" s="60"/>
      <c r="M35" s="60"/>
      <c r="N35" s="59" t="s">
        <v>86</v>
      </c>
      <c r="O35" s="80"/>
      <c r="P35" s="4" t="s">
        <v>56</v>
      </c>
      <c r="W35" s="11"/>
    </row>
    <row r="36" spans="1:23" ht="15" customHeight="1">
      <c r="A36" s="17"/>
      <c r="B36" s="42" t="s">
        <v>55</v>
      </c>
      <c r="C36" s="43"/>
      <c r="D36" s="44"/>
      <c r="E36" s="44"/>
      <c r="F36" s="45"/>
      <c r="G36" s="45"/>
      <c r="H36" s="45"/>
      <c r="I36" s="45"/>
      <c r="J36" s="43"/>
      <c r="K36" s="43"/>
      <c r="L36" s="43"/>
      <c r="M36" s="43"/>
      <c r="N36" s="43"/>
      <c r="P36" s="4" t="s">
        <v>78</v>
      </c>
      <c r="W36" s="17"/>
    </row>
    <row r="37" spans="1:23" ht="15" customHeight="1">
      <c r="A37" s="17"/>
      <c r="B37" s="43" t="s">
        <v>58</v>
      </c>
      <c r="C37" s="43"/>
      <c r="D37" s="44"/>
      <c r="E37" s="45"/>
      <c r="F37" s="45"/>
      <c r="G37" s="45"/>
      <c r="H37" s="45"/>
      <c r="I37" s="45"/>
      <c r="J37" s="45"/>
      <c r="K37" s="45"/>
      <c r="L37" s="43"/>
      <c r="M37" s="43"/>
      <c r="N37" s="43"/>
      <c r="P37" s="4" t="s">
        <v>104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E1C3" sheet="1" selectLockedCells="1"/>
  <mergeCells count="2">
    <mergeCell ref="P1:Q1"/>
    <mergeCell ref="P5:Q5"/>
  </mergeCells>
  <conditionalFormatting sqref="J34:K34 I33:I34 J2:K32 H2:H35 J35">
    <cfRule type="cellIs" priority="19" dxfId="339" operator="equal" stopIfTrue="1">
      <formula>$D$34</formula>
    </cfRule>
  </conditionalFormatting>
  <conditionalFormatting sqref="P20">
    <cfRule type="cellIs" priority="17" dxfId="340" operator="equal" stopIfTrue="1">
      <formula>"POSITIVO"</formula>
    </cfRule>
    <cfRule type="cellIs" priority="18" dxfId="341" operator="equal" stopIfTrue="1">
      <formula>"NEGATIVO"</formula>
    </cfRule>
  </conditionalFormatting>
  <conditionalFormatting sqref="Y2:Y32">
    <cfRule type="cellIs" priority="16" dxfId="341" operator="equal" stopIfTrue="1">
      <formula>"NÃO CUMPRIU"</formula>
    </cfRule>
  </conditionalFormatting>
  <conditionalFormatting sqref="P6:P7">
    <cfRule type="cellIs" priority="15" dxfId="342" operator="equal" stopIfTrue="1">
      <formula>$D$34</formula>
    </cfRule>
  </conditionalFormatting>
  <conditionalFormatting sqref="A9:K10 A4:C8 H4:K8 A15:K17 A11:C14 H11:K14 A22:K24 A18:C21 H18:K21 A30:K32 A25:C29 H25:K29 A2:N2 N3:N32 A3:M3 L4:M32">
    <cfRule type="expression" priority="12" dxfId="343" stopIfTrue="1">
      <formula>$B2="dom"</formula>
    </cfRule>
    <cfRule type="expression" priority="13" dxfId="343" stopIfTrue="1">
      <formula>$B2="sab"</formula>
    </cfRule>
  </conditionalFormatting>
  <conditionalFormatting sqref="D4:G8">
    <cfRule type="expression" priority="7" dxfId="343" stopIfTrue="1">
      <formula>$B4="dom"</formula>
    </cfRule>
    <cfRule type="expression" priority="8" dxfId="343" stopIfTrue="1">
      <formula>$B4="sab"</formula>
    </cfRule>
  </conditionalFormatting>
  <conditionalFormatting sqref="D11:G14">
    <cfRule type="expression" priority="5" dxfId="343" stopIfTrue="1">
      <formula>$B11="dom"</formula>
    </cfRule>
    <cfRule type="expression" priority="6" dxfId="343" stopIfTrue="1">
      <formula>$B11="sab"</formula>
    </cfRule>
  </conditionalFormatting>
  <conditionalFormatting sqref="D18:G21">
    <cfRule type="expression" priority="3" dxfId="343" stopIfTrue="1">
      <formula>$B18="dom"</formula>
    </cfRule>
    <cfRule type="expression" priority="4" dxfId="343" stopIfTrue="1">
      <formula>$B18="sab"</formula>
    </cfRule>
  </conditionalFormatting>
  <conditionalFormatting sqref="D25:G29">
    <cfRule type="expression" priority="1" dxfId="343" stopIfTrue="1">
      <formula>$B25="dom"</formula>
    </cfRule>
    <cfRule type="expression" priority="2" dxfId="343" stopIfTrue="1">
      <formula>$B25="sab"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3" sqref="D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6">
        <v>1</v>
      </c>
      <c r="B2" s="58" t="s">
        <v>45</v>
      </c>
      <c r="C2" s="57"/>
      <c r="D2" s="57"/>
      <c r="E2" s="57"/>
      <c r="F2" s="57"/>
      <c r="G2" s="57"/>
      <c r="H2" s="62">
        <f aca="true" t="shared" si="0" ref="H2:H32">IF((F2-E2)=$D$34,$D$34,IF((F2-E2)&lt;$C$33,$C$33,(F2-E2)))</f>
        <v>0</v>
      </c>
      <c r="I2" s="57"/>
      <c r="J2" s="62">
        <f aca="true" t="shared" si="1" ref="J2:J32">IF(Y2="NÃO CUMPRIU",((IF(D2&gt;$C$34,(G2-D2)-H2,$D$34))-I2)-$C$33,(IF(D2&gt;$C$34,(G2-D2)-H2,$D$34))-I2)</f>
        <v>0</v>
      </c>
      <c r="K2" s="62">
        <f aca="true" t="shared" si="2" ref="K2:K32">IF(G2&gt;$D$33,G2-$D$33,$D$34)</f>
        <v>0</v>
      </c>
      <c r="L2" s="62">
        <f>IF(OR((J2-C2)=$D$34,(J2-C2)&lt;$D$34),"",IF((J2-C2)&gt;$F$33,$F$33,(J2-C2)))</f>
      </c>
      <c r="M2" s="62">
        <f>IF(J2=C2,"",IF(J2&lt;C2,C2-J2,""))</f>
      </c>
      <c r="N2" s="63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46</v>
      </c>
      <c r="C3" s="52">
        <v>0.3333333333333333</v>
      </c>
      <c r="D3" s="52"/>
      <c r="E3" s="52"/>
      <c r="F3" s="52"/>
      <c r="G3" s="52"/>
      <c r="H3" s="53">
        <f t="shared" si="0"/>
        <v>0</v>
      </c>
      <c r="I3" s="52"/>
      <c r="J3" s="53">
        <f t="shared" si="1"/>
        <v>0</v>
      </c>
      <c r="K3" s="53">
        <f t="shared" si="2"/>
        <v>0</v>
      </c>
      <c r="L3" s="53">
        <f>IF(OR((J3-C3)=$D$34,(J3-C3)&lt;$D$34),"",IF((J3-C3)&gt;$E$34,$E$34,(J3-C3)))</f>
      </c>
      <c r="M3" s="53">
        <f>IF(J3=C3,"",IF(J3&lt;C3,C3-J3,""))</f>
        <v>0.3333333333333333</v>
      </c>
      <c r="N3" s="54"/>
      <c r="P3" s="1">
        <f>K33</f>
        <v>0</v>
      </c>
      <c r="Q3" s="2" t="s">
        <v>43</v>
      </c>
      <c r="S3" s="1">
        <f aca="true" t="shared" si="3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47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>IF(OR((J4-C4)=$D$34,(J4-C4)&lt;$D$34),"",IF((J4-C4)&gt;$E$34,$E$34,(J4-C4)))</f>
      </c>
      <c r="M4" s="53">
        <f aca="true" t="shared" si="4" ref="M4:M32">IF(J4=C4,"",IF(J4&lt;C4,C4-J4,""))</f>
        <v>0.3333333333333333</v>
      </c>
      <c r="N4" s="54"/>
      <c r="P4" s="1"/>
      <c r="Q4" s="8"/>
      <c r="S4" s="1">
        <f t="shared" si="3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48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>IF(OR((J5-C5)=$D$34,(J5-C5)&lt;$D$34),"",IF((J5-C5)&gt;$E$34,$E$34,(J5-C5)))</f>
      </c>
      <c r="M5" s="53">
        <f t="shared" si="4"/>
        <v>0.3333333333333333</v>
      </c>
      <c r="N5" s="54"/>
      <c r="P5" s="101" t="s">
        <v>39</v>
      </c>
      <c r="Q5" s="101"/>
      <c r="R5" s="19"/>
      <c r="S5" s="1">
        <f t="shared" si="3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49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>IF(OR((J6-C6)=$D$34,(J6-C6)&lt;$D$34),"",IF((J6-C6)&gt;$E$34,$E$34,(J6-C6)))</f>
      </c>
      <c r="M6" s="53">
        <f t="shared" si="4"/>
        <v>0.3333333333333333</v>
      </c>
      <c r="N6" s="54"/>
      <c r="P6" s="46">
        <f>IF('ABR-2017'!$P$20="POSITIVO",'ABR-2017'!$P$19,D34)</f>
        <v>0</v>
      </c>
      <c r="Q6" s="2" t="s">
        <v>52</v>
      </c>
      <c r="R6" s="19"/>
      <c r="S6" s="1">
        <f t="shared" si="3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61">
        <v>6</v>
      </c>
      <c r="B7" s="64" t="s">
        <v>50</v>
      </c>
      <c r="C7" s="102"/>
      <c r="D7" s="102"/>
      <c r="E7" s="102"/>
      <c r="F7" s="102"/>
      <c r="G7" s="102"/>
      <c r="H7" s="103">
        <f t="shared" si="0"/>
        <v>0</v>
      </c>
      <c r="I7" s="102"/>
      <c r="J7" s="103">
        <f t="shared" si="1"/>
        <v>0</v>
      </c>
      <c r="K7" s="103">
        <f t="shared" si="2"/>
        <v>0</v>
      </c>
      <c r="L7" s="62">
        <f>IF(OR((J7-C7)=$D$34,(J7-C7)&lt;$D$34),"",IF((J7-C7)&gt;$F$33,$F$33,(J7-C7)))</f>
      </c>
      <c r="M7" s="103">
        <f t="shared" si="4"/>
      </c>
      <c r="N7" s="104"/>
      <c r="P7" s="46">
        <f>IF('ABR-2017'!P20="NEGATIVO",'ABR-2017'!$P$19,D34)</f>
        <v>0</v>
      </c>
      <c r="Q7" s="8" t="s">
        <v>53</v>
      </c>
      <c r="S7" s="1">
        <f t="shared" si="3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61">
        <v>7</v>
      </c>
      <c r="B8" s="64" t="s">
        <v>44</v>
      </c>
      <c r="C8" s="102"/>
      <c r="D8" s="102"/>
      <c r="E8" s="102"/>
      <c r="F8" s="102"/>
      <c r="G8" s="102"/>
      <c r="H8" s="103">
        <f t="shared" si="0"/>
        <v>0</v>
      </c>
      <c r="I8" s="102"/>
      <c r="J8" s="103">
        <f t="shared" si="1"/>
        <v>0</v>
      </c>
      <c r="K8" s="103">
        <f t="shared" si="2"/>
        <v>0</v>
      </c>
      <c r="L8" s="62">
        <f>IF(OR((J8-C8)=$D$34,(J8-C8)&lt;$D$34),"",IF((J8-C8)&gt;$F$33,$F$33,(J8-C8)))</f>
      </c>
      <c r="M8" s="103">
        <f t="shared" si="4"/>
      </c>
      <c r="N8" s="10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45</v>
      </c>
      <c r="C9" s="52">
        <v>0.3333333333333333</v>
      </c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>IF(OR((J9-C9)=$D$34,(J9-C9)&lt;$D$34),"",IF((J9-C9)&gt;$E$34,$E$34,(J9-C9)))</f>
      </c>
      <c r="M9" s="53">
        <f t="shared" si="4"/>
        <v>0.3333333333333333</v>
      </c>
      <c r="N9" s="54"/>
      <c r="Q9" s="10"/>
      <c r="S9" s="1">
        <f t="shared" si="3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46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>IF(OR((J10-C10)=$D$34,(J10-C10)&lt;$D$34),"",IF((J10-C10)&gt;$E$34,$E$34,(J10-C10)))</f>
      </c>
      <c r="M10" s="53">
        <f t="shared" si="4"/>
        <v>0.3333333333333333</v>
      </c>
      <c r="N10" s="54"/>
      <c r="P10" s="1">
        <f>S8</f>
        <v>0</v>
      </c>
      <c r="Q10" s="8" t="s">
        <v>40</v>
      </c>
      <c r="S10" s="1">
        <f t="shared" si="3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47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>IF(OR((J11-C11)=$D$34,(J11-C11)&lt;$D$34),"",IF((J11-C11)&gt;$E$34,$E$34,(J11-C11)))</f>
      </c>
      <c r="M11" s="53">
        <f t="shared" si="4"/>
        <v>0.3333333333333333</v>
      </c>
      <c r="N11" s="54"/>
      <c r="P11" s="1">
        <f>S9</f>
        <v>0</v>
      </c>
      <c r="Q11" s="8" t="s">
        <v>41</v>
      </c>
      <c r="S11" s="1">
        <f t="shared" si="3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48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>IF(OR((J12-C12)=$D$34,(J12-C12)&lt;$D$34),"",IF((J12-C12)&gt;$E$34,$E$34,(J12-C12)))</f>
      </c>
      <c r="M12" s="53">
        <f t="shared" si="4"/>
        <v>0.3333333333333333</v>
      </c>
      <c r="N12" s="54"/>
      <c r="S12" s="1">
        <f t="shared" si="3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49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2"/>
        <v>0</v>
      </c>
      <c r="L13" s="53">
        <f>IF(OR((J13-C13)=$D$34,(J13-C13)&lt;$D$34),"",IF((J13-C13)&gt;$E$34,$E$34,(J13-C13)))</f>
      </c>
      <c r="M13" s="53">
        <f t="shared" si="4"/>
        <v>0.3333333333333333</v>
      </c>
      <c r="N13" s="54"/>
      <c r="P13" s="34"/>
      <c r="Q13" s="35">
        <f>IF(P7&gt;P10,"NÃO COMPENSOU TODO DÉBITO DO MÊS ANTERIOR","")</f>
      </c>
      <c r="S13" s="1">
        <f t="shared" si="3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61">
        <v>13</v>
      </c>
      <c r="B14" s="64" t="s">
        <v>50</v>
      </c>
      <c r="C14" s="102"/>
      <c r="D14" s="102"/>
      <c r="E14" s="102"/>
      <c r="F14" s="102"/>
      <c r="G14" s="102"/>
      <c r="H14" s="103">
        <f t="shared" si="0"/>
        <v>0</v>
      </c>
      <c r="I14" s="102"/>
      <c r="J14" s="103">
        <f t="shared" si="1"/>
        <v>0</v>
      </c>
      <c r="K14" s="103">
        <f t="shared" si="2"/>
        <v>0</v>
      </c>
      <c r="L14" s="62">
        <f>IF(OR((J14-C14)=$D$34,(J14-C14)&lt;$D$34),"",IF((J14-C14)&gt;$F$33,$F$33,(J14-C14)))</f>
      </c>
      <c r="M14" s="103">
        <f t="shared" si="4"/>
      </c>
      <c r="N14" s="104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3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61">
        <v>14</v>
      </c>
      <c r="B15" s="64" t="s">
        <v>44</v>
      </c>
      <c r="C15" s="102"/>
      <c r="D15" s="102"/>
      <c r="E15" s="102"/>
      <c r="F15" s="102"/>
      <c r="G15" s="102"/>
      <c r="H15" s="103">
        <f t="shared" si="0"/>
        <v>0</v>
      </c>
      <c r="I15" s="102"/>
      <c r="J15" s="103">
        <f t="shared" si="1"/>
        <v>0</v>
      </c>
      <c r="K15" s="103">
        <f t="shared" si="2"/>
        <v>0</v>
      </c>
      <c r="L15" s="62">
        <f>IF(OR((J15-C15)=$D$34,(J15-C15)&lt;$D$34),"",IF((J15-C15)&gt;$F$33,$F$33,(J15-C15)))</f>
      </c>
      <c r="M15" s="103">
        <f t="shared" si="4"/>
      </c>
      <c r="N15" s="104"/>
      <c r="P15" s="38"/>
      <c r="Q15" s="10"/>
      <c r="S15" s="1">
        <f t="shared" si="3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45</v>
      </c>
      <c r="C16" s="52">
        <v>0.3333333333333333</v>
      </c>
      <c r="D16" s="52"/>
      <c r="E16" s="52"/>
      <c r="F16" s="52"/>
      <c r="G16" s="52"/>
      <c r="H16" s="53">
        <f t="shared" si="0"/>
        <v>0</v>
      </c>
      <c r="I16" s="52"/>
      <c r="J16" s="53">
        <f t="shared" si="1"/>
        <v>0</v>
      </c>
      <c r="K16" s="53">
        <f t="shared" si="2"/>
        <v>0</v>
      </c>
      <c r="L16" s="53">
        <f>IF(OR((J16-C16)=$D$34,(J16-C16)&lt;$D$34),"",IF((J16-C16)&gt;$E$34,$E$34,(J16-C16)))</f>
      </c>
      <c r="M16" s="53">
        <f t="shared" si="4"/>
        <v>0.3333333333333333</v>
      </c>
      <c r="N16" s="54"/>
      <c r="P16" s="29"/>
      <c r="Q16" s="30">
        <f>IF(P6&gt;P11,"NÃO COMPENSOU TODO CRÉDITO DO MÊS ANTERIOR","")</f>
      </c>
      <c r="S16" s="1">
        <f t="shared" si="3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46</v>
      </c>
      <c r="C17" s="52">
        <v>0.3333333333333333</v>
      </c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t="shared" si="2"/>
        <v>0</v>
      </c>
      <c r="L17" s="53">
        <f>IF(OR((J17-C17)=$D$34,(J17-C17)&lt;$D$34),"",IF((J17-C17)&gt;$E$34,$E$34,(J17-C17)))</f>
      </c>
      <c r="M17" s="53">
        <f t="shared" si="4"/>
        <v>0.3333333333333333</v>
      </c>
      <c r="N17" s="54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3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47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>IF(OR((J18-C18)=$D$34,(J18-C18)&lt;$D$34),"",IF((J18-C18)&gt;$E$34,$E$34,(J18-C18)))</f>
      </c>
      <c r="M18" s="53">
        <f t="shared" si="4"/>
        <v>0.3333333333333333</v>
      </c>
      <c r="N18" s="54"/>
      <c r="S18" s="1">
        <f t="shared" si="3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48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>IF(OR((J19-C19)=$D$34,(J19-C19)&lt;$D$34),"",IF((J19-C19)&gt;$E$34,$E$34,(J19-C19)))</f>
      </c>
      <c r="M19" s="53">
        <f t="shared" si="4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3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49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>IF(OR((J20-C20)=$D$34,(J20-C20)&lt;$D$34),"",IF((J20-C20)&gt;$E$34,$E$34,(J20-C20)))</f>
      </c>
      <c r="M20" s="53">
        <f t="shared" si="4"/>
        <v>0.3333333333333333</v>
      </c>
      <c r="N20" s="54"/>
      <c r="P20" s="28">
        <f>IF(P19=D34,"",IF((P10+P6)=(P11+P7),"",IF((P10+P6)&gt;(P11+P7),"POSITIVO","NEGATIVO")))</f>
      </c>
      <c r="S20" s="1">
        <f t="shared" si="3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61">
        <v>20</v>
      </c>
      <c r="B21" s="64" t="s">
        <v>50</v>
      </c>
      <c r="C21" s="102"/>
      <c r="D21" s="102"/>
      <c r="E21" s="102"/>
      <c r="F21" s="102"/>
      <c r="G21" s="102"/>
      <c r="H21" s="103">
        <f t="shared" si="0"/>
        <v>0</v>
      </c>
      <c r="I21" s="102"/>
      <c r="J21" s="103">
        <f t="shared" si="1"/>
        <v>0</v>
      </c>
      <c r="K21" s="103">
        <f t="shared" si="2"/>
        <v>0</v>
      </c>
      <c r="L21" s="62">
        <f>IF(OR((J21-C21)=$D$34,(J21-C21)&lt;$D$34),"",IF((J21-C21)&gt;$F$33,$F$33,(J21-C21)))</f>
      </c>
      <c r="M21" s="103">
        <f t="shared" si="4"/>
      </c>
      <c r="N21" s="104"/>
      <c r="S21" s="1">
        <f t="shared" si="3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61">
        <v>21</v>
      </c>
      <c r="B22" s="64" t="s">
        <v>44</v>
      </c>
      <c r="C22" s="102"/>
      <c r="D22" s="102"/>
      <c r="E22" s="102"/>
      <c r="F22" s="102"/>
      <c r="G22" s="102"/>
      <c r="H22" s="103">
        <f t="shared" si="0"/>
        <v>0</v>
      </c>
      <c r="I22" s="102"/>
      <c r="J22" s="103">
        <f t="shared" si="1"/>
        <v>0</v>
      </c>
      <c r="K22" s="103">
        <f t="shared" si="2"/>
        <v>0</v>
      </c>
      <c r="L22" s="62">
        <f>IF(OR((J22-C22)=$D$34,(J22-C22)&lt;$D$34),"",IF((J22-C22)&gt;$F$33,$F$33,(J22-C22)))</f>
      </c>
      <c r="M22" s="103">
        <f t="shared" si="4"/>
      </c>
      <c r="N22" s="104"/>
      <c r="S22" s="1">
        <f t="shared" si="3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45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>IF(OR((J23-C23)=$D$34,(J23-C23)&lt;$D$34),"",IF((J23-C23)&gt;$E$34,$E$34,(J23-C23)))</f>
      </c>
      <c r="M23" s="53">
        <f t="shared" si="4"/>
        <v>0.3333333333333333</v>
      </c>
      <c r="N23" s="54"/>
      <c r="S23" s="1">
        <f t="shared" si="3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46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>IF(OR((J24-C24)=$D$34,(J24-C24)&lt;$D$34),"",IF((J24-C24)&gt;$E$34,$E$34,(J24-C24)))</f>
      </c>
      <c r="M24" s="53">
        <f t="shared" si="4"/>
        <v>0.3333333333333333</v>
      </c>
      <c r="N24" s="54"/>
      <c r="P24" s="23"/>
      <c r="Q24" s="20"/>
      <c r="R24" s="5"/>
      <c r="S24" s="1">
        <f t="shared" si="3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47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>IF(OR((J25-C25)=$D$34,(J25-C25)&lt;$D$34),"",IF((J25-C25)&gt;$E$34,$E$34,(J25-C25)))</f>
      </c>
      <c r="M25" s="53">
        <f t="shared" si="4"/>
        <v>0.3333333333333333</v>
      </c>
      <c r="N25" s="5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48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2"/>
        <v>0</v>
      </c>
      <c r="L26" s="53">
        <f>IF(OR((J26-C26)=$D$34,(J26-C26)&lt;$D$34),"",IF((J26-C26)&gt;$E$34,$E$34,(J26-C26)))</f>
      </c>
      <c r="M26" s="53">
        <f t="shared" si="4"/>
        <v>0.3333333333333333</v>
      </c>
      <c r="N26" s="54"/>
      <c r="R26" s="10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49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2"/>
        <v>0</v>
      </c>
      <c r="L27" s="53">
        <f>IF(OR((J27-C27)=$D$34,(J27-C27)&lt;$D$34),"",IF((J27-C27)&gt;$E$34,$E$34,(J27-C27)))</f>
      </c>
      <c r="M27" s="53">
        <f t="shared" si="4"/>
        <v>0.3333333333333333</v>
      </c>
      <c r="N27" s="54"/>
      <c r="Q27" s="4"/>
      <c r="R27" s="10"/>
      <c r="W27" s="6">
        <v>26</v>
      </c>
      <c r="X27" s="2"/>
      <c r="Y27" s="2"/>
      <c r="Z27" s="2"/>
    </row>
    <row r="28" spans="1:26" ht="15" customHeight="1">
      <c r="A28" s="61">
        <v>27</v>
      </c>
      <c r="B28" s="64" t="s">
        <v>50</v>
      </c>
      <c r="C28" s="102"/>
      <c r="D28" s="102"/>
      <c r="E28" s="102"/>
      <c r="F28" s="102"/>
      <c r="G28" s="102"/>
      <c r="H28" s="103">
        <f t="shared" si="0"/>
        <v>0</v>
      </c>
      <c r="I28" s="102"/>
      <c r="J28" s="103">
        <f t="shared" si="1"/>
        <v>0</v>
      </c>
      <c r="K28" s="103">
        <f t="shared" si="2"/>
        <v>0</v>
      </c>
      <c r="L28" s="62">
        <f>IF(OR((J28-C28)=$D$34,(J28-C28)&lt;$D$34),"",IF((J28-C28)&gt;$F$33,$F$33,(J28-C28)))</f>
      </c>
      <c r="M28" s="103">
        <f t="shared" si="4"/>
      </c>
      <c r="N28" s="104"/>
      <c r="Q28" s="4"/>
      <c r="R28" s="5"/>
      <c r="W28" s="6">
        <v>27</v>
      </c>
      <c r="X28" s="2"/>
      <c r="Y28" s="2"/>
      <c r="Z28" s="2"/>
    </row>
    <row r="29" spans="1:26" ht="15" customHeight="1">
      <c r="A29" s="61">
        <v>28</v>
      </c>
      <c r="B29" s="64" t="s">
        <v>44</v>
      </c>
      <c r="C29" s="102"/>
      <c r="D29" s="102"/>
      <c r="E29" s="102"/>
      <c r="F29" s="102"/>
      <c r="G29" s="102"/>
      <c r="H29" s="103">
        <f t="shared" si="0"/>
        <v>0</v>
      </c>
      <c r="I29" s="102"/>
      <c r="J29" s="103">
        <f t="shared" si="1"/>
        <v>0</v>
      </c>
      <c r="K29" s="103">
        <f t="shared" si="2"/>
        <v>0</v>
      </c>
      <c r="L29" s="62">
        <f>IF(OR((J29-C29)=$D$34,(J29-C29)&lt;$D$34),"",IF((J29-C29)&gt;$F$33,$F$33,(J29-C29)))</f>
      </c>
      <c r="M29" s="103">
        <f t="shared" si="4"/>
      </c>
      <c r="N29" s="10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45</v>
      </c>
      <c r="C30" s="52">
        <v>0.3333333333333333</v>
      </c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>IF(OR((J30-C30)=$D$34,(J30-C30)&lt;$D$34),"",IF((J30-C30)&gt;$E$34,$E$34,(J30-C30)))</f>
      </c>
      <c r="M30" s="53">
        <f t="shared" si="4"/>
        <v>0.3333333333333333</v>
      </c>
      <c r="N30" s="5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46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>IF(OR((J31-C31)=$D$34,(J31-C31)&lt;$D$34),"",IF((J31-C31)&gt;$E$34,$E$34,(J31-C31)))</f>
      </c>
      <c r="M31" s="53">
        <f t="shared" si="4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>
        <v>31</v>
      </c>
      <c r="B32" s="51" t="s">
        <v>47</v>
      </c>
      <c r="C32" s="52">
        <v>0.3333333333333333</v>
      </c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>IF(OR((J32-C32)=$D$34,(J32-C32)&lt;$D$34),"",IF((J32-C32)&gt;$E$34,$E$34,(J32-C32)))</f>
      </c>
      <c r="M32" s="53">
        <f t="shared" si="4"/>
        <v>0.3333333333333333</v>
      </c>
      <c r="N32" s="54"/>
      <c r="W32" s="6">
        <v>31</v>
      </c>
      <c r="X32" s="2"/>
      <c r="Y32" s="2"/>
      <c r="Z32" s="2"/>
    </row>
    <row r="33" spans="1:23" ht="15" customHeight="1" thickTop="1">
      <c r="A33" s="11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12"/>
      <c r="H33" s="12"/>
      <c r="I33" s="27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67"/>
      <c r="C34" s="26">
        <v>0.0006944444444444445</v>
      </c>
      <c r="D34" s="26">
        <v>0</v>
      </c>
      <c r="E34" s="27">
        <v>0.08333333333333333</v>
      </c>
      <c r="F34" s="59" t="s">
        <v>87</v>
      </c>
      <c r="G34" s="60"/>
      <c r="H34" s="60"/>
      <c r="I34" s="60"/>
      <c r="J34" s="12"/>
      <c r="K34" s="12"/>
      <c r="L34" s="14"/>
      <c r="M34" s="14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111"/>
      <c r="E35" s="111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P20">
    <cfRule type="cellIs" priority="23" dxfId="340" operator="equal" stopIfTrue="1">
      <formula>"POSITIVO"</formula>
    </cfRule>
    <cfRule type="cellIs" priority="24" dxfId="341" operator="equal" stopIfTrue="1">
      <formula>"NEGATIVO"</formula>
    </cfRule>
  </conditionalFormatting>
  <conditionalFormatting sqref="Y2:Y32">
    <cfRule type="cellIs" priority="22" dxfId="341" operator="equal" stopIfTrue="1">
      <formula>"NÃO CUMPRIU"</formula>
    </cfRule>
  </conditionalFormatting>
  <conditionalFormatting sqref="P6:P7">
    <cfRule type="cellIs" priority="21" dxfId="342" operator="equal" stopIfTrue="1">
      <formula>$D$34</formula>
    </cfRule>
  </conditionalFormatting>
  <conditionalFormatting sqref="I2:K31 I32">
    <cfRule type="cellIs" priority="20" dxfId="339" operator="equal" stopIfTrue="1">
      <formula>$D$34</formula>
    </cfRule>
  </conditionalFormatting>
  <conditionalFormatting sqref="A3:C32 H32:I32 A2:N2 L3:N32 H3:K31">
    <cfRule type="expression" priority="18" dxfId="343" stopIfTrue="1">
      <formula>$B2="dom"</formula>
    </cfRule>
    <cfRule type="expression" priority="19" dxfId="343" stopIfTrue="1">
      <formula>$B2="sab"</formula>
    </cfRule>
  </conditionalFormatting>
  <conditionalFormatting sqref="J32:K32">
    <cfRule type="cellIs" priority="17" dxfId="339" operator="equal" stopIfTrue="1">
      <formula>$D$34</formula>
    </cfRule>
  </conditionalFormatting>
  <conditionalFormatting sqref="J32:K32">
    <cfRule type="expression" priority="15" dxfId="343" stopIfTrue="1">
      <formula>$B32="dom"</formula>
    </cfRule>
    <cfRule type="expression" priority="16" dxfId="343" stopIfTrue="1">
      <formula>$B32="sab"</formula>
    </cfRule>
  </conditionalFormatting>
  <conditionalFormatting sqref="D3:G3">
    <cfRule type="expression" priority="11" dxfId="343" stopIfTrue="1">
      <formula>$B3="dom"</formula>
    </cfRule>
    <cfRule type="expression" priority="12" dxfId="343" stopIfTrue="1">
      <formula>$B3="sab"</formula>
    </cfRule>
  </conditionalFormatting>
  <conditionalFormatting sqref="D4:G32">
    <cfRule type="expression" priority="1" dxfId="343" stopIfTrue="1">
      <formula>$B4="dom"</formula>
    </cfRule>
    <cfRule type="expression" priority="2" dxfId="343" stopIfTrue="1">
      <formula>$B4="sab"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0">
        <v>1</v>
      </c>
      <c r="B2" s="51" t="s">
        <v>48</v>
      </c>
      <c r="C2" s="52">
        <v>0.3333333333333333</v>
      </c>
      <c r="D2" s="52"/>
      <c r="E2" s="52"/>
      <c r="F2" s="52"/>
      <c r="G2" s="52"/>
      <c r="H2" s="53">
        <f aca="true" t="shared" si="0" ref="H2:H32">IF((F2-E2)=$D$34,$D$34,IF((F2-E2)&lt;$C$33,$C$33,(F2-E2)))</f>
        <v>0</v>
      </c>
      <c r="I2" s="52"/>
      <c r="J2" s="53">
        <f aca="true" t="shared" si="1" ref="J2:J32">IF(Y2="NÃO CUMPRIU",((IF(D2&gt;$C$34,(G2-D2)-H2,$D$34))-I2)-$C$33,(IF(D2&gt;$C$34,(G2-D2)-H2,$D$34))-I2)</f>
        <v>0</v>
      </c>
      <c r="K2" s="53">
        <f aca="true" t="shared" si="2" ref="K2:K32">IF(G2&gt;$D$33,G2-$D$33,$D$34)</f>
        <v>0</v>
      </c>
      <c r="L2" s="53">
        <f>IF(OR((J2-C2)=$D$34,(J2-C2)&lt;$D$34),"",IF((J2-C2)&gt;$E$34,$E$34,(J2-C2)))</f>
      </c>
      <c r="M2" s="53">
        <f aca="true" t="shared" si="3" ref="M2:M32">IF(J2=C2,"",IF(J2&lt;C2,C2-J2,""))</f>
        <v>0.3333333333333333</v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49</v>
      </c>
      <c r="C3" s="52">
        <v>0.3333333333333333</v>
      </c>
      <c r="D3" s="52"/>
      <c r="E3" s="52"/>
      <c r="F3" s="52"/>
      <c r="G3" s="52"/>
      <c r="H3" s="53">
        <f t="shared" si="0"/>
        <v>0</v>
      </c>
      <c r="I3" s="52"/>
      <c r="J3" s="53">
        <f t="shared" si="1"/>
        <v>0</v>
      </c>
      <c r="K3" s="53">
        <f t="shared" si="2"/>
        <v>0</v>
      </c>
      <c r="L3" s="53">
        <f aca="true" t="shared" si="4" ref="L3:L32">IF(OR((J3-C3)=$D$34,(J3-C3)&lt;$D$34),"",IF((J3-C3)&gt;$E$34,$E$34,(J3-C3)))</f>
      </c>
      <c r="M3" s="53">
        <f t="shared" si="3"/>
        <v>0.3333333333333333</v>
      </c>
      <c r="N3" s="54"/>
      <c r="P3" s="1">
        <f>K33</f>
        <v>0</v>
      </c>
      <c r="Q3" s="2" t="s">
        <v>43</v>
      </c>
      <c r="S3" s="1">
        <f aca="true" t="shared" si="5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61">
        <v>3</v>
      </c>
      <c r="B4" s="64" t="s">
        <v>50</v>
      </c>
      <c r="C4" s="102"/>
      <c r="D4" s="102"/>
      <c r="E4" s="102"/>
      <c r="F4" s="102"/>
      <c r="G4" s="102"/>
      <c r="H4" s="103">
        <f t="shared" si="0"/>
        <v>0</v>
      </c>
      <c r="I4" s="102"/>
      <c r="J4" s="103">
        <f t="shared" si="1"/>
        <v>0</v>
      </c>
      <c r="K4" s="103">
        <f t="shared" si="2"/>
        <v>0</v>
      </c>
      <c r="L4" s="103">
        <f>IF(OR((J4-C4)=$D$34,(J4-C4)&lt;$D$34),"",IF((J4-C4)&gt;$F$33,$F$33,(J4-C4)))</f>
      </c>
      <c r="M4" s="103">
        <f t="shared" si="3"/>
      </c>
      <c r="N4" s="104"/>
      <c r="P4" s="1"/>
      <c r="Q4" s="8"/>
      <c r="S4" s="1">
        <f t="shared" si="5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61">
        <v>4</v>
      </c>
      <c r="B5" s="64" t="s">
        <v>44</v>
      </c>
      <c r="C5" s="102"/>
      <c r="D5" s="102"/>
      <c r="E5" s="102"/>
      <c r="F5" s="102"/>
      <c r="G5" s="102"/>
      <c r="H5" s="103">
        <f t="shared" si="0"/>
        <v>0</v>
      </c>
      <c r="I5" s="102"/>
      <c r="J5" s="103">
        <f t="shared" si="1"/>
        <v>0</v>
      </c>
      <c r="K5" s="103">
        <f t="shared" si="2"/>
        <v>0</v>
      </c>
      <c r="L5" s="103">
        <f>IF(OR((J5-C5)=$D$34,(J5-C5)&lt;$D$34),"",IF((J5-C5)&gt;$F$33,$F$33,(J5-C5)))</f>
      </c>
      <c r="M5" s="103">
        <f t="shared" si="3"/>
      </c>
      <c r="N5" s="104"/>
      <c r="P5" s="101" t="s">
        <v>39</v>
      </c>
      <c r="Q5" s="101"/>
      <c r="R5" s="19"/>
      <c r="S5" s="1">
        <f t="shared" si="5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45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 t="shared" si="4"/>
      </c>
      <c r="M6" s="53">
        <f t="shared" si="3"/>
        <v>0.3333333333333333</v>
      </c>
      <c r="N6" s="54"/>
      <c r="P6" s="46">
        <f>IF('MAI-2017'!$P$20="POSITIVO",'MAI-2017'!$P$19,D34)</f>
        <v>0</v>
      </c>
      <c r="Q6" s="2" t="s">
        <v>52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46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 t="shared" si="4"/>
      </c>
      <c r="M7" s="53">
        <f t="shared" si="3"/>
        <v>0.3333333333333333</v>
      </c>
      <c r="N7" s="54"/>
      <c r="P7" s="46">
        <f>IF('MAI-2017'!P20="NEGATIVO",'MAI-2017'!$P$19,D34)</f>
        <v>0</v>
      </c>
      <c r="Q7" s="8" t="s">
        <v>53</v>
      </c>
      <c r="S7" s="1">
        <f t="shared" si="5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47</v>
      </c>
      <c r="C8" s="52">
        <v>0.3333333333333333</v>
      </c>
      <c r="D8" s="52"/>
      <c r="E8" s="52"/>
      <c r="F8" s="52"/>
      <c r="G8" s="52"/>
      <c r="H8" s="53">
        <f t="shared" si="0"/>
        <v>0</v>
      </c>
      <c r="I8" s="52"/>
      <c r="J8" s="53">
        <f t="shared" si="1"/>
        <v>0</v>
      </c>
      <c r="K8" s="53">
        <f t="shared" si="2"/>
        <v>0</v>
      </c>
      <c r="L8" s="53">
        <f t="shared" si="4"/>
      </c>
      <c r="M8" s="53">
        <f t="shared" si="3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48</v>
      </c>
      <c r="C9" s="52">
        <v>0.3333333333333333</v>
      </c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 t="shared" si="4"/>
      </c>
      <c r="M9" s="53">
        <f t="shared" si="3"/>
        <v>0.3333333333333333</v>
      </c>
      <c r="N9" s="54"/>
      <c r="Q9" s="10"/>
      <c r="S9" s="1">
        <f t="shared" si="5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49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 t="shared" si="4"/>
      </c>
      <c r="M10" s="53">
        <f t="shared" si="3"/>
        <v>0.3333333333333333</v>
      </c>
      <c r="N10" s="54"/>
      <c r="P10" s="1">
        <f>S8</f>
        <v>0</v>
      </c>
      <c r="Q10" s="8" t="s">
        <v>40</v>
      </c>
      <c r="S10" s="1">
        <f t="shared" si="5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61">
        <v>10</v>
      </c>
      <c r="B11" s="64" t="s">
        <v>50</v>
      </c>
      <c r="C11" s="102"/>
      <c r="D11" s="102"/>
      <c r="E11" s="102"/>
      <c r="F11" s="102"/>
      <c r="G11" s="102"/>
      <c r="H11" s="103">
        <f t="shared" si="0"/>
        <v>0</v>
      </c>
      <c r="I11" s="102"/>
      <c r="J11" s="103">
        <f t="shared" si="1"/>
        <v>0</v>
      </c>
      <c r="K11" s="103">
        <f t="shared" si="2"/>
        <v>0</v>
      </c>
      <c r="L11" s="103">
        <f>IF(OR((J11-C11)=$D$34,(J11-C11)&lt;$D$34),"",IF((J11-C11)&gt;$F$33,$F$33,(J11-C11)))</f>
      </c>
      <c r="M11" s="103">
        <f t="shared" si="3"/>
      </c>
      <c r="N11" s="104"/>
      <c r="P11" s="1">
        <f>S9</f>
        <v>0</v>
      </c>
      <c r="Q11" s="8" t="s">
        <v>41</v>
      </c>
      <c r="S11" s="1">
        <f t="shared" si="5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61">
        <v>11</v>
      </c>
      <c r="B12" s="64" t="s">
        <v>44</v>
      </c>
      <c r="C12" s="102"/>
      <c r="D12" s="102"/>
      <c r="E12" s="102"/>
      <c r="F12" s="102"/>
      <c r="G12" s="102"/>
      <c r="H12" s="103">
        <f t="shared" si="0"/>
        <v>0</v>
      </c>
      <c r="I12" s="102"/>
      <c r="J12" s="103">
        <f t="shared" si="1"/>
        <v>0</v>
      </c>
      <c r="K12" s="103">
        <f t="shared" si="2"/>
        <v>0</v>
      </c>
      <c r="L12" s="103">
        <f>IF(OR((J12-C12)=$D$34,(J12-C12)&lt;$D$34),"",IF((J12-C12)&gt;$F$33,$F$33,(J12-C12)))</f>
      </c>
      <c r="M12" s="103">
        <f t="shared" si="3"/>
      </c>
      <c r="N12" s="104"/>
      <c r="S12" s="1">
        <f t="shared" si="5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45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2"/>
        <v>0</v>
      </c>
      <c r="L13" s="53">
        <f t="shared" si="4"/>
      </c>
      <c r="M13" s="53">
        <f t="shared" si="3"/>
        <v>0.3333333333333333</v>
      </c>
      <c r="N13" s="54"/>
      <c r="P13" s="34"/>
      <c r="Q13" s="35">
        <f>IF(P7&gt;P10,"NÃO COMPENSOU TODO DÉBITO DO MÊS ANTERIOR","")</f>
      </c>
      <c r="S13" s="1">
        <f t="shared" si="5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46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 t="shared" si="4"/>
      </c>
      <c r="M14" s="53">
        <f t="shared" si="3"/>
        <v>0.3333333333333333</v>
      </c>
      <c r="N14" s="54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5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47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 t="shared" si="4"/>
      </c>
      <c r="M15" s="53">
        <f t="shared" si="3"/>
        <v>0.3333333333333333</v>
      </c>
      <c r="N15" s="54"/>
      <c r="P15" s="38"/>
      <c r="Q15" s="10"/>
      <c r="S15" s="1">
        <f t="shared" si="5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6">
        <v>15</v>
      </c>
      <c r="B16" s="58" t="s">
        <v>48</v>
      </c>
      <c r="C16" s="57"/>
      <c r="D16" s="57"/>
      <c r="E16" s="57"/>
      <c r="F16" s="57"/>
      <c r="G16" s="57"/>
      <c r="H16" s="62">
        <f t="shared" si="0"/>
        <v>0</v>
      </c>
      <c r="I16" s="57"/>
      <c r="J16" s="62">
        <f t="shared" si="1"/>
        <v>0</v>
      </c>
      <c r="K16" s="62">
        <f t="shared" si="2"/>
        <v>0</v>
      </c>
      <c r="L16" s="62">
        <f>IF(OR((J16-C16)=$D$34,(J16-C16)&lt;$D$34),"",IF((J16-C16)&gt;$F$33,$F$33,(J16-C16)))</f>
      </c>
      <c r="M16" s="62">
        <f t="shared" si="3"/>
      </c>
      <c r="N16" s="63"/>
      <c r="P16" s="29"/>
      <c r="Q16" s="30">
        <f>IF(P6&gt;P11,"NÃO COMPENSOU TODO CRÉDITO DO MÊS ANTERIOR","")</f>
      </c>
      <c r="S16" s="1">
        <f t="shared" si="5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6">
        <v>16</v>
      </c>
      <c r="B17" s="58" t="s">
        <v>49</v>
      </c>
      <c r="C17" s="57"/>
      <c r="D17" s="57"/>
      <c r="E17" s="57"/>
      <c r="F17" s="57"/>
      <c r="G17" s="57"/>
      <c r="H17" s="62">
        <f t="shared" si="0"/>
        <v>0</v>
      </c>
      <c r="I17" s="57"/>
      <c r="J17" s="62">
        <f t="shared" si="1"/>
        <v>0</v>
      </c>
      <c r="K17" s="62">
        <f t="shared" si="2"/>
        <v>0</v>
      </c>
      <c r="L17" s="62">
        <f>IF(OR((J17-C17)=$D$34,(J17-C17)&lt;$D$34),"",IF((J17-C17)&gt;$F$33,$F$33,(J17-C17)))</f>
      </c>
      <c r="M17" s="62">
        <f t="shared" si="3"/>
      </c>
      <c r="N17" s="63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5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61">
        <v>17</v>
      </c>
      <c r="B18" s="64" t="s">
        <v>50</v>
      </c>
      <c r="C18" s="102"/>
      <c r="D18" s="102"/>
      <c r="E18" s="102"/>
      <c r="F18" s="102"/>
      <c r="G18" s="102"/>
      <c r="H18" s="103">
        <f t="shared" si="0"/>
        <v>0</v>
      </c>
      <c r="I18" s="102"/>
      <c r="J18" s="103">
        <f t="shared" si="1"/>
        <v>0</v>
      </c>
      <c r="K18" s="103">
        <f t="shared" si="2"/>
        <v>0</v>
      </c>
      <c r="L18" s="103">
        <f>IF(OR((J18-C18)=$D$34,(J18-C18)&lt;$D$34),"",IF((J18-C18)&gt;$F$33,$F$33,(J18-C18)))</f>
      </c>
      <c r="M18" s="103">
        <f t="shared" si="3"/>
      </c>
      <c r="N18" s="104"/>
      <c r="S18" s="1">
        <f t="shared" si="5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61">
        <v>18</v>
      </c>
      <c r="B19" s="64" t="s">
        <v>44</v>
      </c>
      <c r="C19" s="102"/>
      <c r="D19" s="102"/>
      <c r="E19" s="102"/>
      <c r="F19" s="102"/>
      <c r="G19" s="102"/>
      <c r="H19" s="103">
        <f t="shared" si="0"/>
        <v>0</v>
      </c>
      <c r="I19" s="102"/>
      <c r="J19" s="103">
        <f t="shared" si="1"/>
        <v>0</v>
      </c>
      <c r="K19" s="103">
        <f t="shared" si="2"/>
        <v>0</v>
      </c>
      <c r="L19" s="103">
        <f>IF(OR((J19-C19)=$D$34,(J19-C19)&lt;$D$34),"",IF((J19-C19)&gt;$F$33,$F$33,(J19-C19)))</f>
      </c>
      <c r="M19" s="103">
        <f t="shared" si="3"/>
      </c>
      <c r="N19" s="10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5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45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 t="shared" si="4"/>
      </c>
      <c r="M20" s="53">
        <f t="shared" si="3"/>
        <v>0.3333333333333333</v>
      </c>
      <c r="N20" s="54"/>
      <c r="P20" s="28">
        <f>IF(P19=D34,"",IF((P10+P6)=(P11+P7),"",IF((P10+P6)&gt;(P11+P7),"POSITIVO","NEGATIVO")))</f>
      </c>
      <c r="S20" s="1">
        <f t="shared" si="5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46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 t="shared" si="4"/>
      </c>
      <c r="M21" s="53">
        <f t="shared" si="3"/>
        <v>0.3333333333333333</v>
      </c>
      <c r="N21" s="54"/>
      <c r="S21" s="1">
        <f t="shared" si="5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47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 t="shared" si="4"/>
      </c>
      <c r="M22" s="53">
        <f t="shared" si="3"/>
        <v>0.3333333333333333</v>
      </c>
      <c r="N22" s="54"/>
      <c r="S22" s="1">
        <f t="shared" si="5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48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 t="shared" si="4"/>
      </c>
      <c r="M23" s="53">
        <f t="shared" si="3"/>
        <v>0.3333333333333333</v>
      </c>
      <c r="N23" s="54"/>
      <c r="S23" s="1">
        <f t="shared" si="5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49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 t="shared" si="4"/>
      </c>
      <c r="M24" s="53">
        <f t="shared" si="3"/>
        <v>0.3333333333333333</v>
      </c>
      <c r="N24" s="54"/>
      <c r="P24" s="23"/>
      <c r="Q24" s="20"/>
      <c r="R24" s="5"/>
      <c r="S24" s="1">
        <f t="shared" si="5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61">
        <v>24</v>
      </c>
      <c r="B25" s="64" t="s">
        <v>50</v>
      </c>
      <c r="C25" s="102"/>
      <c r="D25" s="102"/>
      <c r="E25" s="102"/>
      <c r="F25" s="102"/>
      <c r="G25" s="102"/>
      <c r="H25" s="103">
        <f t="shared" si="0"/>
        <v>0</v>
      </c>
      <c r="I25" s="102"/>
      <c r="J25" s="103">
        <f t="shared" si="1"/>
        <v>0</v>
      </c>
      <c r="K25" s="103">
        <f t="shared" si="2"/>
        <v>0</v>
      </c>
      <c r="L25" s="103">
        <f>IF(OR((J25-C25)=$D$34,(J25-C25)&lt;$D$34),"",IF((J25-C25)&gt;$F$33,$F$33,(J25-C25)))</f>
      </c>
      <c r="M25" s="103">
        <f t="shared" si="3"/>
      </c>
      <c r="N25" s="10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61">
        <v>25</v>
      </c>
      <c r="B26" s="64" t="s">
        <v>44</v>
      </c>
      <c r="C26" s="102"/>
      <c r="D26" s="102"/>
      <c r="E26" s="102"/>
      <c r="F26" s="102"/>
      <c r="G26" s="102"/>
      <c r="H26" s="103">
        <f t="shared" si="0"/>
        <v>0</v>
      </c>
      <c r="I26" s="102"/>
      <c r="J26" s="103">
        <f t="shared" si="1"/>
        <v>0</v>
      </c>
      <c r="K26" s="103">
        <f t="shared" si="2"/>
        <v>0</v>
      </c>
      <c r="L26" s="103">
        <f>IF(OR((J26-C26)=$D$34,(J26-C26)&lt;$D$34),"",IF((J26-C26)&gt;$F$33,$F$33,(J26-C26)))</f>
      </c>
      <c r="M26" s="103">
        <f t="shared" si="3"/>
      </c>
      <c r="N26" s="104"/>
      <c r="R26" s="10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45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2"/>
        <v>0</v>
      </c>
      <c r="L27" s="53">
        <f t="shared" si="4"/>
      </c>
      <c r="M27" s="53">
        <f t="shared" si="3"/>
        <v>0.3333333333333333</v>
      </c>
      <c r="N27" s="5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46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 t="shared" si="4"/>
      </c>
      <c r="M28" s="53">
        <f t="shared" si="3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47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 t="shared" si="4"/>
      </c>
      <c r="M29" s="53">
        <f t="shared" si="3"/>
        <v>0.3333333333333333</v>
      </c>
      <c r="N29" s="5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48</v>
      </c>
      <c r="C30" s="52">
        <v>0.3333333333333333</v>
      </c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 t="shared" si="4"/>
      </c>
      <c r="M30" s="53">
        <f t="shared" si="3"/>
        <v>0.3333333333333333</v>
      </c>
      <c r="N30" s="5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49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 t="shared" si="4"/>
      </c>
      <c r="M31" s="53">
        <f t="shared" si="3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/>
      <c r="B32" s="51"/>
      <c r="C32" s="52"/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 t="shared" si="4"/>
      </c>
      <c r="M32" s="53">
        <f t="shared" si="3"/>
      </c>
      <c r="N32" s="54"/>
      <c r="W32" s="6">
        <v>31</v>
      </c>
      <c r="X32" s="2"/>
      <c r="Y32" s="2"/>
      <c r="Z32" s="2"/>
    </row>
    <row r="33" spans="1:23" ht="15" customHeight="1" thickTop="1">
      <c r="A33" s="69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12"/>
      <c r="H33" s="12"/>
      <c r="I33" s="6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26">
        <v>0.0006944444444444445</v>
      </c>
      <c r="D34" s="26">
        <v>0</v>
      </c>
      <c r="E34" s="27">
        <v>0.08333333333333333</v>
      </c>
      <c r="F34" s="59" t="s">
        <v>89</v>
      </c>
      <c r="G34" s="60"/>
      <c r="H34" s="60"/>
      <c r="I34" s="59"/>
      <c r="J34" s="65"/>
      <c r="K34" s="59" t="s">
        <v>88</v>
      </c>
      <c r="L34" s="60"/>
      <c r="M34" s="65"/>
      <c r="N34" s="16"/>
      <c r="P34" s="4" t="s">
        <v>56</v>
      </c>
      <c r="W34" s="11"/>
    </row>
    <row r="35" spans="1:23" ht="15" customHeight="1">
      <c r="A35" s="41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41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I2:K31 I32">
    <cfRule type="cellIs" priority="28" dxfId="339" operator="equal" stopIfTrue="1">
      <formula>$D$34</formula>
    </cfRule>
  </conditionalFormatting>
  <conditionalFormatting sqref="P20">
    <cfRule type="cellIs" priority="26" dxfId="340" operator="equal" stopIfTrue="1">
      <formula>"POSITIVO"</formula>
    </cfRule>
    <cfRule type="cellIs" priority="27" dxfId="341" operator="equal" stopIfTrue="1">
      <formula>"NEGATIVO"</formula>
    </cfRule>
  </conditionalFormatting>
  <conditionalFormatting sqref="Y2:Y32">
    <cfRule type="cellIs" priority="25" dxfId="341" operator="equal" stopIfTrue="1">
      <formula>"NÃO CUMPRIU"</formula>
    </cfRule>
  </conditionalFormatting>
  <conditionalFormatting sqref="P6:P7">
    <cfRule type="cellIs" priority="24" dxfId="342" operator="equal" stopIfTrue="1">
      <formula>$D$34</formula>
    </cfRule>
  </conditionalFormatting>
  <conditionalFormatting sqref="A32:I32 H2:N2 A2:C31 L3:N32 H3:K31">
    <cfRule type="expression" priority="18" dxfId="343" stopIfTrue="1">
      <formula>$B2="dom"</formula>
    </cfRule>
    <cfRule type="expression" priority="19" dxfId="343" stopIfTrue="1">
      <formula>$B2="sab"</formula>
    </cfRule>
  </conditionalFormatting>
  <conditionalFormatting sqref="J32:K32">
    <cfRule type="cellIs" priority="17" dxfId="339" operator="equal" stopIfTrue="1">
      <formula>$D$34</formula>
    </cfRule>
  </conditionalFormatting>
  <conditionalFormatting sqref="J32:K32">
    <cfRule type="expression" priority="15" dxfId="343" stopIfTrue="1">
      <formula>$B32="dom"</formula>
    </cfRule>
    <cfRule type="expression" priority="16" dxfId="343" stopIfTrue="1">
      <formula>$B32="sab"</formula>
    </cfRule>
  </conditionalFormatting>
  <conditionalFormatting sqref="D2:G2">
    <cfRule type="expression" priority="11" dxfId="343" stopIfTrue="1">
      <formula>$B2="dom"</formula>
    </cfRule>
    <cfRule type="expression" priority="12" dxfId="343" stopIfTrue="1">
      <formula>$B2="sab"</formula>
    </cfRule>
  </conditionalFormatting>
  <conditionalFormatting sqref="D3:G31">
    <cfRule type="expression" priority="1" dxfId="343" stopIfTrue="1">
      <formula>$B3="dom"</formula>
    </cfRule>
    <cfRule type="expression" priority="2" dxfId="343" stopIfTrue="1">
      <formula>$B3="sab"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">
      <selection activeCell="D4" sqref="D4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0">
        <v>1</v>
      </c>
      <c r="B2" s="51" t="s">
        <v>50</v>
      </c>
      <c r="C2" s="52"/>
      <c r="D2" s="52"/>
      <c r="E2" s="52"/>
      <c r="F2" s="52"/>
      <c r="G2" s="52"/>
      <c r="H2" s="53">
        <f>IF((F2-E2)=$D$34,$D$34,IF((F2-E2)&lt;$C$33,$C$33,(F2-E2)))</f>
        <v>0</v>
      </c>
      <c r="I2" s="52"/>
      <c r="J2" s="53">
        <f>IF(Y2="NÃO CUMPRIU",((IF(D2&gt;$C$34,(G2-D2)-H2,$D$34))-I2)-$C$33,(IF(D2&gt;$C$34,(G2-D2)-H2,$D$34))-I2)</f>
        <v>0</v>
      </c>
      <c r="K2" s="53">
        <f>IF(G2&gt;$D$33,G2-$D$33,$D$34)</f>
        <v>0</v>
      </c>
      <c r="L2" s="53">
        <f>IF(OR((J2-C2)=$D$34,(J2-C2)&lt;$D$34),"",IF((J2-C2)&gt;$F$33,$F$33,(J2-C2)))</f>
      </c>
      <c r="M2" s="53">
        <f>IF(J2=C2,"",IF(J2&lt;C2,C2-J2,""))</f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44</v>
      </c>
      <c r="C3" s="52"/>
      <c r="D3" s="52"/>
      <c r="E3" s="52"/>
      <c r="F3" s="52"/>
      <c r="G3" s="52"/>
      <c r="H3" s="53">
        <f aca="true" t="shared" si="0" ref="H2:H32">IF((F3-E3)=$D$34,$D$34,IF((F3-E3)&lt;$C$33,$C$33,(F3-E3)))</f>
        <v>0</v>
      </c>
      <c r="I3" s="52"/>
      <c r="J3" s="53">
        <f aca="true" t="shared" si="1" ref="J2:J32">IF(Y3="NÃO CUMPRIU",((IF(D3&gt;$C$34,(G3-D3)-H3,$D$34))-I3)-$C$33,(IF(D3&gt;$C$34,(G3-D3)-H3,$D$34))-I3)</f>
        <v>0</v>
      </c>
      <c r="K3" s="53">
        <f aca="true" t="shared" si="2" ref="K2:K32">IF(G3&gt;$D$33,G3-$D$33,$D$34)</f>
        <v>0</v>
      </c>
      <c r="L3" s="53">
        <f>IF(OR((J3-C3)=$D$34,(J3-C3)&lt;$D$34),"",IF((J3-C3)&gt;$F$33,$F$33,(J3-C3)))</f>
      </c>
      <c r="M3" s="53">
        <f aca="true" t="shared" si="3" ref="M2:M32">IF(J3=C3,"",IF(J3&lt;C3,C3-J3,""))</f>
      </c>
      <c r="N3" s="54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45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>IF(OR((J4-C4)=$D$34,(J4-C4)&lt;$D$34),"",IF((J4-C4)&gt;$E$34,$E$34,(J4-C4)))</f>
      </c>
      <c r="M4" s="53">
        <f t="shared" si="3"/>
        <v>0.3333333333333333</v>
      </c>
      <c r="N4" s="54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46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>IF(OR((J5-C5)=$D$34,(J5-C5)&lt;$D$34),"",IF((J5-C5)&gt;$E$34,$E$34,(J5-C5)))</f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47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>IF(OR((J6-C6)=$D$34,(J6-C6)&lt;$D$34),"",IF((J6-C6)&gt;$E$34,$E$34,(J6-C6)))</f>
      </c>
      <c r="M6" s="53">
        <f t="shared" si="3"/>
        <v>0.3333333333333333</v>
      </c>
      <c r="N6" s="54"/>
      <c r="P6" s="46">
        <f>IF('JUN-2017'!$P$20="POSITIVO",'JUN-2017'!$P$19,D34)</f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48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>IF(OR((J7-C7)=$D$34,(J7-C7)&lt;$D$34),"",IF((J7-C7)&gt;$E$34,$E$34,(J7-C7)))</f>
      </c>
      <c r="M7" s="53">
        <f t="shared" si="3"/>
        <v>0.3333333333333333</v>
      </c>
      <c r="N7" s="54"/>
      <c r="P7" s="46">
        <f>IF('JUN-2017'!P20="NEGATIVO",'JUN-2017'!$P$19,D34)</f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49</v>
      </c>
      <c r="C8" s="52">
        <v>0.3333333333333333</v>
      </c>
      <c r="D8" s="52"/>
      <c r="E8" s="52"/>
      <c r="F8" s="52"/>
      <c r="G8" s="52"/>
      <c r="H8" s="53">
        <f t="shared" si="0"/>
        <v>0</v>
      </c>
      <c r="I8" s="52"/>
      <c r="J8" s="53">
        <f t="shared" si="1"/>
        <v>0</v>
      </c>
      <c r="K8" s="53">
        <f t="shared" si="2"/>
        <v>0</v>
      </c>
      <c r="L8" s="53">
        <f>IF(OR((J8-C8)=$D$34,(J8-C8)&lt;$D$34),"",IF((J8-C8)&gt;$E$34,$E$34,(J8-C8)))</f>
      </c>
      <c r="M8" s="53">
        <f t="shared" si="3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50</v>
      </c>
      <c r="C9" s="52"/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>IF(OR((J9-C9)=$D$34,(J9-C9)&lt;$D$34),"",IF((J9-C9)&gt;$F$33,$F$33,(J9-C9)))</f>
      </c>
      <c r="M9" s="53">
        <f t="shared" si="3"/>
      </c>
      <c r="N9" s="54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44</v>
      </c>
      <c r="C10" s="52"/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>IF(OR((J10-C10)=$D$34,(J10-C10)&lt;$D$34),"",IF((J10-C10)&gt;$F$33,$F$33,(J10-C10)))</f>
      </c>
      <c r="M10" s="53">
        <f t="shared" si="3"/>
      </c>
      <c r="N10" s="54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45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>IF(OR((J11-C11)=$D$34,(J11-C11)&lt;$D$34),"",IF((J11-C11)&gt;$E$34,$E$34,(J11-C11)))</f>
      </c>
      <c r="M11" s="53">
        <f t="shared" si="3"/>
        <v>0.3333333333333333</v>
      </c>
      <c r="N11" s="54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46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>IF(OR((J12-C12)=$D$34,(J12-C12)&lt;$D$34),"",IF((J12-C12)&gt;$E$34,$E$34,(J12-C12)))</f>
      </c>
      <c r="M12" s="53">
        <f t="shared" si="3"/>
        <v>0.3333333333333333</v>
      </c>
      <c r="N12" s="54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47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2"/>
        <v>0</v>
      </c>
      <c r="L13" s="53">
        <f>IF(OR((J13-C13)=$D$34,(J13-C13)&lt;$D$34),"",IF((J13-C13)&gt;$E$34,$E$34,(J13-C13)))</f>
      </c>
      <c r="M13" s="53">
        <f t="shared" si="3"/>
        <v>0.3333333333333333</v>
      </c>
      <c r="N13" s="54"/>
      <c r="P13" s="34"/>
      <c r="Q13" s="35">
        <f>IF(P7&gt;P10,"NÃO COMPENSOU TODO DÉBITO DO MÊS ANTERIOR","")</f>
      </c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48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>IF(OR((J14-C14)=$D$34,(J14-C14)&lt;$D$34),"",IF((J14-C14)&gt;$E$34,$E$34,(J14-C14)))</f>
      </c>
      <c r="M14" s="53">
        <f t="shared" si="3"/>
        <v>0.3333333333333333</v>
      </c>
      <c r="N14" s="54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49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>IF(OR((J15-C15)=$D$34,(J15-C15)&lt;$D$34),"",IF((J15-C15)&gt;$E$34,$E$34,(J15-C15)))</f>
      </c>
      <c r="M15" s="53">
        <f t="shared" si="3"/>
        <v>0.3333333333333333</v>
      </c>
      <c r="N15" s="54"/>
      <c r="P15" s="38"/>
      <c r="Q15" s="10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50</v>
      </c>
      <c r="C16" s="52"/>
      <c r="D16" s="52"/>
      <c r="E16" s="52"/>
      <c r="F16" s="52"/>
      <c r="G16" s="52"/>
      <c r="H16" s="53">
        <f t="shared" si="0"/>
        <v>0</v>
      </c>
      <c r="I16" s="52"/>
      <c r="J16" s="53">
        <f t="shared" si="1"/>
        <v>0</v>
      </c>
      <c r="K16" s="53">
        <f t="shared" si="2"/>
        <v>0</v>
      </c>
      <c r="L16" s="53">
        <f>IF(OR((J16-C16)=$D$34,(J16-C16)&lt;$D$34),"",IF((J16-C16)&gt;$F$33,$F$33,(J16-C16)))</f>
      </c>
      <c r="M16" s="53">
        <f t="shared" si="3"/>
      </c>
      <c r="N16" s="54"/>
      <c r="P16" s="29"/>
      <c r="Q16" s="30">
        <f>IF(P6&gt;P11,"NÃO COMPENSOU TODO CRÉDITO DO MÊS ANTERIOR","")</f>
      </c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44</v>
      </c>
      <c r="C17" s="52"/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t="shared" si="2"/>
        <v>0</v>
      </c>
      <c r="L17" s="53">
        <f>IF(OR((J17-C17)=$D$34,(J17-C17)&lt;$D$34),"",IF((J17-C17)&gt;$F$33,$F$33,(J17-C17)))</f>
      </c>
      <c r="M17" s="53">
        <f t="shared" si="3"/>
      </c>
      <c r="N17" s="54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45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>IF(OR((J18-C18)=$D$34,(J18-C18)&lt;$D$34),"",IF((J18-C18)&gt;$E$34,$E$34,(J18-C18)))</f>
      </c>
      <c r="M18" s="53">
        <f t="shared" si="3"/>
        <v>0.3333333333333333</v>
      </c>
      <c r="N18" s="54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46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>IF(OR((J19-C19)=$D$34,(J19-C19)&lt;$D$34),"",IF((J19-C19)&gt;$E$34,$E$34,(J19-C19)))</f>
      </c>
      <c r="M19" s="53">
        <f t="shared" si="3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47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>IF(OR((J20-C20)=$D$34,(J20-C20)&lt;$D$34),"",IF((J20-C20)&gt;$E$34,$E$34,(J20-C20)))</f>
      </c>
      <c r="M20" s="53">
        <f t="shared" si="3"/>
        <v>0.3333333333333333</v>
      </c>
      <c r="N20" s="54"/>
      <c r="P20" s="28">
        <f>IF(P19=D34,"",IF((P10+P6)=(P11+P7),"",IF((P10+P6)&gt;(P11+P7),"POSITIVO","NEGATIVO")))</f>
      </c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48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>IF(OR((J21-C21)=$D$34,(J21-C21)&lt;$D$34),"",IF((J21-C21)&gt;$E$34,$E$34,(J21-C21)))</f>
      </c>
      <c r="M21" s="53">
        <f t="shared" si="3"/>
        <v>0.3333333333333333</v>
      </c>
      <c r="N21" s="54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49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>IF(OR((J22-C22)=$D$34,(J22-C22)&lt;$D$34),"",IF((J22-C22)&gt;$E$34,$E$34,(J22-C22)))</f>
      </c>
      <c r="M22" s="53">
        <f t="shared" si="3"/>
        <v>0.3333333333333333</v>
      </c>
      <c r="N22" s="54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50</v>
      </c>
      <c r="C23" s="52"/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>IF(OR((J23-C23)=$D$34,(J23-C23)&lt;$D$34),"",IF((J23-C23)&gt;$F$33,$F$33,(J23-C23)))</f>
      </c>
      <c r="M23" s="53">
        <f t="shared" si="3"/>
      </c>
      <c r="N23" s="54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44</v>
      </c>
      <c r="C24" s="52"/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>IF(OR((J24-C24)=$D$34,(J24-C24)&lt;$D$34),"",IF((J24-C24)&gt;$F$33,$F$33,(J24-C24)))</f>
      </c>
      <c r="M24" s="53">
        <f t="shared" si="3"/>
      </c>
      <c r="N24" s="54"/>
      <c r="P24" s="23"/>
      <c r="Q24" s="20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45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>IF(OR((J25-C25)=$D$34,(J25-C25)&lt;$D$34),"",IF((J25-C25)&gt;$E$34,$E$34,(J25-C25)))</f>
      </c>
      <c r="M25" s="53">
        <f t="shared" si="3"/>
        <v>0.3333333333333333</v>
      </c>
      <c r="N25" s="5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46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2"/>
        <v>0</v>
      </c>
      <c r="L26" s="53">
        <f>IF(OR((J26-C26)=$D$34,(J26-C26)&lt;$D$34),"",IF((J26-C26)&gt;$E$34,$E$34,(J26-C26)))</f>
      </c>
      <c r="M26" s="53">
        <f t="shared" si="3"/>
        <v>0.3333333333333333</v>
      </c>
      <c r="N26" s="54"/>
      <c r="R26" s="10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47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2"/>
        <v>0</v>
      </c>
      <c r="L27" s="53">
        <f>IF(OR((J27-C27)=$D$34,(J27-C27)&lt;$D$34),"",IF((J27-C27)&gt;$E$34,$E$34,(J27-C27)))</f>
      </c>
      <c r="M27" s="53">
        <f t="shared" si="3"/>
        <v>0.3333333333333333</v>
      </c>
      <c r="N27" s="5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48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>IF(OR((J28-C28)=$D$34,(J28-C28)&lt;$D$34),"",IF((J28-C28)&gt;$E$34,$E$34,(J28-C28)))</f>
      </c>
      <c r="M28" s="53">
        <f t="shared" si="3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49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>IF(OR((J29-C29)=$D$34,(J29-C29)&lt;$D$34),"",IF((J29-C29)&gt;$E$34,$E$34,(J29-C29)))</f>
      </c>
      <c r="M29" s="53">
        <f t="shared" si="3"/>
        <v>0.3333333333333333</v>
      </c>
      <c r="N29" s="5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50</v>
      </c>
      <c r="C30" s="52"/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>IF(OR((J30-C30)=$D$34,(J30-C30)&lt;$D$34),"",IF((J30-C30)&gt;$F$33,$F$33,(J30-C30)))</f>
      </c>
      <c r="M30" s="53">
        <f t="shared" si="3"/>
      </c>
      <c r="N30" s="5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44</v>
      </c>
      <c r="C31" s="52"/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>IF(OR((J31-C31)=$D$34,(J31-C31)&lt;$D$34),"",IF((J31-C31)&gt;$F$33,$F$33,(J31-C31)))</f>
      </c>
      <c r="M31" s="53">
        <f t="shared" si="3"/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>
        <v>31</v>
      </c>
      <c r="B32" s="51" t="s">
        <v>45</v>
      </c>
      <c r="C32" s="52">
        <v>0.3333333333333333</v>
      </c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>IF(OR((J32-C32)=$D$34,(J32-C32)&lt;$D$34),"",IF((J32-C32)&gt;$E$34,$E$34,(J32-C32)))</f>
      </c>
      <c r="M32" s="53">
        <f t="shared" si="3"/>
        <v>0.3333333333333333</v>
      </c>
      <c r="N32" s="54"/>
      <c r="W32" s="6">
        <v>31</v>
      </c>
      <c r="X32" s="2"/>
      <c r="Y32" s="2"/>
      <c r="Z32" s="2"/>
    </row>
    <row r="33" spans="1:23" ht="15" customHeight="1" thickTop="1">
      <c r="A33" s="69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12"/>
      <c r="H33" s="12"/>
      <c r="I33" s="27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26">
        <v>0.0006944444444444445</v>
      </c>
      <c r="D34" s="26">
        <v>0</v>
      </c>
      <c r="E34" s="27">
        <v>0.08333333333333333</v>
      </c>
      <c r="F34" s="110" t="s">
        <v>90</v>
      </c>
      <c r="G34" s="60"/>
      <c r="H34" s="60"/>
      <c r="I34" s="60"/>
      <c r="J34" s="60"/>
      <c r="K34" s="12"/>
      <c r="L34" s="14"/>
      <c r="M34" s="14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I2:K31 I32">
    <cfRule type="cellIs" priority="29" dxfId="339" operator="equal" stopIfTrue="1">
      <formula>$D$34</formula>
    </cfRule>
  </conditionalFormatting>
  <conditionalFormatting sqref="P20">
    <cfRule type="cellIs" priority="27" dxfId="340" operator="equal" stopIfTrue="1">
      <formula>"POSITIVO"</formula>
    </cfRule>
    <cfRule type="cellIs" priority="28" dxfId="341" operator="equal" stopIfTrue="1">
      <formula>"NEGATIVO"</formula>
    </cfRule>
  </conditionalFormatting>
  <conditionalFormatting sqref="Y2:Y32">
    <cfRule type="cellIs" priority="26" dxfId="341" operator="equal" stopIfTrue="1">
      <formula>"NÃO CUMPRIU"</formula>
    </cfRule>
  </conditionalFormatting>
  <conditionalFormatting sqref="P6:P7">
    <cfRule type="cellIs" priority="25" dxfId="342" operator="equal" stopIfTrue="1">
      <formula>$D$34</formula>
    </cfRule>
  </conditionalFormatting>
  <conditionalFormatting sqref="A3:C32 H32:I32 H3:K31 A2:N2 L3:N32">
    <cfRule type="expression" priority="18" dxfId="343" stopIfTrue="1">
      <formula>$B2="dom"</formula>
    </cfRule>
    <cfRule type="expression" priority="19" dxfId="343" stopIfTrue="1">
      <formula>$B2="sab"</formula>
    </cfRule>
  </conditionalFormatting>
  <conditionalFormatting sqref="J32:K32">
    <cfRule type="cellIs" priority="17" dxfId="339" operator="equal" stopIfTrue="1">
      <formula>$D$34</formula>
    </cfRule>
  </conditionalFormatting>
  <conditionalFormatting sqref="J32:K32">
    <cfRule type="expression" priority="15" dxfId="343" stopIfTrue="1">
      <formula>$B32="dom"</formula>
    </cfRule>
    <cfRule type="expression" priority="16" dxfId="343" stopIfTrue="1">
      <formula>$B32="sab"</formula>
    </cfRule>
  </conditionalFormatting>
  <conditionalFormatting sqref="D3:G32 G2:G32">
    <cfRule type="expression" priority="1" dxfId="343" stopIfTrue="1">
      <formula>$B2="dom"</formula>
    </cfRule>
    <cfRule type="expression" priority="2" dxfId="343" stopIfTrue="1">
      <formula>$B2="sab"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0">
        <v>1</v>
      </c>
      <c r="B2" s="51" t="s">
        <v>46</v>
      </c>
      <c r="C2" s="52">
        <v>0.3333333333333333</v>
      </c>
      <c r="D2" s="52"/>
      <c r="E2" s="52"/>
      <c r="F2" s="52"/>
      <c r="G2" s="52"/>
      <c r="H2" s="53">
        <f aca="true" t="shared" si="0" ref="H2:H32">IF((F2-E2)=$D$34,$D$34,IF((F2-E2)&lt;$C$33,$C$33,(F2-E2)))</f>
        <v>0</v>
      </c>
      <c r="I2" s="52"/>
      <c r="J2" s="53">
        <f aca="true" t="shared" si="1" ref="J2:J32">IF(Y2="NÃO CUMPRIU",((IF(D2&gt;$C$34,(G2-D2)-H2,$D$34))-I2)-$C$33,(IF(D2&gt;$C$34,(G2-D2)-H2,$D$34))-I2)</f>
        <v>0</v>
      </c>
      <c r="K2" s="53">
        <f aca="true" t="shared" si="2" ref="K2:K32">IF(G2&gt;$D$33,G2-$D$33,$D$34)</f>
        <v>0</v>
      </c>
      <c r="L2" s="53">
        <f>IF(OR((J2-C2)=$D$34,(J2-C2)&lt;$D$34),"",IF((J2-C2)&gt;$E$33,$E$33,(J2-C2)))</f>
      </c>
      <c r="M2" s="53">
        <f aca="true" t="shared" si="3" ref="M2:M32">IF(J2=C2,"",IF(J2&lt;C2,C2-J2,""))</f>
        <v>0.3333333333333333</v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0">
        <v>2</v>
      </c>
      <c r="B3" s="51" t="s">
        <v>47</v>
      </c>
      <c r="C3" s="52">
        <v>0.3333333333333333</v>
      </c>
      <c r="D3" s="52"/>
      <c r="E3" s="52"/>
      <c r="F3" s="52"/>
      <c r="G3" s="52"/>
      <c r="H3" s="53">
        <f t="shared" si="0"/>
        <v>0</v>
      </c>
      <c r="I3" s="52"/>
      <c r="J3" s="53">
        <f t="shared" si="1"/>
        <v>0</v>
      </c>
      <c r="K3" s="53">
        <f t="shared" si="2"/>
        <v>0</v>
      </c>
      <c r="L3" s="53">
        <f aca="true" t="shared" si="4" ref="L3:L32">IF(OR((J3-C3)=$D$34,(J3-C3)&lt;$D$34),"",IF((J3-C3)&gt;$E$33,$E$33,(J3-C3)))</f>
      </c>
      <c r="M3" s="53">
        <f t="shared" si="3"/>
        <v>0.3333333333333333</v>
      </c>
      <c r="N3" s="54"/>
      <c r="P3" s="1">
        <f>K33</f>
        <v>0</v>
      </c>
      <c r="Q3" s="2" t="s">
        <v>43</v>
      </c>
      <c r="S3" s="1">
        <f aca="true" t="shared" si="5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0">
        <v>3</v>
      </c>
      <c r="B4" s="51" t="s">
        <v>48</v>
      </c>
      <c r="C4" s="52">
        <v>0.3333333333333333</v>
      </c>
      <c r="D4" s="52"/>
      <c r="E4" s="52"/>
      <c r="F4" s="52"/>
      <c r="G4" s="52"/>
      <c r="H4" s="53">
        <f t="shared" si="0"/>
        <v>0</v>
      </c>
      <c r="I4" s="52"/>
      <c r="J4" s="53">
        <f t="shared" si="1"/>
        <v>0</v>
      </c>
      <c r="K4" s="53">
        <f t="shared" si="2"/>
        <v>0</v>
      </c>
      <c r="L4" s="53">
        <f t="shared" si="4"/>
      </c>
      <c r="M4" s="53">
        <f t="shared" si="3"/>
        <v>0.3333333333333333</v>
      </c>
      <c r="N4" s="54"/>
      <c r="P4" s="1"/>
      <c r="Q4" s="8"/>
      <c r="S4" s="1">
        <f t="shared" si="5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49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 t="shared" si="4"/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5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6">
        <v>5</v>
      </c>
      <c r="B6" s="58" t="s">
        <v>50</v>
      </c>
      <c r="C6" s="57"/>
      <c r="D6" s="57"/>
      <c r="E6" s="57"/>
      <c r="F6" s="57"/>
      <c r="G6" s="57"/>
      <c r="H6" s="62">
        <f t="shared" si="0"/>
        <v>0</v>
      </c>
      <c r="I6" s="57"/>
      <c r="J6" s="62">
        <f t="shared" si="1"/>
        <v>0</v>
      </c>
      <c r="K6" s="62">
        <f t="shared" si="2"/>
        <v>0</v>
      </c>
      <c r="L6" s="62">
        <f>IF(OR((J6-C6)=$D$34,(J6-C6)&lt;$D$34),"",IF((J6-C6)&gt;$F$33,$F$33,(J6-C6)))</f>
      </c>
      <c r="M6" s="62">
        <f t="shared" si="3"/>
      </c>
      <c r="N6" s="63"/>
      <c r="P6" s="46">
        <f>IF('JUL-2017'!$P$20="POSITIVO",'JUL-2017'!$P$19,D34)</f>
        <v>0</v>
      </c>
      <c r="Q6" s="2" t="s">
        <v>52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6">
        <v>6</v>
      </c>
      <c r="B7" s="58" t="s">
        <v>44</v>
      </c>
      <c r="C7" s="57"/>
      <c r="D7" s="57"/>
      <c r="E7" s="57"/>
      <c r="F7" s="57"/>
      <c r="G7" s="57"/>
      <c r="H7" s="62">
        <f t="shared" si="0"/>
        <v>0</v>
      </c>
      <c r="I7" s="57"/>
      <c r="J7" s="62">
        <f t="shared" si="1"/>
        <v>0</v>
      </c>
      <c r="K7" s="62">
        <f t="shared" si="2"/>
        <v>0</v>
      </c>
      <c r="L7" s="62">
        <f>IF(OR((J7-C7)=$D$34,(J7-C7)&lt;$D$34),"",IF((J7-C7)&gt;$F$33,$F$33,(J7-C7)))</f>
      </c>
      <c r="M7" s="62">
        <f t="shared" si="3"/>
      </c>
      <c r="N7" s="63"/>
      <c r="P7" s="46">
        <f>IF('JUL-2017'!P20="NEGATIVO",'JUL-2017'!$P$19,D34)</f>
        <v>0</v>
      </c>
      <c r="Q7" s="8" t="s">
        <v>53</v>
      </c>
      <c r="S7" s="1">
        <f t="shared" si="5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0">
        <v>7</v>
      </c>
      <c r="B8" s="51" t="s">
        <v>45</v>
      </c>
      <c r="C8" s="52">
        <v>0.3333333333333333</v>
      </c>
      <c r="D8" s="52"/>
      <c r="E8" s="52"/>
      <c r="F8" s="52"/>
      <c r="G8" s="52"/>
      <c r="H8" s="53">
        <f t="shared" si="0"/>
        <v>0</v>
      </c>
      <c r="I8" s="52"/>
      <c r="J8" s="53">
        <f t="shared" si="1"/>
        <v>0</v>
      </c>
      <c r="K8" s="53">
        <f t="shared" si="2"/>
        <v>0</v>
      </c>
      <c r="L8" s="53">
        <f t="shared" si="4"/>
      </c>
      <c r="M8" s="53">
        <f t="shared" si="3"/>
        <v>0.3333333333333333</v>
      </c>
      <c r="N8" s="54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0">
        <v>8</v>
      </c>
      <c r="B9" s="51" t="s">
        <v>46</v>
      </c>
      <c r="C9" s="52">
        <v>0.3333333333333333</v>
      </c>
      <c r="D9" s="52"/>
      <c r="E9" s="52"/>
      <c r="F9" s="52"/>
      <c r="G9" s="52"/>
      <c r="H9" s="53">
        <f t="shared" si="0"/>
        <v>0</v>
      </c>
      <c r="I9" s="52"/>
      <c r="J9" s="53">
        <f t="shared" si="1"/>
        <v>0</v>
      </c>
      <c r="K9" s="53">
        <f t="shared" si="2"/>
        <v>0</v>
      </c>
      <c r="L9" s="53">
        <f t="shared" si="4"/>
      </c>
      <c r="M9" s="53">
        <f t="shared" si="3"/>
        <v>0.3333333333333333</v>
      </c>
      <c r="N9" s="54"/>
      <c r="Q9" s="10"/>
      <c r="S9" s="1">
        <f t="shared" si="5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0">
        <v>9</v>
      </c>
      <c r="B10" s="51" t="s">
        <v>47</v>
      </c>
      <c r="C10" s="52">
        <v>0.3333333333333333</v>
      </c>
      <c r="D10" s="52"/>
      <c r="E10" s="52"/>
      <c r="F10" s="52"/>
      <c r="G10" s="52"/>
      <c r="H10" s="53">
        <f t="shared" si="0"/>
        <v>0</v>
      </c>
      <c r="I10" s="52"/>
      <c r="J10" s="53">
        <f t="shared" si="1"/>
        <v>0</v>
      </c>
      <c r="K10" s="53">
        <f t="shared" si="2"/>
        <v>0</v>
      </c>
      <c r="L10" s="53">
        <f t="shared" si="4"/>
      </c>
      <c r="M10" s="53">
        <f t="shared" si="3"/>
        <v>0.3333333333333333</v>
      </c>
      <c r="N10" s="54"/>
      <c r="P10" s="1">
        <f>S8</f>
        <v>0</v>
      </c>
      <c r="Q10" s="8" t="s">
        <v>40</v>
      </c>
      <c r="S10" s="1">
        <f t="shared" si="5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0">
        <v>10</v>
      </c>
      <c r="B11" s="51" t="s">
        <v>48</v>
      </c>
      <c r="C11" s="52">
        <v>0.3333333333333333</v>
      </c>
      <c r="D11" s="52"/>
      <c r="E11" s="52"/>
      <c r="F11" s="52"/>
      <c r="G11" s="52"/>
      <c r="H11" s="53">
        <f t="shared" si="0"/>
        <v>0</v>
      </c>
      <c r="I11" s="52"/>
      <c r="J11" s="53">
        <f t="shared" si="1"/>
        <v>0</v>
      </c>
      <c r="K11" s="53">
        <f t="shared" si="2"/>
        <v>0</v>
      </c>
      <c r="L11" s="53">
        <f t="shared" si="4"/>
      </c>
      <c r="M11" s="53">
        <f t="shared" si="3"/>
        <v>0.3333333333333333</v>
      </c>
      <c r="N11" s="54"/>
      <c r="P11" s="1">
        <f>S9</f>
        <v>0</v>
      </c>
      <c r="Q11" s="8" t="s">
        <v>41</v>
      </c>
      <c r="S11" s="1">
        <f t="shared" si="5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49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 t="shared" si="4"/>
      </c>
      <c r="M12" s="53">
        <f t="shared" si="3"/>
        <v>0.3333333333333333</v>
      </c>
      <c r="N12" s="54"/>
      <c r="S12" s="1">
        <f t="shared" si="5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6">
        <v>12</v>
      </c>
      <c r="B13" s="58" t="s">
        <v>50</v>
      </c>
      <c r="C13" s="57"/>
      <c r="D13" s="57"/>
      <c r="E13" s="57"/>
      <c r="F13" s="57"/>
      <c r="G13" s="57"/>
      <c r="H13" s="62">
        <f t="shared" si="0"/>
        <v>0</v>
      </c>
      <c r="I13" s="57"/>
      <c r="J13" s="62">
        <f t="shared" si="1"/>
        <v>0</v>
      </c>
      <c r="K13" s="62">
        <f t="shared" si="2"/>
        <v>0</v>
      </c>
      <c r="L13" s="62">
        <f>IF(OR((J13-C13)=$D$34,(J13-C13)&lt;$D$34),"",IF((J13-C13)&gt;$F$33,$F$33,(J13-C13)))</f>
      </c>
      <c r="M13" s="62">
        <f t="shared" si="3"/>
      </c>
      <c r="N13" s="63"/>
      <c r="P13" s="34"/>
      <c r="Q13" s="35">
        <f>IF(P7&gt;P10,"NÃO COMPENSOU TODO DÉBITO DO MÊS ANTERIOR","")</f>
      </c>
      <c r="S13" s="1">
        <f t="shared" si="5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6">
        <v>13</v>
      </c>
      <c r="B14" s="58" t="s">
        <v>44</v>
      </c>
      <c r="C14" s="57"/>
      <c r="D14" s="57"/>
      <c r="E14" s="57"/>
      <c r="F14" s="57"/>
      <c r="G14" s="57"/>
      <c r="H14" s="62">
        <f t="shared" si="0"/>
        <v>0</v>
      </c>
      <c r="I14" s="57"/>
      <c r="J14" s="62">
        <f t="shared" si="1"/>
        <v>0</v>
      </c>
      <c r="K14" s="62">
        <f t="shared" si="2"/>
        <v>0</v>
      </c>
      <c r="L14" s="62">
        <f>IF(OR((J14-C14)=$D$34,(J14-C14)&lt;$D$34),"",IF((J14-C14)&gt;$F$33,$F$33,(J14-C14)))</f>
      </c>
      <c r="M14" s="62">
        <f t="shared" si="3"/>
      </c>
      <c r="N14" s="63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5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45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 t="shared" si="4"/>
      </c>
      <c r="M15" s="53">
        <f t="shared" si="3"/>
        <v>0.3333333333333333</v>
      </c>
      <c r="N15" s="54"/>
      <c r="P15" s="38"/>
      <c r="Q15" s="10"/>
      <c r="S15" s="1">
        <f t="shared" si="5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46</v>
      </c>
      <c r="C16" s="52">
        <v>0.3333333333333333</v>
      </c>
      <c r="D16" s="52"/>
      <c r="E16" s="52"/>
      <c r="F16" s="52"/>
      <c r="G16" s="52"/>
      <c r="H16" s="53">
        <f t="shared" si="0"/>
        <v>0</v>
      </c>
      <c r="I16" s="52"/>
      <c r="J16" s="53">
        <f t="shared" si="1"/>
        <v>0</v>
      </c>
      <c r="K16" s="53">
        <f t="shared" si="2"/>
        <v>0</v>
      </c>
      <c r="L16" s="53">
        <f t="shared" si="4"/>
      </c>
      <c r="M16" s="53">
        <f t="shared" si="3"/>
        <v>0.3333333333333333</v>
      </c>
      <c r="N16" s="54"/>
      <c r="P16" s="29"/>
      <c r="Q16" s="30">
        <f>IF(P6&gt;P11,"NÃO COMPENSOU TODO CRÉDITO DO MÊS ANTERIOR","")</f>
      </c>
      <c r="S16" s="1">
        <f t="shared" si="5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0">
        <v>16</v>
      </c>
      <c r="B17" s="51" t="s">
        <v>47</v>
      </c>
      <c r="C17" s="52">
        <v>0.3333333333333333</v>
      </c>
      <c r="D17" s="52"/>
      <c r="E17" s="52"/>
      <c r="F17" s="52"/>
      <c r="G17" s="52"/>
      <c r="H17" s="53">
        <f t="shared" si="0"/>
        <v>0</v>
      </c>
      <c r="I17" s="52"/>
      <c r="J17" s="53">
        <f t="shared" si="1"/>
        <v>0</v>
      </c>
      <c r="K17" s="53">
        <f t="shared" si="2"/>
        <v>0</v>
      </c>
      <c r="L17" s="53">
        <f t="shared" si="4"/>
      </c>
      <c r="M17" s="53">
        <f t="shared" si="3"/>
        <v>0.3333333333333333</v>
      </c>
      <c r="N17" s="54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5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0">
        <v>17</v>
      </c>
      <c r="B18" s="51" t="s">
        <v>48</v>
      </c>
      <c r="C18" s="52">
        <v>0.3333333333333333</v>
      </c>
      <c r="D18" s="52"/>
      <c r="E18" s="52"/>
      <c r="F18" s="52"/>
      <c r="G18" s="52"/>
      <c r="H18" s="53">
        <f t="shared" si="0"/>
        <v>0</v>
      </c>
      <c r="I18" s="52"/>
      <c r="J18" s="53">
        <f t="shared" si="1"/>
        <v>0</v>
      </c>
      <c r="K18" s="53">
        <f t="shared" si="2"/>
        <v>0</v>
      </c>
      <c r="L18" s="53">
        <f t="shared" si="4"/>
      </c>
      <c r="M18" s="53">
        <f t="shared" si="3"/>
        <v>0.3333333333333333</v>
      </c>
      <c r="N18" s="54"/>
      <c r="S18" s="1">
        <f t="shared" si="5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49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 t="shared" si="4"/>
      </c>
      <c r="M19" s="53">
        <f t="shared" si="3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5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6">
        <v>19</v>
      </c>
      <c r="B20" s="58" t="s">
        <v>50</v>
      </c>
      <c r="C20" s="57"/>
      <c r="D20" s="57"/>
      <c r="E20" s="57"/>
      <c r="F20" s="57"/>
      <c r="G20" s="57"/>
      <c r="H20" s="62">
        <f>IF((F20-E20)=$D$34,$D$34,IF((F20-E20)&lt;$C$33,$C$33,(F20-E20)))</f>
        <v>0</v>
      </c>
      <c r="I20" s="57"/>
      <c r="J20" s="62">
        <f>IF(Y20="NÃO CUMPRIU",((IF(D20&gt;$C$34,(G20-D20)-H20,$D$34))-I20)-$C$33,(IF(D20&gt;$C$34,(G20-D20)-H20,$D$34))-I20)</f>
        <v>0</v>
      </c>
      <c r="K20" s="62">
        <f>IF(G20&gt;$D$33,G20-$D$33,$D$34)</f>
        <v>0</v>
      </c>
      <c r="L20" s="62">
        <f>IF(OR((J20-C20)=$D$34,(J20-C20)&lt;$D$34),"",IF((J20-C20)&gt;$F$33,$F$33,(J20-C20)))</f>
      </c>
      <c r="M20" s="62">
        <f>IF(J20=C20,"",IF(J20&lt;C20,C20-J20,""))</f>
      </c>
      <c r="N20" s="63"/>
      <c r="P20" s="28">
        <f>IF(P19=D34,"",IF((P10+P6)=(P11+P7),"",IF((P10+P6)&gt;(P11+P7),"POSITIVO","NEGATIVO")))</f>
      </c>
      <c r="S20" s="1">
        <f t="shared" si="5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6">
        <v>20</v>
      </c>
      <c r="B21" s="58" t="s">
        <v>44</v>
      </c>
      <c r="C21" s="57"/>
      <c r="D21" s="57"/>
      <c r="E21" s="57"/>
      <c r="F21" s="57"/>
      <c r="G21" s="57"/>
      <c r="H21" s="62">
        <f>IF((F21-E21)=$D$34,$D$34,IF((F21-E21)&lt;$C$33,$C$33,(F21-E21)))</f>
        <v>0</v>
      </c>
      <c r="I21" s="57"/>
      <c r="J21" s="62">
        <f>IF(Y21="NÃO CUMPRIU",((IF(D21&gt;$C$34,(G21-D21)-H21,$D$34))-I21)-$C$33,(IF(D21&gt;$C$34,(G21-D21)-H21,$D$34))-I21)</f>
        <v>0</v>
      </c>
      <c r="K21" s="62">
        <f>IF(G21&gt;$D$33,G21-$D$33,$D$34)</f>
        <v>0</v>
      </c>
      <c r="L21" s="62">
        <f>IF(OR((J21-C21)=$D$34,(J21-C21)&lt;$D$34),"",IF((J21-C21)&gt;$F$33,$F$33,(J21-C21)))</f>
      </c>
      <c r="M21" s="62">
        <f>IF(J21=C21,"",IF(J21&lt;C21,C21-J21,""))</f>
      </c>
      <c r="N21" s="63"/>
      <c r="S21" s="1">
        <f t="shared" si="5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45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 t="shared" si="4"/>
      </c>
      <c r="M22" s="53">
        <f t="shared" si="3"/>
        <v>0.3333333333333333</v>
      </c>
      <c r="N22" s="54"/>
      <c r="S22" s="1">
        <f t="shared" si="5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46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 t="shared" si="4"/>
      </c>
      <c r="M23" s="53">
        <f t="shared" si="3"/>
        <v>0.3333333333333333</v>
      </c>
      <c r="N23" s="54"/>
      <c r="S23" s="1">
        <f t="shared" si="5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0">
        <v>23</v>
      </c>
      <c r="B24" s="51" t="s">
        <v>47</v>
      </c>
      <c r="C24" s="52">
        <v>0.3333333333333333</v>
      </c>
      <c r="D24" s="52"/>
      <c r="E24" s="52"/>
      <c r="F24" s="52"/>
      <c r="G24" s="52"/>
      <c r="H24" s="53">
        <f t="shared" si="0"/>
        <v>0</v>
      </c>
      <c r="I24" s="52"/>
      <c r="J24" s="53">
        <f t="shared" si="1"/>
        <v>0</v>
      </c>
      <c r="K24" s="53">
        <f t="shared" si="2"/>
        <v>0</v>
      </c>
      <c r="L24" s="53">
        <f t="shared" si="4"/>
      </c>
      <c r="M24" s="53">
        <f t="shared" si="3"/>
        <v>0.3333333333333333</v>
      </c>
      <c r="N24" s="54"/>
      <c r="P24" s="23"/>
      <c r="Q24" s="20"/>
      <c r="R24" s="5"/>
      <c r="S24" s="1">
        <f t="shared" si="5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0">
        <v>24</v>
      </c>
      <c r="B25" s="51" t="s">
        <v>48</v>
      </c>
      <c r="C25" s="52">
        <v>0.3333333333333333</v>
      </c>
      <c r="D25" s="52"/>
      <c r="E25" s="52"/>
      <c r="F25" s="52"/>
      <c r="G25" s="52"/>
      <c r="H25" s="53">
        <f t="shared" si="0"/>
        <v>0</v>
      </c>
      <c r="I25" s="52"/>
      <c r="J25" s="53">
        <f t="shared" si="1"/>
        <v>0</v>
      </c>
      <c r="K25" s="53">
        <f t="shared" si="2"/>
        <v>0</v>
      </c>
      <c r="L25" s="53">
        <f t="shared" si="4"/>
      </c>
      <c r="M25" s="53">
        <f t="shared" si="3"/>
        <v>0.3333333333333333</v>
      </c>
      <c r="N25" s="54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49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2"/>
        <v>0</v>
      </c>
      <c r="L26" s="53">
        <f t="shared" si="4"/>
      </c>
      <c r="M26" s="53">
        <f t="shared" si="3"/>
        <v>0.3333333333333333</v>
      </c>
      <c r="N26" s="54"/>
      <c r="R26" s="10"/>
      <c r="W26" s="6">
        <v>25</v>
      </c>
      <c r="X26" s="2"/>
      <c r="Y26" s="2"/>
      <c r="Z26" s="2"/>
    </row>
    <row r="27" spans="1:26" ht="15" customHeight="1">
      <c r="A27" s="56">
        <v>26</v>
      </c>
      <c r="B27" s="58" t="s">
        <v>50</v>
      </c>
      <c r="C27" s="57"/>
      <c r="D27" s="57"/>
      <c r="E27" s="57"/>
      <c r="F27" s="57"/>
      <c r="G27" s="57"/>
      <c r="H27" s="62">
        <f t="shared" si="0"/>
        <v>0</v>
      </c>
      <c r="I27" s="57"/>
      <c r="J27" s="62">
        <f t="shared" si="1"/>
        <v>0</v>
      </c>
      <c r="K27" s="62">
        <f t="shared" si="2"/>
        <v>0</v>
      </c>
      <c r="L27" s="62">
        <f>IF(OR((J27-C27)=$D$34,(J27-C27)&lt;$D$34),"",IF((J27-C27)&gt;$F$33,$F$33,(J27-C27)))</f>
      </c>
      <c r="M27" s="62">
        <f t="shared" si="3"/>
      </c>
      <c r="N27" s="63"/>
      <c r="Q27" s="4"/>
      <c r="R27" s="10"/>
      <c r="W27" s="6">
        <v>26</v>
      </c>
      <c r="X27" s="2"/>
      <c r="Y27" s="2"/>
      <c r="Z27" s="2"/>
    </row>
    <row r="28" spans="1:26" ht="15" customHeight="1">
      <c r="A28" s="56">
        <v>27</v>
      </c>
      <c r="B28" s="58" t="s">
        <v>44</v>
      </c>
      <c r="C28" s="57"/>
      <c r="D28" s="57"/>
      <c r="E28" s="57"/>
      <c r="F28" s="57"/>
      <c r="G28" s="57"/>
      <c r="H28" s="62">
        <f t="shared" si="0"/>
        <v>0</v>
      </c>
      <c r="I28" s="57"/>
      <c r="J28" s="62">
        <f t="shared" si="1"/>
        <v>0</v>
      </c>
      <c r="K28" s="62">
        <f t="shared" si="2"/>
        <v>0</v>
      </c>
      <c r="L28" s="62">
        <f>IF(OR((J28-C28)=$D$34,(J28-C28)&lt;$D$34),"",IF((J28-C28)&gt;$F$33,$F$33,(J28-C28)))</f>
      </c>
      <c r="M28" s="62">
        <f t="shared" si="3"/>
      </c>
      <c r="N28" s="63"/>
      <c r="Q28" s="4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45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 t="shared" si="4"/>
      </c>
      <c r="M29" s="53">
        <f t="shared" si="3"/>
        <v>0.3333333333333333</v>
      </c>
      <c r="N29" s="5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46</v>
      </c>
      <c r="C30" s="52">
        <v>0.3333333333333333</v>
      </c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 t="shared" si="4"/>
      </c>
      <c r="M30" s="53">
        <f t="shared" si="3"/>
        <v>0.3333333333333333</v>
      </c>
      <c r="N30" s="54"/>
      <c r="Q30" s="4"/>
      <c r="W30" s="6">
        <v>29</v>
      </c>
      <c r="X30" s="2"/>
      <c r="Y30" s="2"/>
      <c r="Z30" s="2"/>
    </row>
    <row r="31" spans="1:26" ht="15" customHeight="1">
      <c r="A31" s="50">
        <v>30</v>
      </c>
      <c r="B31" s="51" t="s">
        <v>47</v>
      </c>
      <c r="C31" s="52">
        <v>0.3333333333333333</v>
      </c>
      <c r="D31" s="52"/>
      <c r="E31" s="52"/>
      <c r="F31" s="52"/>
      <c r="G31" s="52"/>
      <c r="H31" s="53">
        <f t="shared" si="0"/>
        <v>0</v>
      </c>
      <c r="I31" s="52"/>
      <c r="J31" s="53">
        <f t="shared" si="1"/>
        <v>0</v>
      </c>
      <c r="K31" s="53">
        <f t="shared" si="2"/>
        <v>0</v>
      </c>
      <c r="L31" s="53">
        <f t="shared" si="4"/>
      </c>
      <c r="M31" s="53">
        <f t="shared" si="3"/>
        <v>0.3333333333333333</v>
      </c>
      <c r="N31" s="54"/>
      <c r="Q31" s="4"/>
      <c r="W31" s="6">
        <v>30</v>
      </c>
      <c r="X31" s="2"/>
      <c r="Y31" s="2"/>
      <c r="Z31" s="2"/>
    </row>
    <row r="32" spans="1:26" ht="15" customHeight="1" thickBot="1">
      <c r="A32" s="50">
        <v>31</v>
      </c>
      <c r="B32" s="51" t="s">
        <v>48</v>
      </c>
      <c r="C32" s="52">
        <v>0.3333333333333333</v>
      </c>
      <c r="D32" s="52"/>
      <c r="E32" s="52"/>
      <c r="F32" s="52"/>
      <c r="G32" s="52"/>
      <c r="H32" s="53">
        <f t="shared" si="0"/>
        <v>0</v>
      </c>
      <c r="I32" s="52"/>
      <c r="J32" s="55">
        <f t="shared" si="1"/>
        <v>0</v>
      </c>
      <c r="K32" s="55">
        <f t="shared" si="2"/>
        <v>0</v>
      </c>
      <c r="L32" s="53">
        <f t="shared" si="4"/>
      </c>
      <c r="M32" s="53">
        <f t="shared" si="3"/>
        <v>0.3333333333333333</v>
      </c>
      <c r="N32" s="54"/>
      <c r="W32" s="6">
        <v>31</v>
      </c>
      <c r="X32" s="2"/>
      <c r="Y32" s="2"/>
      <c r="Z32" s="2"/>
    </row>
    <row r="33" spans="1:23" ht="15" customHeight="1" thickTop="1">
      <c r="A33" s="69"/>
      <c r="B33" s="67"/>
      <c r="C33" s="26">
        <v>0.041666666666666664</v>
      </c>
      <c r="D33" s="26">
        <v>0.9166666666666666</v>
      </c>
      <c r="E33" s="27">
        <v>0.08333333333333333</v>
      </c>
      <c r="F33" s="27">
        <v>0.3333333333333333</v>
      </c>
      <c r="G33" s="12"/>
      <c r="H33" s="12"/>
      <c r="I33" s="27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26">
        <v>0.0006944444444444445</v>
      </c>
      <c r="D34" s="26">
        <v>0</v>
      </c>
      <c r="E34" s="97" t="s">
        <v>91</v>
      </c>
      <c r="F34" s="93"/>
      <c r="G34" s="93"/>
      <c r="H34" s="93"/>
      <c r="I34" s="93"/>
      <c r="J34" s="93"/>
      <c r="K34" s="12"/>
      <c r="L34" s="14"/>
      <c r="M34" s="14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I2:K19 I32 I22:K31">
    <cfRule type="cellIs" priority="32" dxfId="339" operator="equal" stopIfTrue="1">
      <formula>$D$34</formula>
    </cfRule>
  </conditionalFormatting>
  <conditionalFormatting sqref="P20">
    <cfRule type="cellIs" priority="30" dxfId="340" operator="equal" stopIfTrue="1">
      <formula>"POSITIVO"</formula>
    </cfRule>
    <cfRule type="cellIs" priority="31" dxfId="341" operator="equal" stopIfTrue="1">
      <formula>"NEGATIVO"</formula>
    </cfRule>
  </conditionalFormatting>
  <conditionalFormatting sqref="Y2:Y32">
    <cfRule type="cellIs" priority="29" dxfId="341" operator="equal" stopIfTrue="1">
      <formula>"NÃO CUMPRIU"</formula>
    </cfRule>
  </conditionalFormatting>
  <conditionalFormatting sqref="P6:P7">
    <cfRule type="cellIs" priority="28" dxfId="342" operator="equal" stopIfTrue="1">
      <formula>$D$34</formula>
    </cfRule>
  </conditionalFormatting>
  <conditionalFormatting sqref="A2:C19 H32:I32 H2:N19 H22:K31 L22:N32 A22:C32 A20:B21">
    <cfRule type="expression" priority="23" dxfId="343" stopIfTrue="1">
      <formula>$B2="dom"</formula>
    </cfRule>
    <cfRule type="expression" priority="24" dxfId="343" stopIfTrue="1">
      <formula>$B2="sab"</formula>
    </cfRule>
  </conditionalFormatting>
  <conditionalFormatting sqref="J32:K32">
    <cfRule type="cellIs" priority="22" dxfId="339" operator="equal" stopIfTrue="1">
      <formula>$D$34</formula>
    </cfRule>
  </conditionalFormatting>
  <conditionalFormatting sqref="J32:K32">
    <cfRule type="expression" priority="20" dxfId="343" stopIfTrue="1">
      <formula>$B32="dom"</formula>
    </cfRule>
    <cfRule type="expression" priority="21" dxfId="343" stopIfTrue="1">
      <formula>$B32="sab"</formula>
    </cfRule>
  </conditionalFormatting>
  <conditionalFormatting sqref="D2:G2">
    <cfRule type="expression" priority="16" dxfId="343" stopIfTrue="1">
      <formula>$B2="dom"</formula>
    </cfRule>
    <cfRule type="expression" priority="17" dxfId="343" stopIfTrue="1">
      <formula>$B2="sab"</formula>
    </cfRule>
  </conditionalFormatting>
  <conditionalFormatting sqref="D3:G19 D22:G32">
    <cfRule type="expression" priority="6" dxfId="343" stopIfTrue="1">
      <formula>$B3="dom"</formula>
    </cfRule>
    <cfRule type="expression" priority="7" dxfId="343" stopIfTrue="1">
      <formula>$B3="sab"</formula>
    </cfRule>
  </conditionalFormatting>
  <conditionalFormatting sqref="I20:K21">
    <cfRule type="cellIs" priority="5" dxfId="339" operator="equal" stopIfTrue="1">
      <formula>$D$34</formula>
    </cfRule>
  </conditionalFormatting>
  <conditionalFormatting sqref="C20:C21 H20:N21">
    <cfRule type="expression" priority="3" dxfId="343" stopIfTrue="1">
      <formula>$B20="dom"</formula>
    </cfRule>
    <cfRule type="expression" priority="4" dxfId="343" stopIfTrue="1">
      <formula>$B20="sab"</formula>
    </cfRule>
  </conditionalFormatting>
  <conditionalFormatting sqref="D20:G21">
    <cfRule type="expression" priority="1" dxfId="343" stopIfTrue="1">
      <formula>$B20="dom"</formula>
    </cfRule>
    <cfRule type="expression" priority="2" dxfId="343" stopIfTrue="1">
      <formula>$B20="sab"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6"/>
  <sheetViews>
    <sheetView showGridLines="0" showRowColHeaders="0" zoomScale="90" zoomScaleNormal="90" zoomScalePageLayoutView="0" workbookViewId="0" topLeftCell="A1">
      <selection activeCell="D2" sqref="D2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40.7109375" style="7" customWidth="1"/>
    <col min="21" max="21" width="16.7109375" style="4" customWidth="1"/>
    <col min="22" max="22" width="3.7109375" style="4" hidden="1" customWidth="1"/>
    <col min="23" max="23" width="6.7109375" style="18" hidden="1" customWidth="1"/>
    <col min="24" max="24" width="34.28125" style="10" hidden="1" customWidth="1"/>
    <col min="25" max="25" width="13.8515625" style="10" hidden="1" customWidth="1"/>
    <col min="26" max="26" width="40.00390625" style="10" hidden="1" customWidth="1"/>
    <col min="27" max="29" width="0" style="0" hidden="1" customWidth="1"/>
    <col min="30" max="16384" width="0" style="4" hidden="1" customWidth="1"/>
  </cols>
  <sheetData>
    <row r="1" spans="1:26" ht="15" customHeight="1">
      <c r="A1" s="48" t="s">
        <v>0</v>
      </c>
      <c r="B1" s="49"/>
      <c r="C1" s="49" t="s">
        <v>1</v>
      </c>
      <c r="D1" s="49" t="s">
        <v>2</v>
      </c>
      <c r="E1" s="49" t="s">
        <v>36</v>
      </c>
      <c r="F1" s="49" t="s">
        <v>37</v>
      </c>
      <c r="G1" s="49" t="s">
        <v>3</v>
      </c>
      <c r="H1" s="49" t="s">
        <v>5</v>
      </c>
      <c r="I1" s="49" t="s">
        <v>28</v>
      </c>
      <c r="J1" s="49" t="s">
        <v>4</v>
      </c>
      <c r="K1" s="49" t="s">
        <v>8</v>
      </c>
      <c r="L1" s="49" t="s">
        <v>6</v>
      </c>
      <c r="M1" s="49" t="s">
        <v>7</v>
      </c>
      <c r="N1" s="49" t="s">
        <v>9</v>
      </c>
      <c r="P1" s="101" t="s">
        <v>35</v>
      </c>
      <c r="Q1" s="101"/>
      <c r="R1" s="5"/>
      <c r="S1" s="47"/>
      <c r="T1" s="47" t="s">
        <v>29</v>
      </c>
      <c r="U1" s="47" t="s">
        <v>30</v>
      </c>
      <c r="W1" s="3" t="s">
        <v>0</v>
      </c>
      <c r="X1" s="25" t="s">
        <v>57</v>
      </c>
      <c r="Y1" s="40"/>
      <c r="Z1" s="25"/>
    </row>
    <row r="2" spans="1:26" ht="15" customHeight="1">
      <c r="A2" s="50">
        <v>1</v>
      </c>
      <c r="B2" s="51" t="s">
        <v>49</v>
      </c>
      <c r="C2" s="52">
        <v>0.3333333333333333</v>
      </c>
      <c r="D2" s="52"/>
      <c r="E2" s="52"/>
      <c r="F2" s="52"/>
      <c r="G2" s="52"/>
      <c r="H2" s="53">
        <f aca="true" t="shared" si="0" ref="H2:H32">IF((F2-E2)=$D$34,$D$34,IF((F2-E2)&lt;$C$33,$C$33,(F2-E2)))</f>
        <v>0</v>
      </c>
      <c r="I2" s="52"/>
      <c r="J2" s="53">
        <f aca="true" t="shared" si="1" ref="J2:J32">IF(Y2="NÃO CUMPRIU",((IF(D2&gt;$C$34,(G2-D2)-H2,$D$34))-I2)-$C$33,(IF(D2&gt;$C$34,(G2-D2)-H2,$D$34))-I2)</f>
        <v>0</v>
      </c>
      <c r="K2" s="53">
        <f aca="true" t="shared" si="2" ref="K2:K32">IF(G2&gt;$D$33,G2-$D$33,$D$34)</f>
        <v>0</v>
      </c>
      <c r="L2" s="53">
        <f>IF(OR((J2-C2)=$D$34,(J2-C2)&lt;$D$34),"",IF((J2-C2)&gt;$E$34,$E$34,(J2-C2)))</f>
      </c>
      <c r="M2" s="53">
        <f aca="true" t="shared" si="3" ref="M2:M32">IF(J2=C2,"",IF(J2&lt;C2,C2-J2,""))</f>
        <v>0.3333333333333333</v>
      </c>
      <c r="N2" s="5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56">
        <v>2</v>
      </c>
      <c r="B3" s="58" t="s">
        <v>50</v>
      </c>
      <c r="C3" s="57"/>
      <c r="D3" s="57"/>
      <c r="E3" s="57"/>
      <c r="F3" s="57"/>
      <c r="G3" s="57"/>
      <c r="H3" s="62">
        <f t="shared" si="0"/>
        <v>0</v>
      </c>
      <c r="I3" s="57"/>
      <c r="J3" s="62">
        <f t="shared" si="1"/>
        <v>0</v>
      </c>
      <c r="K3" s="62">
        <f t="shared" si="2"/>
        <v>0</v>
      </c>
      <c r="L3" s="62">
        <f>IF(OR((J3-C3)=$D$34,(J3-C3)&lt;$D$34),"",IF((J3-C3)&gt;$F$33,$F$33,(J3-C3)))</f>
      </c>
      <c r="M3" s="62">
        <f t="shared" si="3"/>
      </c>
      <c r="N3" s="63"/>
      <c r="P3" s="1">
        <f>K33</f>
        <v>0</v>
      </c>
      <c r="Q3" s="2" t="s">
        <v>43</v>
      </c>
      <c r="S3" s="1">
        <f aca="true" t="shared" si="4" ref="S3:S24">SUMIF($N$2:$N$32,U3,$M$2:$M$32)</f>
        <v>0</v>
      </c>
      <c r="T3" s="8" t="s">
        <v>63</v>
      </c>
      <c r="U3" s="8" t="s">
        <v>64</v>
      </c>
      <c r="W3" s="6">
        <v>2</v>
      </c>
      <c r="X3" s="2"/>
      <c r="Y3" s="2"/>
      <c r="Z3" s="2"/>
    </row>
    <row r="4" spans="1:26" ht="15" customHeight="1">
      <c r="A4" s="56">
        <v>3</v>
      </c>
      <c r="B4" s="58" t="s">
        <v>44</v>
      </c>
      <c r="C4" s="57"/>
      <c r="D4" s="57"/>
      <c r="E4" s="57"/>
      <c r="F4" s="57"/>
      <c r="G4" s="57"/>
      <c r="H4" s="62">
        <f t="shared" si="0"/>
        <v>0</v>
      </c>
      <c r="I4" s="57"/>
      <c r="J4" s="62">
        <f t="shared" si="1"/>
        <v>0</v>
      </c>
      <c r="K4" s="62">
        <f t="shared" si="2"/>
        <v>0</v>
      </c>
      <c r="L4" s="62">
        <f>IF(OR((J4-C4)=$D$34,(J4-C4)&lt;$D$34),"",IF((J4-C4)&gt;$F$33,$F$33,(J4-C4)))</f>
      </c>
      <c r="M4" s="62">
        <f t="shared" si="3"/>
      </c>
      <c r="N4" s="63"/>
      <c r="P4" s="1"/>
      <c r="Q4" s="8"/>
      <c r="S4" s="1">
        <f t="shared" si="4"/>
        <v>0</v>
      </c>
      <c r="T4" s="8" t="s">
        <v>73</v>
      </c>
      <c r="U4" s="8" t="s">
        <v>74</v>
      </c>
      <c r="W4" s="6">
        <v>3</v>
      </c>
      <c r="X4" s="2"/>
      <c r="Y4" s="2"/>
      <c r="Z4" s="2"/>
    </row>
    <row r="5" spans="1:26" ht="15" customHeight="1">
      <c r="A5" s="50">
        <v>4</v>
      </c>
      <c r="B5" s="51" t="s">
        <v>45</v>
      </c>
      <c r="C5" s="52">
        <v>0.3333333333333333</v>
      </c>
      <c r="D5" s="52"/>
      <c r="E5" s="52"/>
      <c r="F5" s="52"/>
      <c r="G5" s="52"/>
      <c r="H5" s="53">
        <f t="shared" si="0"/>
        <v>0</v>
      </c>
      <c r="I5" s="52"/>
      <c r="J5" s="53">
        <f t="shared" si="1"/>
        <v>0</v>
      </c>
      <c r="K5" s="53">
        <f t="shared" si="2"/>
        <v>0</v>
      </c>
      <c r="L5" s="53">
        <f aca="true" t="shared" si="5" ref="L5:L32">IF(OR((J5-C5)=$D$34,(J5-C5)&lt;$D$34),"",IF((J5-C5)&gt;$E$34,$E$34,(J5-C5)))</f>
      </c>
      <c r="M5" s="53">
        <f t="shared" si="3"/>
        <v>0.3333333333333333</v>
      </c>
      <c r="N5" s="54"/>
      <c r="P5" s="101" t="s">
        <v>39</v>
      </c>
      <c r="Q5" s="101"/>
      <c r="R5" s="19"/>
      <c r="S5" s="1">
        <f t="shared" si="4"/>
        <v>0</v>
      </c>
      <c r="T5" s="8" t="s">
        <v>75</v>
      </c>
      <c r="U5" s="8" t="s">
        <v>76</v>
      </c>
      <c r="W5" s="6">
        <v>4</v>
      </c>
      <c r="X5" s="2"/>
      <c r="Y5" s="2"/>
      <c r="Z5" s="2"/>
    </row>
    <row r="6" spans="1:26" ht="15" customHeight="1">
      <c r="A6" s="50">
        <v>5</v>
      </c>
      <c r="B6" s="51" t="s">
        <v>46</v>
      </c>
      <c r="C6" s="52">
        <v>0.3333333333333333</v>
      </c>
      <c r="D6" s="52"/>
      <c r="E6" s="52"/>
      <c r="F6" s="52"/>
      <c r="G6" s="52"/>
      <c r="H6" s="53">
        <f t="shared" si="0"/>
        <v>0</v>
      </c>
      <c r="I6" s="52"/>
      <c r="J6" s="53">
        <f t="shared" si="1"/>
        <v>0</v>
      </c>
      <c r="K6" s="53">
        <f t="shared" si="2"/>
        <v>0</v>
      </c>
      <c r="L6" s="53">
        <f t="shared" si="5"/>
      </c>
      <c r="M6" s="53">
        <f t="shared" si="3"/>
        <v>0.3333333333333333</v>
      </c>
      <c r="N6" s="54"/>
      <c r="P6" s="46">
        <f>IF('AGO-2017'!$P$20="POSITIVO",'AGO-2017'!$P$19,D34)</f>
        <v>0</v>
      </c>
      <c r="Q6" s="2" t="s">
        <v>52</v>
      </c>
      <c r="R6" s="19"/>
      <c r="S6" s="1">
        <f t="shared" si="4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50">
        <v>6</v>
      </c>
      <c r="B7" s="51" t="s">
        <v>47</v>
      </c>
      <c r="C7" s="52">
        <v>0.3333333333333333</v>
      </c>
      <c r="D7" s="52"/>
      <c r="E7" s="52"/>
      <c r="F7" s="52"/>
      <c r="G7" s="52"/>
      <c r="H7" s="53">
        <f t="shared" si="0"/>
        <v>0</v>
      </c>
      <c r="I7" s="52"/>
      <c r="J7" s="53">
        <f t="shared" si="1"/>
        <v>0</v>
      </c>
      <c r="K7" s="53">
        <f t="shared" si="2"/>
        <v>0</v>
      </c>
      <c r="L7" s="53">
        <f t="shared" si="5"/>
      </c>
      <c r="M7" s="53">
        <f t="shared" si="3"/>
        <v>0.3333333333333333</v>
      </c>
      <c r="N7" s="54"/>
      <c r="P7" s="46">
        <f>IF('AGO-2017'!P20="NEGATIVO",'AGO-2017'!$P$19,D34)</f>
        <v>0</v>
      </c>
      <c r="Q7" s="8" t="s">
        <v>53</v>
      </c>
      <c r="S7" s="1">
        <f t="shared" si="4"/>
        <v>0</v>
      </c>
      <c r="T7" s="8" t="s">
        <v>62</v>
      </c>
      <c r="U7" s="8" t="s">
        <v>65</v>
      </c>
      <c r="W7" s="6">
        <v>6</v>
      </c>
      <c r="X7" s="2"/>
      <c r="Y7" s="2"/>
      <c r="Z7" s="2"/>
    </row>
    <row r="8" spans="1:26" ht="15" customHeight="1">
      <c r="A8" s="56">
        <v>7</v>
      </c>
      <c r="B8" s="58" t="s">
        <v>48</v>
      </c>
      <c r="C8" s="57"/>
      <c r="D8" s="57"/>
      <c r="E8" s="57"/>
      <c r="F8" s="57"/>
      <c r="G8" s="57"/>
      <c r="H8" s="62">
        <f t="shared" si="0"/>
        <v>0</v>
      </c>
      <c r="I8" s="57"/>
      <c r="J8" s="62">
        <f t="shared" si="1"/>
        <v>0</v>
      </c>
      <c r="K8" s="62">
        <f t="shared" si="2"/>
        <v>0</v>
      </c>
      <c r="L8" s="62">
        <f>IF(OR((J8-C8)=$D$34,(J8-C8)&lt;$D$34),"",IF((J8-C8)&gt;$F$33,$F$33,(J8-C8)))</f>
      </c>
      <c r="M8" s="62">
        <f t="shared" si="3"/>
      </c>
      <c r="N8" s="63"/>
      <c r="P8" s="9"/>
      <c r="Q8" s="7" t="s">
        <v>54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56">
        <v>8</v>
      </c>
      <c r="B9" s="58" t="s">
        <v>49</v>
      </c>
      <c r="C9" s="57"/>
      <c r="D9" s="57"/>
      <c r="E9" s="57"/>
      <c r="F9" s="57"/>
      <c r="G9" s="57"/>
      <c r="H9" s="62">
        <f t="shared" si="0"/>
        <v>0</v>
      </c>
      <c r="I9" s="57"/>
      <c r="J9" s="62">
        <f t="shared" si="1"/>
        <v>0</v>
      </c>
      <c r="K9" s="62">
        <f t="shared" si="2"/>
        <v>0</v>
      </c>
      <c r="L9" s="62">
        <f>IF(OR((J9-C9)=$D$34,(J9-C9)&lt;$D$34),"",IF((J9-C9)&gt;$F$33,$F$33,(J9-C9)))</f>
      </c>
      <c r="M9" s="62">
        <f t="shared" si="3"/>
      </c>
      <c r="N9" s="63"/>
      <c r="Q9" s="10"/>
      <c r="S9" s="1">
        <f t="shared" si="4"/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56">
        <v>9</v>
      </c>
      <c r="B10" s="58" t="s">
        <v>50</v>
      </c>
      <c r="C10" s="57"/>
      <c r="D10" s="57"/>
      <c r="E10" s="57"/>
      <c r="F10" s="57"/>
      <c r="G10" s="57"/>
      <c r="H10" s="62">
        <f t="shared" si="0"/>
        <v>0</v>
      </c>
      <c r="I10" s="57"/>
      <c r="J10" s="62">
        <f t="shared" si="1"/>
        <v>0</v>
      </c>
      <c r="K10" s="62">
        <f t="shared" si="2"/>
        <v>0</v>
      </c>
      <c r="L10" s="62">
        <f>IF(OR((J10-C10)=$D$34,(J10-C10)&lt;$D$34),"",IF((J10-C10)&gt;$F$33,$F$33,(J10-C10)))</f>
      </c>
      <c r="M10" s="62">
        <f t="shared" si="3"/>
      </c>
      <c r="N10" s="63"/>
      <c r="P10" s="1">
        <f>S8</f>
        <v>0</v>
      </c>
      <c r="Q10" s="8" t="s">
        <v>40</v>
      </c>
      <c r="S10" s="1">
        <f t="shared" si="4"/>
        <v>0</v>
      </c>
      <c r="T10" s="8" t="s">
        <v>13</v>
      </c>
      <c r="U10" s="8" t="s">
        <v>21</v>
      </c>
      <c r="W10" s="6">
        <v>9</v>
      </c>
      <c r="X10" s="2"/>
      <c r="Y10" s="2"/>
      <c r="Z10" s="2"/>
    </row>
    <row r="11" spans="1:26" ht="15" customHeight="1">
      <c r="A11" s="56">
        <v>10</v>
      </c>
      <c r="B11" s="58" t="s">
        <v>44</v>
      </c>
      <c r="C11" s="57"/>
      <c r="D11" s="57"/>
      <c r="E11" s="57"/>
      <c r="F11" s="57"/>
      <c r="G11" s="57"/>
      <c r="H11" s="62">
        <f t="shared" si="0"/>
        <v>0</v>
      </c>
      <c r="I11" s="57"/>
      <c r="J11" s="62">
        <f t="shared" si="1"/>
        <v>0</v>
      </c>
      <c r="K11" s="62">
        <f t="shared" si="2"/>
        <v>0</v>
      </c>
      <c r="L11" s="62">
        <f>IF(OR((J11-C11)=$D$34,(J11-C11)&lt;$D$34),"",IF((J11-C11)&gt;$F$33,$F$33,(J11-C11)))</f>
      </c>
      <c r="M11" s="62">
        <f t="shared" si="3"/>
      </c>
      <c r="N11" s="63"/>
      <c r="P11" s="1">
        <f>S9</f>
        <v>0</v>
      </c>
      <c r="Q11" s="8" t="s">
        <v>41</v>
      </c>
      <c r="S11" s="1">
        <f t="shared" si="4"/>
        <v>0</v>
      </c>
      <c r="T11" s="8" t="s">
        <v>33</v>
      </c>
      <c r="U11" s="8" t="s">
        <v>34</v>
      </c>
      <c r="W11" s="6">
        <v>10</v>
      </c>
      <c r="X11" s="2"/>
      <c r="Y11" s="2"/>
      <c r="Z11" s="2"/>
    </row>
    <row r="12" spans="1:26" ht="15" customHeight="1">
      <c r="A12" s="50">
        <v>11</v>
      </c>
      <c r="B12" s="51" t="s">
        <v>45</v>
      </c>
      <c r="C12" s="52">
        <v>0.3333333333333333</v>
      </c>
      <c r="D12" s="52"/>
      <c r="E12" s="52"/>
      <c r="F12" s="52"/>
      <c r="G12" s="52"/>
      <c r="H12" s="53">
        <f t="shared" si="0"/>
        <v>0</v>
      </c>
      <c r="I12" s="52"/>
      <c r="J12" s="53">
        <f t="shared" si="1"/>
        <v>0</v>
      </c>
      <c r="K12" s="53">
        <f t="shared" si="2"/>
        <v>0</v>
      </c>
      <c r="L12" s="53">
        <f t="shared" si="5"/>
      </c>
      <c r="M12" s="53">
        <f t="shared" si="3"/>
        <v>0.3333333333333333</v>
      </c>
      <c r="N12" s="54"/>
      <c r="S12" s="1">
        <f t="shared" si="4"/>
        <v>0</v>
      </c>
      <c r="T12" s="8" t="s">
        <v>69</v>
      </c>
      <c r="U12" s="8" t="s">
        <v>22</v>
      </c>
      <c r="W12" s="6">
        <v>11</v>
      </c>
      <c r="X12" s="2"/>
      <c r="Y12" s="2"/>
      <c r="Z12" s="2"/>
    </row>
    <row r="13" spans="1:26" ht="15" customHeight="1">
      <c r="A13" s="50">
        <v>12</v>
      </c>
      <c r="B13" s="51" t="s">
        <v>46</v>
      </c>
      <c r="C13" s="52">
        <v>0.3333333333333333</v>
      </c>
      <c r="D13" s="52"/>
      <c r="E13" s="52"/>
      <c r="F13" s="52"/>
      <c r="G13" s="52"/>
      <c r="H13" s="53">
        <f t="shared" si="0"/>
        <v>0</v>
      </c>
      <c r="I13" s="52"/>
      <c r="J13" s="53">
        <f t="shared" si="1"/>
        <v>0</v>
      </c>
      <c r="K13" s="53">
        <f t="shared" si="2"/>
        <v>0</v>
      </c>
      <c r="L13" s="53">
        <f t="shared" si="5"/>
      </c>
      <c r="M13" s="53">
        <f t="shared" si="3"/>
        <v>0.3333333333333333</v>
      </c>
      <c r="N13" s="54"/>
      <c r="P13" s="34"/>
      <c r="Q13" s="35">
        <f>IF(P7&gt;P10,"NÃO COMPENSOU TODO DÉBITO DO MÊS ANTERIOR","")</f>
      </c>
      <c r="S13" s="1">
        <f t="shared" si="4"/>
        <v>0</v>
      </c>
      <c r="T13" s="8" t="s">
        <v>14</v>
      </c>
      <c r="U13" s="8" t="s">
        <v>23</v>
      </c>
      <c r="W13" s="6">
        <v>12</v>
      </c>
      <c r="X13" s="2"/>
      <c r="Y13" s="2"/>
      <c r="Z13" s="2"/>
    </row>
    <row r="14" spans="1:26" ht="15" customHeight="1">
      <c r="A14" s="50">
        <v>13</v>
      </c>
      <c r="B14" s="51" t="s">
        <v>47</v>
      </c>
      <c r="C14" s="52">
        <v>0.3333333333333333</v>
      </c>
      <c r="D14" s="52"/>
      <c r="E14" s="52"/>
      <c r="F14" s="52"/>
      <c r="G14" s="52"/>
      <c r="H14" s="53">
        <f t="shared" si="0"/>
        <v>0</v>
      </c>
      <c r="I14" s="52"/>
      <c r="J14" s="53">
        <f t="shared" si="1"/>
        <v>0</v>
      </c>
      <c r="K14" s="53">
        <f t="shared" si="2"/>
        <v>0</v>
      </c>
      <c r="L14" s="53">
        <f t="shared" si="5"/>
      </c>
      <c r="M14" s="53">
        <f t="shared" si="3"/>
        <v>0.3333333333333333</v>
      </c>
      <c r="N14" s="54"/>
      <c r="P14" s="36">
        <f>IF(Q13="NÃO COMPENSOU TODO DÉBITO DO MÊS ANTERIOR","DESCONTA","")</f>
      </c>
      <c r="Q14" s="37">
        <f>IF(Q13="NÃO COMPENSOU TODO DÉBITO DO MÊS ANTERIOR",P7-P10,"")</f>
      </c>
      <c r="S14" s="1">
        <f t="shared" si="4"/>
        <v>0</v>
      </c>
      <c r="T14" s="8" t="s">
        <v>70</v>
      </c>
      <c r="U14" s="8" t="s">
        <v>24</v>
      </c>
      <c r="W14" s="6">
        <v>13</v>
      </c>
      <c r="X14" s="2"/>
      <c r="Y14" s="2"/>
      <c r="Z14" s="2"/>
    </row>
    <row r="15" spans="1:26" ht="15" customHeight="1">
      <c r="A15" s="50">
        <v>14</v>
      </c>
      <c r="B15" s="51" t="s">
        <v>48</v>
      </c>
      <c r="C15" s="52">
        <v>0.3333333333333333</v>
      </c>
      <c r="D15" s="52"/>
      <c r="E15" s="52"/>
      <c r="F15" s="52"/>
      <c r="G15" s="52"/>
      <c r="H15" s="53">
        <f t="shared" si="0"/>
        <v>0</v>
      </c>
      <c r="I15" s="52"/>
      <c r="J15" s="53">
        <f t="shared" si="1"/>
        <v>0</v>
      </c>
      <c r="K15" s="53">
        <f t="shared" si="2"/>
        <v>0</v>
      </c>
      <c r="L15" s="53">
        <f t="shared" si="5"/>
      </c>
      <c r="M15" s="53">
        <f t="shared" si="3"/>
        <v>0.3333333333333333</v>
      </c>
      <c r="N15" s="54"/>
      <c r="P15" s="38"/>
      <c r="Q15" s="10"/>
      <c r="S15" s="1">
        <f t="shared" si="4"/>
        <v>0</v>
      </c>
      <c r="T15" s="8" t="s">
        <v>106</v>
      </c>
      <c r="U15" s="8" t="s">
        <v>66</v>
      </c>
      <c r="W15" s="6">
        <v>14</v>
      </c>
      <c r="X15" s="2"/>
      <c r="Y15" s="2"/>
      <c r="Z15" s="2"/>
    </row>
    <row r="16" spans="1:26" ht="15" customHeight="1">
      <c r="A16" s="50">
        <v>15</v>
      </c>
      <c r="B16" s="51" t="s">
        <v>49</v>
      </c>
      <c r="C16" s="52">
        <v>0.3333333333333333</v>
      </c>
      <c r="D16" s="52"/>
      <c r="E16" s="52"/>
      <c r="F16" s="52"/>
      <c r="G16" s="52"/>
      <c r="H16" s="53">
        <f t="shared" si="0"/>
        <v>0</v>
      </c>
      <c r="I16" s="52"/>
      <c r="J16" s="53">
        <f t="shared" si="1"/>
        <v>0</v>
      </c>
      <c r="K16" s="53">
        <f t="shared" si="2"/>
        <v>0</v>
      </c>
      <c r="L16" s="53">
        <f t="shared" si="5"/>
      </c>
      <c r="M16" s="53">
        <f t="shared" si="3"/>
        <v>0.3333333333333333</v>
      </c>
      <c r="N16" s="54"/>
      <c r="P16" s="29"/>
      <c r="Q16" s="30">
        <f>IF(P6&gt;P11,"NÃO COMPENSOU TODO CRÉDITO DO MÊS ANTERIOR","")</f>
      </c>
      <c r="S16" s="1">
        <f t="shared" si="4"/>
        <v>0</v>
      </c>
      <c r="T16" s="8" t="s">
        <v>107</v>
      </c>
      <c r="U16" s="8" t="s">
        <v>80</v>
      </c>
      <c r="W16" s="6">
        <v>15</v>
      </c>
      <c r="X16" s="2"/>
      <c r="Y16" s="2"/>
      <c r="Z16" s="2"/>
    </row>
    <row r="17" spans="1:26" ht="15" customHeight="1">
      <c r="A17" s="56">
        <v>16</v>
      </c>
      <c r="B17" s="58" t="s">
        <v>50</v>
      </c>
      <c r="C17" s="57"/>
      <c r="D17" s="57"/>
      <c r="E17" s="57"/>
      <c r="F17" s="57"/>
      <c r="G17" s="57"/>
      <c r="H17" s="62">
        <f t="shared" si="0"/>
        <v>0</v>
      </c>
      <c r="I17" s="57"/>
      <c r="J17" s="62">
        <f t="shared" si="1"/>
        <v>0</v>
      </c>
      <c r="K17" s="62">
        <f t="shared" si="2"/>
        <v>0</v>
      </c>
      <c r="L17" s="62">
        <f>IF(OR((J17-C17)=$D$34,(J17-C17)&lt;$D$34),"",IF((J17-C17)&gt;$F$33,$F$33,(J17-C17)))</f>
      </c>
      <c r="M17" s="62">
        <f t="shared" si="3"/>
      </c>
      <c r="N17" s="63"/>
      <c r="P17" s="31">
        <f>IF(Q16="NÃO COMPENSOU TODO CRÉDITO DO MÊS ANTERIOR","PERDE","")</f>
      </c>
      <c r="Q17" s="32">
        <f>IF(Q16="NÃO COMPENSOU TODO CRÉDITO DO MÊS ANTERIOR",P6-P11,"")</f>
      </c>
      <c r="S17" s="1">
        <f t="shared" si="4"/>
        <v>0</v>
      </c>
      <c r="T17" s="8" t="s">
        <v>108</v>
      </c>
      <c r="U17" s="8" t="s">
        <v>79</v>
      </c>
      <c r="W17" s="6">
        <v>16</v>
      </c>
      <c r="X17" s="2"/>
      <c r="Y17" s="2"/>
      <c r="Z17" s="2"/>
    </row>
    <row r="18" spans="1:26" ht="15" customHeight="1">
      <c r="A18" s="56">
        <v>17</v>
      </c>
      <c r="B18" s="58" t="s">
        <v>44</v>
      </c>
      <c r="C18" s="57"/>
      <c r="D18" s="57"/>
      <c r="E18" s="57"/>
      <c r="F18" s="57"/>
      <c r="G18" s="57"/>
      <c r="H18" s="62">
        <f t="shared" si="0"/>
        <v>0</v>
      </c>
      <c r="I18" s="57"/>
      <c r="J18" s="62">
        <f t="shared" si="1"/>
        <v>0</v>
      </c>
      <c r="K18" s="62">
        <f t="shared" si="2"/>
        <v>0</v>
      </c>
      <c r="L18" s="62">
        <f>IF(OR((J18-C18)=$D$34,(J18-C18)&lt;$D$34),"",IF((J18-C18)&gt;$F$33,$F$33,(J18-C18)))</f>
      </c>
      <c r="M18" s="62">
        <f t="shared" si="3"/>
      </c>
      <c r="N18" s="63"/>
      <c r="S18" s="1">
        <f t="shared" si="4"/>
        <v>0</v>
      </c>
      <c r="T18" s="8" t="s">
        <v>60</v>
      </c>
      <c r="U18" s="8" t="s">
        <v>61</v>
      </c>
      <c r="W18" s="6">
        <v>17</v>
      </c>
      <c r="X18" s="2"/>
      <c r="Y18" s="2"/>
      <c r="Z18" s="2"/>
    </row>
    <row r="19" spans="1:26" ht="15" customHeight="1">
      <c r="A19" s="50">
        <v>18</v>
      </c>
      <c r="B19" s="51" t="s">
        <v>45</v>
      </c>
      <c r="C19" s="52">
        <v>0.3333333333333333</v>
      </c>
      <c r="D19" s="52"/>
      <c r="E19" s="52"/>
      <c r="F19" s="52"/>
      <c r="G19" s="52"/>
      <c r="H19" s="53">
        <f t="shared" si="0"/>
        <v>0</v>
      </c>
      <c r="I19" s="52"/>
      <c r="J19" s="53">
        <f t="shared" si="1"/>
        <v>0</v>
      </c>
      <c r="K19" s="53">
        <f t="shared" si="2"/>
        <v>0</v>
      </c>
      <c r="L19" s="53">
        <f t="shared" si="5"/>
      </c>
      <c r="M19" s="53">
        <f t="shared" si="3"/>
        <v>0.3333333333333333</v>
      </c>
      <c r="N19" s="5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51</v>
      </c>
      <c r="S19" s="1">
        <f t="shared" si="4"/>
        <v>0</v>
      </c>
      <c r="T19" s="8" t="s">
        <v>16</v>
      </c>
      <c r="U19" s="8" t="s">
        <v>26</v>
      </c>
      <c r="W19" s="6">
        <v>18</v>
      </c>
      <c r="X19" s="2"/>
      <c r="Y19" s="2"/>
      <c r="Z19" s="2"/>
    </row>
    <row r="20" spans="1:26" ht="15" customHeight="1">
      <c r="A20" s="50">
        <v>19</v>
      </c>
      <c r="B20" s="51" t="s">
        <v>46</v>
      </c>
      <c r="C20" s="52">
        <v>0.3333333333333333</v>
      </c>
      <c r="D20" s="52"/>
      <c r="E20" s="52"/>
      <c r="F20" s="52"/>
      <c r="G20" s="52"/>
      <c r="H20" s="53">
        <f t="shared" si="0"/>
        <v>0</v>
      </c>
      <c r="I20" s="52"/>
      <c r="J20" s="53">
        <f t="shared" si="1"/>
        <v>0</v>
      </c>
      <c r="K20" s="53">
        <f t="shared" si="2"/>
        <v>0</v>
      </c>
      <c r="L20" s="53">
        <f t="shared" si="5"/>
      </c>
      <c r="M20" s="53">
        <f t="shared" si="3"/>
        <v>0.3333333333333333</v>
      </c>
      <c r="N20" s="54"/>
      <c r="P20" s="28">
        <f>IF(P19=D34,"",IF((P10+P6)=(P11+P7),"",IF((P10+P6)&gt;(P11+P7),"POSITIVO","NEGATIVO")))</f>
      </c>
      <c r="S20" s="1">
        <f t="shared" si="4"/>
        <v>0</v>
      </c>
      <c r="T20" s="8" t="s">
        <v>17</v>
      </c>
      <c r="U20" s="8" t="s">
        <v>27</v>
      </c>
      <c r="W20" s="6">
        <v>19</v>
      </c>
      <c r="X20" s="2"/>
      <c r="Y20" s="2"/>
      <c r="Z20" s="2"/>
    </row>
    <row r="21" spans="1:26" ht="15" customHeight="1">
      <c r="A21" s="50">
        <v>20</v>
      </c>
      <c r="B21" s="51" t="s">
        <v>47</v>
      </c>
      <c r="C21" s="52">
        <v>0.3333333333333333</v>
      </c>
      <c r="D21" s="52"/>
      <c r="E21" s="52"/>
      <c r="F21" s="52"/>
      <c r="G21" s="52"/>
      <c r="H21" s="53">
        <f t="shared" si="0"/>
        <v>0</v>
      </c>
      <c r="I21" s="52"/>
      <c r="J21" s="53">
        <f t="shared" si="1"/>
        <v>0</v>
      </c>
      <c r="K21" s="53">
        <f t="shared" si="2"/>
        <v>0</v>
      </c>
      <c r="L21" s="53">
        <f t="shared" si="5"/>
      </c>
      <c r="M21" s="53">
        <f t="shared" si="3"/>
        <v>0.3333333333333333</v>
      </c>
      <c r="N21" s="54"/>
      <c r="S21" s="1">
        <f t="shared" si="4"/>
        <v>0</v>
      </c>
      <c r="T21" s="8" t="s">
        <v>15</v>
      </c>
      <c r="U21" s="8" t="s">
        <v>25</v>
      </c>
      <c r="W21" s="6">
        <v>20</v>
      </c>
      <c r="X21" s="2"/>
      <c r="Y21" s="2"/>
      <c r="Z21" s="2"/>
    </row>
    <row r="22" spans="1:26" ht="15" customHeight="1">
      <c r="A22" s="50">
        <v>21</v>
      </c>
      <c r="B22" s="51" t="s">
        <v>48</v>
      </c>
      <c r="C22" s="52">
        <v>0.3333333333333333</v>
      </c>
      <c r="D22" s="52"/>
      <c r="E22" s="52"/>
      <c r="F22" s="52"/>
      <c r="G22" s="52"/>
      <c r="H22" s="53">
        <f t="shared" si="0"/>
        <v>0</v>
      </c>
      <c r="I22" s="52"/>
      <c r="J22" s="53">
        <f t="shared" si="1"/>
        <v>0</v>
      </c>
      <c r="K22" s="53">
        <f t="shared" si="2"/>
        <v>0</v>
      </c>
      <c r="L22" s="53">
        <f t="shared" si="5"/>
      </c>
      <c r="M22" s="53">
        <f t="shared" si="3"/>
        <v>0.3333333333333333</v>
      </c>
      <c r="N22" s="54"/>
      <c r="S22" s="1">
        <f t="shared" si="4"/>
        <v>0</v>
      </c>
      <c r="T22" s="8" t="s">
        <v>109</v>
      </c>
      <c r="U22" s="8" t="s">
        <v>77</v>
      </c>
      <c r="W22" s="6">
        <v>21</v>
      </c>
      <c r="X22" s="2"/>
      <c r="Y22" s="2"/>
      <c r="Z22" s="2"/>
    </row>
    <row r="23" spans="1:26" ht="15" customHeight="1">
      <c r="A23" s="50">
        <v>22</v>
      </c>
      <c r="B23" s="51" t="s">
        <v>49</v>
      </c>
      <c r="C23" s="52">
        <v>0.3333333333333333</v>
      </c>
      <c r="D23" s="52"/>
      <c r="E23" s="52"/>
      <c r="F23" s="52"/>
      <c r="G23" s="52"/>
      <c r="H23" s="53">
        <f t="shared" si="0"/>
        <v>0</v>
      </c>
      <c r="I23" s="52"/>
      <c r="J23" s="53">
        <f t="shared" si="1"/>
        <v>0</v>
      </c>
      <c r="K23" s="53">
        <f t="shared" si="2"/>
        <v>0</v>
      </c>
      <c r="L23" s="53">
        <f t="shared" si="5"/>
      </c>
      <c r="M23" s="53">
        <f t="shared" si="3"/>
        <v>0.3333333333333333</v>
      </c>
      <c r="N23" s="54"/>
      <c r="S23" s="1">
        <f t="shared" si="4"/>
        <v>0</v>
      </c>
      <c r="T23" s="8" t="s">
        <v>71</v>
      </c>
      <c r="U23" s="8" t="s">
        <v>67</v>
      </c>
      <c r="W23" s="6">
        <v>22</v>
      </c>
      <c r="X23" s="2"/>
      <c r="Y23" s="2"/>
      <c r="Z23" s="2"/>
    </row>
    <row r="24" spans="1:26" ht="15" customHeight="1">
      <c r="A24" s="56">
        <v>23</v>
      </c>
      <c r="B24" s="58" t="s">
        <v>50</v>
      </c>
      <c r="C24" s="57"/>
      <c r="D24" s="57"/>
      <c r="E24" s="57"/>
      <c r="F24" s="57"/>
      <c r="G24" s="57"/>
      <c r="H24" s="62">
        <f t="shared" si="0"/>
        <v>0</v>
      </c>
      <c r="I24" s="57"/>
      <c r="J24" s="62">
        <f t="shared" si="1"/>
        <v>0</v>
      </c>
      <c r="K24" s="62">
        <f t="shared" si="2"/>
        <v>0</v>
      </c>
      <c r="L24" s="62">
        <f>IF(OR((J24-C24)=$D$34,(J24-C24)&lt;$D$34),"",IF((J24-C24)&gt;$F$33,$F$33,(J24-C24)))</f>
      </c>
      <c r="M24" s="62">
        <f t="shared" si="3"/>
      </c>
      <c r="N24" s="63"/>
      <c r="P24" s="23"/>
      <c r="Q24" s="20"/>
      <c r="R24" s="5"/>
      <c r="S24" s="1">
        <f t="shared" si="4"/>
        <v>0</v>
      </c>
      <c r="T24" s="8" t="s">
        <v>59</v>
      </c>
      <c r="U24" s="8" t="s">
        <v>68</v>
      </c>
      <c r="W24" s="6">
        <v>23</v>
      </c>
      <c r="X24" s="2"/>
      <c r="Y24" s="2"/>
      <c r="Z24" s="2"/>
    </row>
    <row r="25" spans="1:26" ht="15" customHeight="1">
      <c r="A25" s="56">
        <v>24</v>
      </c>
      <c r="B25" s="58" t="s">
        <v>44</v>
      </c>
      <c r="C25" s="57"/>
      <c r="D25" s="57"/>
      <c r="E25" s="57"/>
      <c r="F25" s="57"/>
      <c r="G25" s="57"/>
      <c r="H25" s="62">
        <f t="shared" si="0"/>
        <v>0</v>
      </c>
      <c r="I25" s="57"/>
      <c r="J25" s="62">
        <f t="shared" si="1"/>
        <v>0</v>
      </c>
      <c r="K25" s="62">
        <f t="shared" si="2"/>
        <v>0</v>
      </c>
      <c r="L25" s="62">
        <f>IF(OR((J25-C25)=$D$34,(J25-C25)&lt;$D$34),"",IF((J25-C25)&gt;$F$33,$F$33,(J25-C25)))</f>
      </c>
      <c r="M25" s="62">
        <f t="shared" si="3"/>
      </c>
      <c r="N25" s="63"/>
      <c r="P25" s="10"/>
      <c r="Q25" s="10"/>
      <c r="R25" s="10"/>
      <c r="W25" s="6">
        <v>24</v>
      </c>
      <c r="X25" s="2"/>
      <c r="Y25" s="2"/>
      <c r="Z25" s="2"/>
    </row>
    <row r="26" spans="1:26" ht="15" customHeight="1">
      <c r="A26" s="50">
        <v>25</v>
      </c>
      <c r="B26" s="51" t="s">
        <v>45</v>
      </c>
      <c r="C26" s="52">
        <v>0.3333333333333333</v>
      </c>
      <c r="D26" s="52"/>
      <c r="E26" s="52"/>
      <c r="F26" s="52"/>
      <c r="G26" s="52"/>
      <c r="H26" s="53">
        <f t="shared" si="0"/>
        <v>0</v>
      </c>
      <c r="I26" s="52"/>
      <c r="J26" s="53">
        <f t="shared" si="1"/>
        <v>0</v>
      </c>
      <c r="K26" s="53">
        <f t="shared" si="2"/>
        <v>0</v>
      </c>
      <c r="L26" s="53">
        <f t="shared" si="5"/>
      </c>
      <c r="M26" s="53">
        <f t="shared" si="3"/>
        <v>0.3333333333333333</v>
      </c>
      <c r="N26" s="54"/>
      <c r="R26" s="10"/>
      <c r="W26" s="6">
        <v>25</v>
      </c>
      <c r="X26" s="2"/>
      <c r="Y26" s="2"/>
      <c r="Z26" s="2"/>
    </row>
    <row r="27" spans="1:26" ht="15" customHeight="1">
      <c r="A27" s="50">
        <v>26</v>
      </c>
      <c r="B27" s="51" t="s">
        <v>46</v>
      </c>
      <c r="C27" s="52">
        <v>0.3333333333333333</v>
      </c>
      <c r="D27" s="52"/>
      <c r="E27" s="52"/>
      <c r="F27" s="52"/>
      <c r="G27" s="52"/>
      <c r="H27" s="53">
        <f t="shared" si="0"/>
        <v>0</v>
      </c>
      <c r="I27" s="52"/>
      <c r="J27" s="53">
        <f t="shared" si="1"/>
        <v>0</v>
      </c>
      <c r="K27" s="53">
        <f t="shared" si="2"/>
        <v>0</v>
      </c>
      <c r="L27" s="53">
        <f t="shared" si="5"/>
      </c>
      <c r="M27" s="53">
        <f t="shared" si="3"/>
        <v>0.3333333333333333</v>
      </c>
      <c r="N27" s="54"/>
      <c r="Q27" s="4"/>
      <c r="R27" s="10"/>
      <c r="W27" s="6">
        <v>26</v>
      </c>
      <c r="X27" s="2"/>
      <c r="Y27" s="2"/>
      <c r="Z27" s="2"/>
    </row>
    <row r="28" spans="1:26" ht="15" customHeight="1">
      <c r="A28" s="50">
        <v>27</v>
      </c>
      <c r="B28" s="51" t="s">
        <v>47</v>
      </c>
      <c r="C28" s="52">
        <v>0.3333333333333333</v>
      </c>
      <c r="D28" s="52"/>
      <c r="E28" s="52"/>
      <c r="F28" s="52"/>
      <c r="G28" s="52"/>
      <c r="H28" s="53">
        <f t="shared" si="0"/>
        <v>0</v>
      </c>
      <c r="I28" s="52"/>
      <c r="J28" s="53">
        <f t="shared" si="1"/>
        <v>0</v>
      </c>
      <c r="K28" s="53">
        <f t="shared" si="2"/>
        <v>0</v>
      </c>
      <c r="L28" s="53">
        <f t="shared" si="5"/>
      </c>
      <c r="M28" s="53">
        <f t="shared" si="3"/>
        <v>0.3333333333333333</v>
      </c>
      <c r="N28" s="54"/>
      <c r="Q28" s="4"/>
      <c r="R28" s="5"/>
      <c r="W28" s="6">
        <v>27</v>
      </c>
      <c r="X28" s="2"/>
      <c r="Y28" s="2"/>
      <c r="Z28" s="2"/>
    </row>
    <row r="29" spans="1:26" ht="15" customHeight="1">
      <c r="A29" s="50">
        <v>28</v>
      </c>
      <c r="B29" s="51" t="s">
        <v>48</v>
      </c>
      <c r="C29" s="52">
        <v>0.3333333333333333</v>
      </c>
      <c r="D29" s="52"/>
      <c r="E29" s="52"/>
      <c r="F29" s="52"/>
      <c r="G29" s="52"/>
      <c r="H29" s="53">
        <f t="shared" si="0"/>
        <v>0</v>
      </c>
      <c r="I29" s="52"/>
      <c r="J29" s="53">
        <f t="shared" si="1"/>
        <v>0</v>
      </c>
      <c r="K29" s="53">
        <f t="shared" si="2"/>
        <v>0</v>
      </c>
      <c r="L29" s="53">
        <f t="shared" si="5"/>
      </c>
      <c r="M29" s="53">
        <f t="shared" si="3"/>
        <v>0.3333333333333333</v>
      </c>
      <c r="N29" s="54"/>
      <c r="Q29" s="4"/>
      <c r="W29" s="6">
        <v>28</v>
      </c>
      <c r="X29" s="2"/>
      <c r="Y29" s="2"/>
      <c r="Z29" s="2"/>
    </row>
    <row r="30" spans="1:26" ht="15" customHeight="1">
      <c r="A30" s="50">
        <v>29</v>
      </c>
      <c r="B30" s="51" t="s">
        <v>49</v>
      </c>
      <c r="C30" s="52">
        <v>0.3333333333333333</v>
      </c>
      <c r="D30" s="52"/>
      <c r="E30" s="52"/>
      <c r="F30" s="52"/>
      <c r="G30" s="52"/>
      <c r="H30" s="53">
        <f t="shared" si="0"/>
        <v>0</v>
      </c>
      <c r="I30" s="52"/>
      <c r="J30" s="53">
        <f t="shared" si="1"/>
        <v>0</v>
      </c>
      <c r="K30" s="53">
        <f t="shared" si="2"/>
        <v>0</v>
      </c>
      <c r="L30" s="53">
        <f t="shared" si="5"/>
      </c>
      <c r="M30" s="53">
        <f t="shared" si="3"/>
        <v>0.3333333333333333</v>
      </c>
      <c r="N30" s="54"/>
      <c r="Q30" s="4"/>
      <c r="W30" s="6">
        <v>29</v>
      </c>
      <c r="X30" s="2"/>
      <c r="Y30" s="2"/>
      <c r="Z30" s="2"/>
    </row>
    <row r="31" spans="1:26" ht="15" customHeight="1">
      <c r="A31" s="56">
        <v>30</v>
      </c>
      <c r="B31" s="58" t="s">
        <v>50</v>
      </c>
      <c r="C31" s="57"/>
      <c r="D31" s="57"/>
      <c r="E31" s="57"/>
      <c r="F31" s="57"/>
      <c r="G31" s="57"/>
      <c r="H31" s="62">
        <f t="shared" si="0"/>
        <v>0</v>
      </c>
      <c r="I31" s="57"/>
      <c r="J31" s="62">
        <f t="shared" si="1"/>
        <v>0</v>
      </c>
      <c r="K31" s="62">
        <f t="shared" si="2"/>
        <v>0</v>
      </c>
      <c r="L31" s="62">
        <f>IF(OR((J31-C31)=$D$34,(J31-C31)&lt;$D$34),"",IF((J31-C31)&gt;$F$33,$F$33,(J31-C31)))</f>
      </c>
      <c r="M31" s="62">
        <f t="shared" si="3"/>
      </c>
      <c r="N31" s="63"/>
      <c r="Q31" s="4"/>
      <c r="W31" s="6">
        <v>30</v>
      </c>
      <c r="X31" s="2"/>
      <c r="Y31" s="2"/>
      <c r="Z31" s="2"/>
    </row>
    <row r="32" spans="1:26" ht="15" customHeight="1">
      <c r="A32" s="50"/>
      <c r="B32" s="51"/>
      <c r="C32" s="52"/>
      <c r="D32" s="52"/>
      <c r="E32" s="52"/>
      <c r="F32" s="52"/>
      <c r="G32" s="52"/>
      <c r="H32" s="53">
        <f>IF((F32-E32)=$D$34,$D$34,IF((F32-E32)&lt;$C$33,$C$33,(F32-E32)))</f>
        <v>0</v>
      </c>
      <c r="I32" s="52"/>
      <c r="J32" s="53">
        <f>IF(Y32="NÃO CUMPRIU",((IF(D32&gt;$C$34,(G32-D32)-H32,$D$34))-I32)-$C$33,(IF(D32&gt;$C$34,(G32-D32)-H32,$D$34))-I32)</f>
        <v>0</v>
      </c>
      <c r="K32" s="53">
        <f>IF(G32&gt;$D$33,G32-$D$33,$D$34)</f>
        <v>0</v>
      </c>
      <c r="L32" s="53">
        <f>IF(OR((J32-C32)=$D$34,(J32-C32)&lt;$D$34),"",IF((J32-C32)&gt;$E$34,$E$34,(J32-C32)))</f>
      </c>
      <c r="M32" s="53">
        <f>IF(J32=C32,"",IF(J32&lt;C32,C32-J32,""))</f>
      </c>
      <c r="N32" s="54"/>
      <c r="W32" s="6">
        <v>31</v>
      </c>
      <c r="X32" s="2"/>
      <c r="Y32" s="2"/>
      <c r="Z32" s="2"/>
    </row>
    <row r="33" spans="1:23" ht="15" customHeight="1">
      <c r="A33" s="69"/>
      <c r="B33" s="67"/>
      <c r="C33" s="26">
        <v>0.041666666666666664</v>
      </c>
      <c r="D33" s="26">
        <v>0.9166666666666666</v>
      </c>
      <c r="E33" s="27">
        <v>0.2604166666666667</v>
      </c>
      <c r="F33" s="27">
        <v>0.3333333333333333</v>
      </c>
      <c r="G33" s="12"/>
      <c r="H33" s="12"/>
      <c r="I33" s="27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69"/>
      <c r="B34" s="67"/>
      <c r="C34" s="26">
        <v>0.0006944444444444445</v>
      </c>
      <c r="D34" s="26">
        <v>0</v>
      </c>
      <c r="E34" s="27">
        <v>0.08333333333333333</v>
      </c>
      <c r="F34" s="59" t="s">
        <v>93</v>
      </c>
      <c r="G34" s="60"/>
      <c r="H34" s="60"/>
      <c r="I34" s="59"/>
      <c r="J34" s="65"/>
      <c r="K34" s="59" t="s">
        <v>94</v>
      </c>
      <c r="L34" s="60"/>
      <c r="M34" s="14"/>
      <c r="N34" s="16"/>
      <c r="P34" s="4" t="s">
        <v>56</v>
      </c>
      <c r="W34" s="11"/>
    </row>
    <row r="35" spans="1:23" ht="15" customHeight="1">
      <c r="A35" s="17"/>
      <c r="B35" s="42" t="s">
        <v>55</v>
      </c>
      <c r="C35" s="43"/>
      <c r="D35" s="44"/>
      <c r="E35" s="44"/>
      <c r="F35" s="45"/>
      <c r="G35" s="45"/>
      <c r="H35" s="45"/>
      <c r="I35" s="45"/>
      <c r="J35" s="43"/>
      <c r="K35" s="43"/>
      <c r="L35" s="43"/>
      <c r="M35" s="43"/>
      <c r="N35" s="43"/>
      <c r="P35" s="4" t="s">
        <v>78</v>
      </c>
      <c r="W35" s="17"/>
    </row>
    <row r="36" spans="1:23" ht="15" customHeight="1">
      <c r="A36" s="17"/>
      <c r="B36" s="43" t="s">
        <v>58</v>
      </c>
      <c r="C36" s="43"/>
      <c r="D36" s="44"/>
      <c r="E36" s="45"/>
      <c r="F36" s="45"/>
      <c r="G36" s="45"/>
      <c r="H36" s="45"/>
      <c r="I36" s="45"/>
      <c r="J36" s="45"/>
      <c r="K36" s="45"/>
      <c r="L36" s="43"/>
      <c r="M36" s="43"/>
      <c r="N36" s="43"/>
      <c r="P36" s="4" t="s">
        <v>104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E1C3" sheet="1" selectLockedCells="1"/>
  <mergeCells count="2">
    <mergeCell ref="P1:Q1"/>
    <mergeCell ref="P5:Q5"/>
  </mergeCells>
  <conditionalFormatting sqref="I2:K31">
    <cfRule type="cellIs" priority="34" dxfId="339" operator="equal" stopIfTrue="1">
      <formula>$D$34</formula>
    </cfRule>
  </conditionalFormatting>
  <conditionalFormatting sqref="P20">
    <cfRule type="cellIs" priority="32" dxfId="340" operator="equal" stopIfTrue="1">
      <formula>"POSITIVO"</formula>
    </cfRule>
    <cfRule type="cellIs" priority="33" dxfId="341" operator="equal" stopIfTrue="1">
      <formula>"NEGATIVO"</formula>
    </cfRule>
  </conditionalFormatting>
  <conditionalFormatting sqref="Y2:Y32">
    <cfRule type="cellIs" priority="31" dxfId="341" operator="equal" stopIfTrue="1">
      <formula>"NÃO CUMPRIU"</formula>
    </cfRule>
  </conditionalFormatting>
  <conditionalFormatting sqref="P6:P7">
    <cfRule type="cellIs" priority="30" dxfId="342" operator="equal" stopIfTrue="1">
      <formula>$D$34</formula>
    </cfRule>
  </conditionalFormatting>
  <conditionalFormatting sqref="A2:C31 H2:N31 A32:B32">
    <cfRule type="expression" priority="23" dxfId="343" stopIfTrue="1">
      <formula>$B2="dom"</formula>
    </cfRule>
    <cfRule type="expression" priority="24" dxfId="343" stopIfTrue="1">
      <formula>$B2="sab"</formula>
    </cfRule>
  </conditionalFormatting>
  <conditionalFormatting sqref="D2:G2">
    <cfRule type="expression" priority="16" dxfId="343" stopIfTrue="1">
      <formula>$B2="dom"</formula>
    </cfRule>
    <cfRule type="expression" priority="17" dxfId="343" stopIfTrue="1">
      <formula>$B2="sab"</formula>
    </cfRule>
  </conditionalFormatting>
  <conditionalFormatting sqref="D3:G31">
    <cfRule type="expression" priority="6" dxfId="343" stopIfTrue="1">
      <formula>$B3="dom"</formula>
    </cfRule>
    <cfRule type="expression" priority="7" dxfId="343" stopIfTrue="1">
      <formula>$B3="sab"</formula>
    </cfRule>
  </conditionalFormatting>
  <conditionalFormatting sqref="I32:K32">
    <cfRule type="cellIs" priority="5" dxfId="339" operator="equal" stopIfTrue="1">
      <formula>$D$34</formula>
    </cfRule>
  </conditionalFormatting>
  <conditionalFormatting sqref="C32 H32:N32">
    <cfRule type="expression" priority="3" dxfId="343" stopIfTrue="1">
      <formula>$B32="dom"</formula>
    </cfRule>
    <cfRule type="expression" priority="4" dxfId="343" stopIfTrue="1">
      <formula>$B32="sab"</formula>
    </cfRule>
  </conditionalFormatting>
  <conditionalFormatting sqref="D32:G32">
    <cfRule type="expression" priority="1" dxfId="343" stopIfTrue="1">
      <formula>$B32="dom"</formula>
    </cfRule>
    <cfRule type="expression" priority="2" dxfId="343" stopIfTrue="1">
      <formula>$B32="sab"</formula>
    </cfRule>
  </conditionalFormatting>
  <dataValidations count="1">
    <dataValidation type="list" allowBlank="1" showInputMessage="1" showErrorMessage="1" sqref="N2:N32">
      <formula1>$U$2:$U$24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96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Maria Luzilene de Souza da Silva</cp:lastModifiedBy>
  <cp:lastPrinted>2011-12-12T16:22:03Z</cp:lastPrinted>
  <dcterms:created xsi:type="dcterms:W3CDTF">2009-09-18T12:28:04Z</dcterms:created>
  <dcterms:modified xsi:type="dcterms:W3CDTF">2017-02-06T12:32:10Z</dcterms:modified>
  <cp:category/>
  <cp:version/>
  <cp:contentType/>
  <cp:contentStatus/>
</cp:coreProperties>
</file>