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15" windowHeight="6420" tabRatio="860"/>
  </bookViews>
  <sheets>
    <sheet name="Cronograma" sheetId="2" r:id="rId1"/>
  </sheets>
  <definedNames>
    <definedName name="_xlnm._FilterDatabase" localSheetId="0" hidden="1">Cronograma!#REF!</definedName>
    <definedName name="_xlnm.Print_Area" localSheetId="0">Cronograma!$A$1:$M$64</definedName>
    <definedName name="_xlnm.Print_Titles" localSheetId="0">Cronograma!$A:$H,Cronograma!$1:$15</definedName>
    <definedName name="Z_14C97035_2DF4_486A_8E7A_7181D166751E_.wvu.Cols" localSheetId="0" hidden="1">Cronograma!$G:$H</definedName>
    <definedName name="Z_14C97035_2DF4_486A_8E7A_7181D166751E_.wvu.PrintArea" localSheetId="0" hidden="1">Cronograma!$A$1:$M$64</definedName>
  </definedNames>
  <calcPr calcId="145621"/>
  <customWorkbookViews>
    <customWorkbookView name="Guilherme - Modo de exibição pessoal" guid="{14C97035-2DF4-486A-8E7A-7181D166751E}" mergeInterval="0" personalView="1" maximized="1" windowWidth="1276" windowHeight="543" tabRatio="860" activeSheetId="2"/>
  </customWorkbookViews>
</workbook>
</file>

<file path=xl/calcChain.xml><?xml version="1.0" encoding="utf-8"?>
<calcChain xmlns="http://schemas.openxmlformats.org/spreadsheetml/2006/main">
  <c r="E34" i="2" l="1"/>
  <c r="E18" i="2"/>
  <c r="J27" i="2" l="1"/>
  <c r="I27" i="2"/>
  <c r="L27" i="2"/>
  <c r="G26" i="2"/>
  <c r="J25" i="2"/>
  <c r="J23" i="2" s="1"/>
  <c r="I25" i="2"/>
  <c r="L25" i="2"/>
  <c r="L23" i="2" s="1"/>
  <c r="K25" i="2"/>
  <c r="G24" i="2"/>
  <c r="E22" i="2"/>
  <c r="I23" i="2" l="1"/>
  <c r="I22" i="2" s="1"/>
  <c r="J22" i="2"/>
  <c r="L22" i="2"/>
  <c r="N25" i="2"/>
  <c r="O25" i="2" s="1"/>
  <c r="K27" i="2"/>
  <c r="K23" i="2" s="1"/>
  <c r="K22" i="2" s="1"/>
  <c r="J43" i="2"/>
  <c r="I43" i="2"/>
  <c r="L42" i="2"/>
  <c r="L43" i="2" s="1"/>
  <c r="K42" i="2"/>
  <c r="J41" i="2"/>
  <c r="J39" i="2" s="1"/>
  <c r="I41" i="2"/>
  <c r="I39" i="2" s="1"/>
  <c r="L40" i="2"/>
  <c r="L41" i="2" s="1"/>
  <c r="L39" i="2" s="1"/>
  <c r="K40" i="2"/>
  <c r="K41" i="2" s="1"/>
  <c r="E38" i="2"/>
  <c r="J37" i="2"/>
  <c r="J35" i="2" s="1"/>
  <c r="I37" i="2"/>
  <c r="I35" i="2" s="1"/>
  <c r="L36" i="2"/>
  <c r="L37" i="2" s="1"/>
  <c r="L35" i="2" s="1"/>
  <c r="K36" i="2"/>
  <c r="K37" i="2" s="1"/>
  <c r="K35" i="2" s="1"/>
  <c r="J33" i="2"/>
  <c r="J31" i="2" s="1"/>
  <c r="I33" i="2"/>
  <c r="I31" i="2" s="1"/>
  <c r="L33" i="2"/>
  <c r="L31" i="2" s="1"/>
  <c r="K33" i="2"/>
  <c r="K31" i="2" s="1"/>
  <c r="G32" i="2"/>
  <c r="E30" i="2"/>
  <c r="E44" i="2" s="1"/>
  <c r="L17" i="2"/>
  <c r="K17" i="2"/>
  <c r="J17" i="2"/>
  <c r="I17" i="2"/>
  <c r="G16" i="2"/>
  <c r="G42" i="2" l="1"/>
  <c r="E47" i="2"/>
  <c r="J30" i="2"/>
  <c r="G36" i="2"/>
  <c r="G40" i="2"/>
  <c r="N27" i="2"/>
  <c r="O27" i="2" s="1"/>
  <c r="G22" i="2"/>
  <c r="I38" i="2"/>
  <c r="J38" i="2"/>
  <c r="L38" i="2"/>
  <c r="N41" i="2"/>
  <c r="O41" i="2" s="1"/>
  <c r="K43" i="2"/>
  <c r="N43" i="2" s="1"/>
  <c r="O43" i="2" s="1"/>
  <c r="N37" i="2"/>
  <c r="O37" i="2" s="1"/>
  <c r="I30" i="2"/>
  <c r="K30" i="2"/>
  <c r="L30" i="2"/>
  <c r="N33" i="2"/>
  <c r="O33" i="2" s="1"/>
  <c r="N17" i="2"/>
  <c r="O17" i="2" s="1"/>
  <c r="K28" i="2"/>
  <c r="J28" i="2"/>
  <c r="L20" i="2"/>
  <c r="K20" i="2"/>
  <c r="J20" i="2"/>
  <c r="I20" i="2"/>
  <c r="K39" i="2" l="1"/>
  <c r="K38" i="2" s="1"/>
  <c r="G38" i="2" s="1"/>
  <c r="G30" i="2"/>
  <c r="K34" i="2" l="1"/>
  <c r="L29" i="2" l="1"/>
  <c r="K29" i="2"/>
  <c r="J29" i="2"/>
  <c r="I29" i="2"/>
  <c r="N29" i="2" l="1"/>
  <c r="O29" i="2" s="1"/>
  <c r="G28" i="2"/>
  <c r="E53" i="2" l="1"/>
  <c r="E59" i="2" l="1"/>
  <c r="E55" i="2"/>
  <c r="E57" i="2" s="1"/>
  <c r="L34" i="2" l="1"/>
  <c r="L21" i="2"/>
  <c r="L19" i="2" s="1"/>
  <c r="J21" i="2"/>
  <c r="J19" i="2" s="1"/>
  <c r="K21" i="2"/>
  <c r="K19" i="2" s="1"/>
  <c r="K45" i="2" l="1"/>
  <c r="K47" i="2"/>
  <c r="J45" i="2"/>
  <c r="J47" i="2"/>
  <c r="L45" i="2"/>
  <c r="L47" i="2"/>
  <c r="K53" i="2"/>
  <c r="J53" i="2"/>
  <c r="L53" i="2"/>
  <c r="J34" i="2"/>
  <c r="L18" i="2"/>
  <c r="K18" i="2"/>
  <c r="J18" i="2"/>
  <c r="L59" i="2" l="1"/>
  <c r="J59" i="2"/>
  <c r="K59" i="2"/>
  <c r="E49" i="2"/>
  <c r="E61" i="2" s="1"/>
  <c r="E63" i="2" s="1"/>
  <c r="L49" i="2" l="1"/>
  <c r="L51" i="2" s="1"/>
  <c r="L55" i="2" s="1"/>
  <c r="J49" i="2"/>
  <c r="K49" i="2"/>
  <c r="E51" i="2"/>
  <c r="L57" i="2" l="1"/>
  <c r="L61" i="2"/>
  <c r="L63" i="2" s="1"/>
  <c r="J51" i="2"/>
  <c r="K51" i="2"/>
  <c r="L14" i="2"/>
  <c r="K14" i="2" l="1"/>
  <c r="K55" i="2"/>
  <c r="J14" i="2"/>
  <c r="L44" i="2"/>
  <c r="J44" i="2"/>
  <c r="K44" i="2"/>
  <c r="K61" i="2" l="1"/>
  <c r="K63" i="2" s="1"/>
  <c r="K57" i="2"/>
  <c r="J55" i="2"/>
  <c r="G20" i="2"/>
  <c r="J57" i="2" l="1"/>
  <c r="J61" i="2"/>
  <c r="J63" i="2" s="1"/>
  <c r="I21" i="2" l="1"/>
  <c r="I19" i="2" s="1"/>
  <c r="I45" i="2" l="1"/>
  <c r="N45" i="2" s="1"/>
  <c r="I47" i="2"/>
  <c r="N21" i="2"/>
  <c r="O21" i="2" s="1"/>
  <c r="I53" i="2" l="1"/>
  <c r="I34" i="2"/>
  <c r="G34" i="2" s="1"/>
  <c r="I18" i="2"/>
  <c r="I59" i="2" l="1"/>
  <c r="G59" i="2" s="1"/>
  <c r="N59" i="2" s="1"/>
  <c r="G18" i="2"/>
  <c r="I44" i="2" l="1"/>
  <c r="G44" i="2" s="1"/>
  <c r="G47" i="2" l="1"/>
  <c r="N47" i="2" s="1"/>
  <c r="I49" i="2"/>
  <c r="G49" i="2" l="1"/>
  <c r="N49" i="2" s="1"/>
  <c r="I51" i="2"/>
  <c r="G53" i="2" l="1"/>
  <c r="N53" i="2" s="1"/>
  <c r="I55" i="2"/>
  <c r="I57" i="2" s="1"/>
  <c r="G57" i="2" s="1"/>
  <c r="N57" i="2" s="1"/>
  <c r="G51" i="2"/>
  <c r="N51" i="2" s="1"/>
  <c r="I14" i="2"/>
  <c r="G55" i="2" l="1"/>
  <c r="N55" i="2" s="1"/>
  <c r="I61" i="2"/>
  <c r="I63" i="2" l="1"/>
  <c r="G63" i="2" s="1"/>
  <c r="N63" i="2" s="1"/>
  <c r="G61" i="2"/>
  <c r="N61" i="2" s="1"/>
</calcChain>
</file>

<file path=xl/sharedStrings.xml><?xml version="1.0" encoding="utf-8"?>
<sst xmlns="http://schemas.openxmlformats.org/spreadsheetml/2006/main" count="41" uniqueCount="40">
  <si>
    <t>CRONOGRAMA (EM MESES)</t>
  </si>
  <si>
    <t>Custo Total (R$)</t>
  </si>
  <si>
    <t>INSTALAÇÕES HIDRÁULICAS E SANITÁRIAS</t>
  </si>
  <si>
    <t>ITEM</t>
  </si>
  <si>
    <t>CANTEIRO DE OBRAS</t>
  </si>
  <si>
    <t>MOVIMENTO DE TERRA</t>
  </si>
  <si>
    <t>SERVIÇOS PRELIMINARES / TÉCNICOS</t>
  </si>
  <si>
    <t>2.1</t>
  </si>
  <si>
    <t>DESCRIÇÃO DOS SERVIÇOS</t>
  </si>
  <si>
    <t>GERENCIAMENTO DE OBRAS /  FISCALIZAÇÃO</t>
  </si>
  <si>
    <t>FUNDAÇÃO UNIVERSIDADE FEDERAL DO ABC</t>
  </si>
  <si>
    <t>MINISTÉRIO DA EDUCAÇÃO</t>
  </si>
  <si>
    <t xml:space="preserve">BDI - </t>
  </si>
  <si>
    <t>OCULTAR</t>
  </si>
  <si>
    <t>SUPERINTENDÊNCIA DE OBRAS</t>
  </si>
  <si>
    <t>FUNDAÇÕES ESPECIAIS</t>
  </si>
  <si>
    <t>TOTAL BDI</t>
  </si>
  <si>
    <t>TOTAL GERAL</t>
  </si>
  <si>
    <t>ANEXO III - CRONOGRAMA FÍSICO FINANCEIRO (DATA BASE: JULHO/2019)</t>
  </si>
  <si>
    <t>PROJETOS</t>
  </si>
  <si>
    <t>ALVENARIA / VEDAÇÃO / DIVISÓRIA</t>
  </si>
  <si>
    <t>7.1</t>
  </si>
  <si>
    <t>ALVENARIA ESTRUTURAL / DE VEDAÇÃO</t>
  </si>
  <si>
    <t>SERVIÇOS DIVERSOS</t>
  </si>
  <si>
    <t>REVESTIMENTOS</t>
  </si>
  <si>
    <t>REVESTIMENTOS DE PISOS</t>
  </si>
  <si>
    <t>REVESTIMENTOS DE PAREDES</t>
  </si>
  <si>
    <t>3.1</t>
  </si>
  <si>
    <t>3.2</t>
  </si>
  <si>
    <t>ESCAVAÇÃO, CARGA, TRANSPORTE E DISPOSIÇÃO FINAL</t>
  </si>
  <si>
    <t>SERVIÇOS COMPLEMENTARES</t>
  </si>
  <si>
    <t>6.1</t>
  </si>
  <si>
    <t>7.2</t>
  </si>
  <si>
    <t>5.1</t>
  </si>
  <si>
    <t>SUBTOTAL 1 - itens 1 a 7</t>
  </si>
  <si>
    <t>SUBTOTAL 1 - itens 1 a 7 com BDI 30,00%</t>
  </si>
  <si>
    <t>SUBTOTAL 2 - item 8</t>
  </si>
  <si>
    <t>SUBTOTAL 2 - item 8 com BDI 30,00%</t>
  </si>
  <si>
    <t>TOTAL - itens 1 a 8</t>
  </si>
  <si>
    <t xml:space="preserve">                                                                                                                                                                                                                             processo nº 23006.001381/2019-16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</si>
</sst>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charset val="134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2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164" fontId="8" fillId="0" borderId="0" xfId="19" applyFont="1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vertical="center"/>
    </xf>
    <xf numFmtId="0" fontId="6" fillId="0" borderId="0" xfId="9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7" fillId="0" borderId="0" xfId="9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4" fontId="8" fillId="0" borderId="0" xfId="17" applyFont="1" applyAlignment="1" applyProtection="1">
      <alignment vertical="top"/>
    </xf>
    <xf numFmtId="0" fontId="14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3" fontId="4" fillId="0" borderId="3" xfId="0" applyNumberFormat="1" applyFont="1" applyFill="1" applyBorder="1" applyAlignment="1" applyProtection="1">
      <alignment horizontal="right" vertical="center"/>
    </xf>
    <xf numFmtId="43" fontId="13" fillId="0" borderId="4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center" vertical="top"/>
    </xf>
    <xf numFmtId="0" fontId="7" fillId="4" borderId="31" xfId="0" applyFont="1" applyFill="1" applyBorder="1" applyAlignment="1" applyProtection="1">
      <alignment horizontal="right" vertical="top"/>
    </xf>
    <xf numFmtId="0" fontId="12" fillId="4" borderId="32" xfId="19" applyNumberFormat="1" applyFont="1" applyFill="1" applyBorder="1" applyAlignment="1" applyProtection="1">
      <alignment horizontal="left" vertical="top"/>
    </xf>
    <xf numFmtId="43" fontId="8" fillId="0" borderId="0" xfId="0" applyNumberFormat="1" applyFont="1" applyFill="1" applyBorder="1" applyAlignment="1" applyProtection="1">
      <alignment vertical="top"/>
    </xf>
    <xf numFmtId="0" fontId="7" fillId="4" borderId="17" xfId="0" applyFont="1" applyFill="1" applyBorder="1" applyAlignment="1" applyProtection="1">
      <alignment horizontal="right" vertical="top"/>
    </xf>
    <xf numFmtId="0" fontId="12" fillId="4" borderId="18" xfId="19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/>
    </xf>
    <xf numFmtId="0" fontId="7" fillId="4" borderId="34" xfId="0" applyFont="1" applyFill="1" applyBorder="1" applyAlignment="1" applyProtection="1">
      <alignment horizontal="right" vertical="top"/>
    </xf>
    <xf numFmtId="0" fontId="12" fillId="4" borderId="35" xfId="19" applyNumberFormat="1" applyFont="1" applyFill="1" applyBorder="1" applyAlignment="1" applyProtection="1">
      <alignment horizontal="left" vertical="top"/>
    </xf>
    <xf numFmtId="0" fontId="7" fillId="2" borderId="34" xfId="0" applyFont="1" applyFill="1" applyBorder="1" applyAlignment="1" applyProtection="1">
      <alignment horizontal="right" vertical="top"/>
    </xf>
    <xf numFmtId="0" fontId="12" fillId="2" borderId="35" xfId="19" applyNumberFormat="1" applyFont="1" applyFill="1" applyBorder="1" applyAlignment="1" applyProtection="1">
      <alignment horizontal="left" vertical="top"/>
    </xf>
    <xf numFmtId="0" fontId="7" fillId="2" borderId="17" xfId="0" applyFont="1" applyFill="1" applyBorder="1" applyAlignment="1" applyProtection="1">
      <alignment horizontal="right" vertical="top"/>
    </xf>
    <xf numFmtId="0" fontId="12" fillId="2" borderId="18" xfId="19" applyNumberFormat="1" applyFont="1" applyFill="1" applyBorder="1" applyAlignment="1" applyProtection="1">
      <alignment horizontal="left" vertical="top"/>
    </xf>
    <xf numFmtId="0" fontId="7" fillId="2" borderId="34" xfId="10" applyFont="1" applyFill="1" applyBorder="1" applyAlignment="1" applyProtection="1">
      <alignment horizontal="right" vertical="top"/>
    </xf>
    <xf numFmtId="0" fontId="12" fillId="2" borderId="35" xfId="10" applyFont="1" applyFill="1" applyBorder="1" applyAlignment="1" applyProtection="1">
      <alignment horizontal="left" vertical="top" wrapText="1"/>
    </xf>
    <xf numFmtId="0" fontId="7" fillId="2" borderId="17" xfId="10" applyFont="1" applyFill="1" applyBorder="1" applyAlignment="1" applyProtection="1">
      <alignment horizontal="right" vertical="top"/>
    </xf>
    <xf numFmtId="0" fontId="12" fillId="2" borderId="18" xfId="10" applyFont="1" applyFill="1" applyBorder="1" applyAlignment="1" applyProtection="1">
      <alignment horizontal="left" vertical="top" wrapText="1"/>
    </xf>
    <xf numFmtId="0" fontId="7" fillId="4" borderId="34" xfId="10" applyFont="1" applyFill="1" applyBorder="1" applyAlignment="1" applyProtection="1">
      <alignment horizontal="right" vertical="top"/>
    </xf>
    <xf numFmtId="0" fontId="12" fillId="4" borderId="35" xfId="10" applyFont="1" applyFill="1" applyBorder="1" applyAlignment="1" applyProtection="1">
      <alignment horizontal="left" vertical="top" wrapText="1"/>
    </xf>
    <xf numFmtId="0" fontId="7" fillId="4" borderId="37" xfId="10" applyFont="1" applyFill="1" applyBorder="1" applyAlignment="1" applyProtection="1">
      <alignment horizontal="right" vertical="top"/>
    </xf>
    <xf numFmtId="0" fontId="12" fillId="4" borderId="38" xfId="10" applyFont="1" applyFill="1" applyBorder="1" applyAlignment="1" applyProtection="1">
      <alignment horizontal="left" vertical="top" wrapText="1"/>
    </xf>
    <xf numFmtId="0" fontId="8" fillId="0" borderId="0" xfId="5" applyFont="1" applyFill="1" applyBorder="1" applyAlignment="1" applyProtection="1">
      <alignment horizontal="right" vertical="top"/>
    </xf>
    <xf numFmtId="0" fontId="10" fillId="0" borderId="0" xfId="5" applyFont="1" applyFill="1" applyBorder="1" applyAlignment="1" applyProtection="1">
      <alignment horizontal="left" vertical="top" wrapText="1"/>
    </xf>
    <xf numFmtId="164" fontId="8" fillId="0" borderId="0" xfId="19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vertical="center"/>
    </xf>
    <xf numFmtId="44" fontId="12" fillId="2" borderId="0" xfId="1" applyFont="1" applyFill="1" applyBorder="1" applyAlignment="1" applyProtection="1">
      <alignment horizontal="center" vertical="center"/>
    </xf>
    <xf numFmtId="43" fontId="4" fillId="2" borderId="40" xfId="1" applyNumberFormat="1" applyFont="1" applyFill="1" applyBorder="1" applyAlignment="1" applyProtection="1">
      <alignment horizontal="right" vertical="center"/>
    </xf>
    <xf numFmtId="43" fontId="4" fillId="2" borderId="41" xfId="1" applyNumberFormat="1" applyFont="1" applyFill="1" applyBorder="1" applyAlignment="1" applyProtection="1">
      <alignment horizontal="right" vertical="center"/>
    </xf>
    <xf numFmtId="43" fontId="4" fillId="2" borderId="42" xfId="1" applyNumberFormat="1" applyFont="1" applyFill="1" applyBorder="1" applyAlignment="1" applyProtection="1">
      <alignment horizontal="right" vertical="center"/>
    </xf>
    <xf numFmtId="43" fontId="15" fillId="0" borderId="4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44" fontId="7" fillId="0" borderId="0" xfId="1" applyFont="1" applyFill="1" applyBorder="1" applyAlignment="1" applyProtection="1">
      <alignment horizontal="center" vertical="center"/>
    </xf>
    <xf numFmtId="43" fontId="4" fillId="0" borderId="40" xfId="1" applyNumberFormat="1" applyFont="1" applyFill="1" applyBorder="1" applyAlignment="1" applyProtection="1">
      <alignment horizontal="right" vertical="center"/>
    </xf>
    <xf numFmtId="43" fontId="4" fillId="0" borderId="41" xfId="1" applyNumberFormat="1" applyFont="1" applyFill="1" applyBorder="1" applyAlignment="1" applyProtection="1">
      <alignment horizontal="right" vertical="center"/>
    </xf>
    <xf numFmtId="43" fontId="4" fillId="0" borderId="42" xfId="1" applyNumberFormat="1" applyFont="1" applyFill="1" applyBorder="1" applyAlignment="1" applyProtection="1">
      <alignment horizontal="right" vertical="center"/>
    </xf>
    <xf numFmtId="43" fontId="16" fillId="0" borderId="0" xfId="0" applyNumberFormat="1" applyFont="1" applyFill="1" applyBorder="1" applyAlignment="1" applyProtection="1">
      <alignment vertical="center"/>
    </xf>
    <xf numFmtId="43" fontId="8" fillId="0" borderId="0" xfId="0" applyNumberFormat="1" applyFont="1" applyFill="1" applyBorder="1" applyAlignment="1" applyProtection="1">
      <alignment vertical="center"/>
    </xf>
    <xf numFmtId="0" fontId="8" fillId="0" borderId="0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left" vertical="center" wrapText="1"/>
    </xf>
    <xf numFmtId="164" fontId="8" fillId="0" borderId="0" xfId="19" applyFont="1" applyFill="1" applyBorder="1" applyAlignment="1" applyProtection="1">
      <alignment horizontal="center" vertical="center"/>
    </xf>
    <xf numFmtId="43" fontId="4" fillId="0" borderId="40" xfId="19" applyNumberFormat="1" applyFont="1" applyFill="1" applyBorder="1" applyAlignment="1" applyProtection="1">
      <alignment horizontal="right" vertical="center"/>
    </xf>
    <xf numFmtId="43" fontId="4" fillId="0" borderId="41" xfId="19" applyNumberFormat="1" applyFont="1" applyFill="1" applyBorder="1" applyAlignment="1" applyProtection="1">
      <alignment horizontal="right" vertical="center"/>
    </xf>
    <xf numFmtId="43" fontId="4" fillId="0" borderId="42" xfId="19" applyNumberFormat="1" applyFont="1" applyFill="1" applyBorder="1" applyAlignment="1" applyProtection="1">
      <alignment horizontal="right" vertical="center"/>
    </xf>
    <xf numFmtId="43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 vertical="top"/>
    </xf>
    <xf numFmtId="164" fontId="8" fillId="0" borderId="0" xfId="19" applyFont="1" applyFill="1" applyBorder="1" applyAlignment="1" applyProtection="1">
      <alignment vertical="top"/>
    </xf>
    <xf numFmtId="164" fontId="8" fillId="0" borderId="0" xfId="19" applyFont="1" applyFill="1" applyAlignment="1" applyProtection="1">
      <alignment vertical="top"/>
    </xf>
    <xf numFmtId="0" fontId="10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left" vertical="top"/>
    </xf>
    <xf numFmtId="10" fontId="9" fillId="0" borderId="0" xfId="16" applyNumberFormat="1" applyFont="1" applyAlignment="1" applyProtection="1">
      <alignment horizontal="center" vertical="top"/>
    </xf>
    <xf numFmtId="10" fontId="9" fillId="0" borderId="0" xfId="16" applyNumberFormat="1" applyFont="1" applyFill="1" applyAlignment="1" applyProtection="1">
      <alignment horizontal="center" vertical="top"/>
    </xf>
    <xf numFmtId="10" fontId="9" fillId="0" borderId="0" xfId="16" applyNumberFormat="1" applyFont="1" applyFill="1" applyAlignment="1" applyProtection="1">
      <alignment horizontal="center" vertical="center"/>
    </xf>
    <xf numFmtId="43" fontId="4" fillId="0" borderId="2" xfId="0" applyNumberFormat="1" applyFont="1" applyFill="1" applyBorder="1" applyAlignment="1" applyProtection="1">
      <alignment horizontal="right" vertical="center"/>
    </xf>
    <xf numFmtId="43" fontId="9" fillId="0" borderId="0" xfId="16" applyNumberFormat="1" applyFont="1" applyFill="1" applyAlignment="1" applyProtection="1">
      <alignment horizontal="right" vertical="center"/>
    </xf>
    <xf numFmtId="43" fontId="9" fillId="0" borderId="0" xfId="0" applyNumberFormat="1" applyFont="1" applyFill="1" applyAlignment="1" applyProtection="1">
      <alignment horizontal="right" vertical="center"/>
    </xf>
    <xf numFmtId="43" fontId="11" fillId="0" borderId="0" xfId="9" applyNumberFormat="1" applyFont="1" applyFill="1" applyBorder="1" applyAlignment="1" applyProtection="1">
      <alignment horizontal="right" vertical="center" wrapText="1"/>
    </xf>
    <xf numFmtId="43" fontId="9" fillId="0" borderId="0" xfId="0" applyNumberFormat="1" applyFont="1" applyFill="1" applyBorder="1" applyAlignment="1" applyProtection="1">
      <alignment horizontal="right" vertical="center"/>
    </xf>
    <xf numFmtId="0" fontId="12" fillId="3" borderId="7" xfId="0" applyNumberFormat="1" applyFont="1" applyFill="1" applyBorder="1" applyAlignment="1" applyProtection="1">
      <alignment horizontal="center" vertical="center"/>
    </xf>
    <xf numFmtId="0" fontId="12" fillId="3" borderId="27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 applyProtection="1">
      <alignment horizontal="center" vertical="center"/>
    </xf>
    <xf numFmtId="0" fontId="12" fillId="3" borderId="28" xfId="0" applyNumberFormat="1" applyFont="1" applyFill="1" applyBorder="1" applyAlignment="1" applyProtection="1">
      <alignment horizontal="center" vertical="center"/>
    </xf>
    <xf numFmtId="0" fontId="12" fillId="3" borderId="8" xfId="19" applyNumberFormat="1" applyFont="1" applyFill="1" applyBorder="1" applyAlignment="1" applyProtection="1">
      <alignment horizontal="center" vertical="center"/>
    </xf>
    <xf numFmtId="0" fontId="12" fillId="3" borderId="28" xfId="19" applyNumberFormat="1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 vertical="center"/>
    </xf>
    <xf numFmtId="164" fontId="7" fillId="2" borderId="21" xfId="17" applyFont="1" applyFill="1" applyBorder="1" applyAlignment="1" applyProtection="1">
      <alignment horizontal="center" vertical="center" wrapText="1"/>
    </xf>
    <xf numFmtId="164" fontId="7" fillId="2" borderId="1" xfId="17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164" fontId="12" fillId="2" borderId="25" xfId="17" applyFont="1" applyFill="1" applyBorder="1" applyAlignment="1" applyProtection="1">
      <alignment horizontal="center" vertical="center"/>
    </xf>
    <xf numFmtId="164" fontId="12" fillId="2" borderId="26" xfId="17" applyFont="1" applyFill="1" applyBorder="1" applyAlignment="1" applyProtection="1">
      <alignment horizontal="center" vertical="center"/>
    </xf>
    <xf numFmtId="164" fontId="12" fillId="2" borderId="1" xfId="17" applyFont="1" applyFill="1" applyBorder="1" applyAlignment="1" applyProtection="1">
      <alignment horizontal="center" vertical="center"/>
    </xf>
    <xf numFmtId="0" fontId="12" fillId="3" borderId="10" xfId="19" applyNumberFormat="1" applyFont="1" applyFill="1" applyBorder="1" applyAlignment="1" applyProtection="1">
      <alignment horizontal="center" vertical="center"/>
    </xf>
    <xf numFmtId="0" fontId="12" fillId="3" borderId="29" xfId="19" applyNumberFormat="1" applyFont="1" applyFill="1" applyBorder="1" applyAlignment="1" applyProtection="1">
      <alignment horizontal="center" vertical="center"/>
    </xf>
    <xf numFmtId="0" fontId="17" fillId="0" borderId="0" xfId="9" applyFont="1" applyFill="1" applyBorder="1" applyAlignment="1" applyProtection="1">
      <alignment vertical="center" wrapText="1"/>
    </xf>
    <xf numFmtId="10" fontId="9" fillId="0" borderId="0" xfId="0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 vertical="center"/>
    </xf>
    <xf numFmtId="0" fontId="12" fillId="5" borderId="0" xfId="0" applyFont="1" applyFill="1" applyAlignment="1" applyProtection="1">
      <alignment horizontal="left" vertical="center"/>
    </xf>
    <xf numFmtId="0" fontId="8" fillId="0" borderId="0" xfId="0" applyFont="1" applyBorder="1" applyAlignment="1" applyProtection="1">
      <alignment vertical="top"/>
    </xf>
    <xf numFmtId="0" fontId="12" fillId="8" borderId="35" xfId="19" applyNumberFormat="1" applyFont="1" applyFill="1" applyBorder="1" applyAlignment="1" applyProtection="1">
      <alignment horizontal="left" vertical="top"/>
    </xf>
    <xf numFmtId="43" fontId="4" fillId="2" borderId="0" xfId="1" applyNumberFormat="1" applyFont="1" applyFill="1" applyBorder="1" applyAlignment="1" applyProtection="1">
      <alignment horizontal="right" vertical="center"/>
    </xf>
    <xf numFmtId="165" fontId="12" fillId="2" borderId="0" xfId="1" applyNumberFormat="1" applyFont="1" applyFill="1" applyBorder="1" applyAlignment="1" applyProtection="1">
      <alignment horizontal="left" vertical="center" wrapText="1"/>
    </xf>
    <xf numFmtId="43" fontId="8" fillId="0" borderId="0" xfId="0" applyNumberFormat="1" applyFont="1" applyFill="1" applyAlignment="1" applyProtection="1">
      <alignment vertical="top"/>
    </xf>
    <xf numFmtId="43" fontId="7" fillId="4" borderId="33" xfId="19" applyNumberFormat="1" applyFont="1" applyFill="1" applyBorder="1" applyAlignment="1" applyProtection="1">
      <alignment vertical="top"/>
    </xf>
    <xf numFmtId="10" fontId="8" fillId="0" borderId="11" xfId="0" applyNumberFormat="1" applyFont="1" applyFill="1" applyBorder="1" applyAlignment="1" applyProtection="1">
      <alignment horizontal="right" vertical="center" shrinkToFit="1"/>
    </xf>
    <xf numFmtId="10" fontId="8" fillId="0" borderId="12" xfId="0" applyNumberFormat="1" applyFont="1" applyFill="1" applyBorder="1" applyAlignment="1" applyProtection="1">
      <alignment horizontal="right" vertical="center" shrinkToFit="1"/>
    </xf>
    <xf numFmtId="10" fontId="8" fillId="0" borderId="13" xfId="0" applyNumberFormat="1" applyFont="1" applyBorder="1" applyAlignment="1" applyProtection="1">
      <alignment horizontal="right" vertical="center" shrinkToFit="1"/>
    </xf>
    <xf numFmtId="43" fontId="7" fillId="4" borderId="19" xfId="19" applyNumberFormat="1" applyFont="1" applyFill="1" applyBorder="1" applyAlignment="1" applyProtection="1">
      <alignment vertical="top"/>
    </xf>
    <xf numFmtId="43" fontId="8" fillId="0" borderId="14" xfId="19" applyNumberFormat="1" applyFont="1" applyFill="1" applyBorder="1" applyAlignment="1" applyProtection="1">
      <alignment horizontal="right" vertical="center" shrinkToFit="1"/>
    </xf>
    <xf numFmtId="43" fontId="8" fillId="0" borderId="15" xfId="19" applyNumberFormat="1" applyFont="1" applyFill="1" applyBorder="1" applyAlignment="1" applyProtection="1">
      <alignment horizontal="right" vertical="center" shrinkToFit="1"/>
    </xf>
    <xf numFmtId="43" fontId="8" fillId="0" borderId="16" xfId="0" applyNumberFormat="1" applyFont="1" applyBorder="1" applyAlignment="1" applyProtection="1">
      <alignment horizontal="right" vertical="center" shrinkToFit="1"/>
    </xf>
    <xf numFmtId="43" fontId="7" fillId="4" borderId="36" xfId="19" applyNumberFormat="1" applyFont="1" applyFill="1" applyBorder="1" applyAlignment="1" applyProtection="1">
      <alignment vertical="top"/>
    </xf>
    <xf numFmtId="43" fontId="7" fillId="2" borderId="36" xfId="19" applyNumberFormat="1" applyFont="1" applyFill="1" applyBorder="1" applyAlignment="1" applyProtection="1">
      <alignment vertical="top"/>
    </xf>
    <xf numFmtId="43" fontId="7" fillId="2" borderId="19" xfId="19" applyNumberFormat="1" applyFont="1" applyFill="1" applyBorder="1" applyAlignment="1" applyProtection="1">
      <alignment vertical="top"/>
    </xf>
    <xf numFmtId="43" fontId="8" fillId="0" borderId="16" xfId="19" applyNumberFormat="1" applyFont="1" applyFill="1" applyBorder="1" applyAlignment="1" applyProtection="1">
      <alignment horizontal="right" vertical="center" shrinkToFit="1"/>
    </xf>
    <xf numFmtId="43" fontId="7" fillId="2" borderId="36" xfId="19" applyNumberFormat="1" applyFont="1" applyFill="1" applyBorder="1" applyAlignment="1" applyProtection="1">
      <alignment horizontal="center" vertical="top"/>
    </xf>
    <xf numFmtId="43" fontId="7" fillId="2" borderId="19" xfId="19" applyNumberFormat="1" applyFont="1" applyFill="1" applyBorder="1" applyAlignment="1" applyProtection="1">
      <alignment horizontal="center" vertical="top"/>
    </xf>
    <xf numFmtId="43" fontId="7" fillId="4" borderId="36" xfId="19" applyNumberFormat="1" applyFont="1" applyFill="1" applyBorder="1" applyAlignment="1" applyProtection="1">
      <alignment horizontal="center" vertical="top"/>
    </xf>
    <xf numFmtId="10" fontId="8" fillId="0" borderId="13" xfId="0" applyNumberFormat="1" applyFont="1" applyFill="1" applyBorder="1" applyAlignment="1" applyProtection="1">
      <alignment horizontal="right" vertical="center" shrinkToFit="1"/>
    </xf>
    <xf numFmtId="43" fontId="7" fillId="4" borderId="39" xfId="19" applyNumberFormat="1" applyFont="1" applyFill="1" applyBorder="1" applyAlignment="1" applyProtection="1">
      <alignment horizontal="center" vertical="top"/>
    </xf>
    <xf numFmtId="10" fontId="12" fillId="2" borderId="0" xfId="1" applyNumberFormat="1" applyFont="1" applyFill="1" applyBorder="1" applyAlignment="1" applyProtection="1">
      <alignment horizontal="left" vertical="center" wrapText="1"/>
    </xf>
    <xf numFmtId="165" fontId="12" fillId="2" borderId="0" xfId="1" applyNumberFormat="1" applyFont="1" applyFill="1" applyBorder="1" applyAlignment="1" applyProtection="1">
      <alignment horizontal="left" vertical="center" wrapText="1"/>
    </xf>
    <xf numFmtId="43" fontId="8" fillId="0" borderId="5" xfId="19" applyNumberFormat="1" applyFont="1" applyFill="1" applyBorder="1" applyAlignment="1" applyProtection="1">
      <alignment horizontal="right" vertical="center" shrinkToFit="1"/>
    </xf>
    <xf numFmtId="0" fontId="7" fillId="4" borderId="44" xfId="0" applyFont="1" applyFill="1" applyBorder="1" applyAlignment="1" applyProtection="1">
      <alignment horizontal="right" vertical="top"/>
    </xf>
    <xf numFmtId="0" fontId="12" fillId="4" borderId="45" xfId="19" applyNumberFormat="1" applyFont="1" applyFill="1" applyBorder="1" applyAlignment="1" applyProtection="1">
      <alignment horizontal="left" vertical="top"/>
    </xf>
    <xf numFmtId="43" fontId="7" fillId="4" borderId="6" xfId="19" applyNumberFormat="1" applyFont="1" applyFill="1" applyBorder="1" applyAlignment="1" applyProtection="1">
      <alignment vertical="top"/>
    </xf>
    <xf numFmtId="0" fontId="12" fillId="3" borderId="30" xfId="0" applyNumberFormat="1" applyFont="1" applyFill="1" applyBorder="1" applyAlignment="1" applyProtection="1">
      <alignment horizontal="center" vertical="center"/>
    </xf>
    <xf numFmtId="10" fontId="15" fillId="0" borderId="9" xfId="0" applyNumberFormat="1" applyFont="1" applyFill="1" applyBorder="1" applyAlignment="1" applyProtection="1">
      <alignment horizontal="center" vertical="center"/>
    </xf>
    <xf numFmtId="10" fontId="16" fillId="0" borderId="5" xfId="0" applyNumberFormat="1" applyFont="1" applyFill="1" applyBorder="1" applyAlignment="1" applyProtection="1">
      <alignment horizontal="center" vertical="center"/>
    </xf>
    <xf numFmtId="165" fontId="12" fillId="2" borderId="0" xfId="1" applyNumberFormat="1" applyFont="1" applyFill="1" applyBorder="1" applyAlignment="1" applyProtection="1">
      <alignment horizontal="left" vertical="center" wrapText="1"/>
    </xf>
    <xf numFmtId="0" fontId="6" fillId="6" borderId="0" xfId="9" applyFont="1" applyFill="1" applyBorder="1" applyAlignment="1" applyProtection="1">
      <alignment horizontal="center" wrapText="1"/>
    </xf>
    <xf numFmtId="0" fontId="7" fillId="6" borderId="0" xfId="9" applyFont="1" applyFill="1" applyBorder="1" applyAlignment="1" applyProtection="1">
      <alignment horizontal="right" vertical="top" wrapText="1"/>
    </xf>
    <xf numFmtId="0" fontId="0" fillId="0" borderId="0" xfId="0" applyAlignment="1" applyProtection="1">
      <alignment horizontal="left" vertical="center" wrapText="1"/>
    </xf>
    <xf numFmtId="0" fontId="17" fillId="7" borderId="0" xfId="9" applyFont="1" applyFill="1" applyBorder="1" applyAlignment="1" applyProtection="1">
      <alignment horizontal="center" vertical="center" wrapText="1"/>
    </xf>
    <xf numFmtId="10" fontId="15" fillId="0" borderId="5" xfId="0" applyNumberFormat="1" applyFont="1" applyFill="1" applyBorder="1" applyAlignment="1" applyProtection="1">
      <alignment horizontal="center" vertical="center"/>
    </xf>
  </cellXfs>
  <cellStyles count="22">
    <cellStyle name="Moeda" xfId="1" builtinId="4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Porcentagem" xfId="16" builtinId="5"/>
    <cellStyle name="Separador de milhares 2" xfId="18"/>
    <cellStyle name="Separador de milhares 3" xfId="19"/>
    <cellStyle name="Vírgula" xfId="17" builtinId="3"/>
    <cellStyle name="Vírgula 2" xfId="21"/>
    <cellStyle name="常规_清单Z" xfId="20"/>
  </cellStyles>
  <dxfs count="9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151044</xdr:rowOff>
    </xdr:from>
    <xdr:to>
      <xdr:col>11</xdr:col>
      <xdr:colOff>1695439</xdr:colOff>
      <xdr:row>6</xdr:row>
      <xdr:rowOff>285865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40174" y="293919"/>
          <a:ext cx="3624265" cy="1277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600075</xdr:colOff>
          <xdr:row>3</xdr:row>
          <xdr:rowOff>171450</xdr:rowOff>
        </xdr:from>
        <xdr:to>
          <xdr:col>2</xdr:col>
          <xdr:colOff>2905125</xdr:colOff>
          <xdr:row>3</xdr:row>
          <xdr:rowOff>171450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FH108"/>
  <sheetViews>
    <sheetView tabSelected="1" view="pageBreakPreview" zoomScale="50" zoomScaleNormal="50" zoomScaleSheetLayoutView="50" workbookViewId="0">
      <pane xSplit="8" ySplit="15" topLeftCell="I16" activePane="bottomRight" state="frozen"/>
      <selection pane="topRight" activeCell="I1" sqref="I1"/>
      <selection pane="bottomLeft" activeCell="A17" sqref="A17"/>
      <selection pane="bottomRight" activeCell="B9" sqref="B9"/>
    </sheetView>
  </sheetViews>
  <sheetFormatPr defaultRowHeight="20.25"/>
  <cols>
    <col min="1" max="1" width="1.7109375" style="1" customWidth="1"/>
    <col min="2" max="2" width="16.85546875" style="2" customWidth="1"/>
    <col min="3" max="3" width="160.7109375" style="3" customWidth="1"/>
    <col min="4" max="4" width="2.7109375" style="4" customWidth="1"/>
    <col min="5" max="5" width="60.7109375" style="5" customWidth="1"/>
    <col min="6" max="6" width="2.7109375" style="4" hidden="1" customWidth="1"/>
    <col min="7" max="7" width="30.5703125" style="7" hidden="1" customWidth="1"/>
    <col min="8" max="8" width="2.7109375" style="4" customWidth="1"/>
    <col min="9" max="12" width="35.7109375" style="1" customWidth="1"/>
    <col min="13" max="13" width="2.7109375" style="6" customWidth="1"/>
    <col min="14" max="14" width="29.28515625" style="80" hidden="1" customWidth="1"/>
    <col min="15" max="15" width="29.28515625" style="6" hidden="1" customWidth="1"/>
    <col min="16" max="64" width="9.140625" style="6"/>
    <col min="65" max="16384" width="9.140625" style="1"/>
  </cols>
  <sheetData>
    <row r="1" spans="1:164" ht="3.95" customHeight="1"/>
    <row r="2" spans="1:164" ht="3.95" customHeight="1"/>
    <row r="3" spans="1:164" ht="3.95" customHeight="1"/>
    <row r="4" spans="1:164" s="4" customFormat="1" ht="30" customHeight="1">
      <c r="A4" s="1"/>
      <c r="B4" s="136" t="s">
        <v>11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8"/>
      <c r="N4" s="8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K4" s="9"/>
      <c r="BM4" s="10"/>
    </row>
    <row r="5" spans="1:164" s="4" customFormat="1" ht="30" customHeight="1">
      <c r="A5" s="1"/>
      <c r="B5" s="136" t="s">
        <v>10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8"/>
      <c r="N5" s="8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K5" s="9"/>
      <c r="BM5" s="10"/>
    </row>
    <row r="6" spans="1:164" s="4" customFormat="1" ht="30" customHeight="1">
      <c r="A6" s="1"/>
      <c r="B6" s="136" t="s">
        <v>14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8"/>
      <c r="N6" s="8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K6" s="9"/>
      <c r="BM6" s="10"/>
    </row>
    <row r="7" spans="1:164" s="4" customFormat="1" ht="30" customHeight="1">
      <c r="A7" s="1"/>
      <c r="B7" s="136" t="s">
        <v>18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8"/>
      <c r="N7" s="8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K7" s="9"/>
      <c r="BM7" s="10"/>
    </row>
    <row r="8" spans="1:164" s="4" customFormat="1" ht="30" customHeight="1">
      <c r="A8" s="1"/>
      <c r="B8" s="137" t="s">
        <v>39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1"/>
      <c r="N8" s="8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K8" s="9"/>
      <c r="BM8" s="10"/>
    </row>
    <row r="9" spans="1:164" s="6" customFormat="1" ht="9.75" customHeight="1" thickBot="1">
      <c r="C9" s="72"/>
      <c r="D9" s="4"/>
      <c r="E9" s="71"/>
      <c r="F9" s="4"/>
      <c r="G9" s="100"/>
      <c r="H9" s="100"/>
      <c r="N9" s="80"/>
    </row>
    <row r="10" spans="1:164" s="12" customFormat="1" ht="39.950000000000003" customHeight="1" thickBot="1">
      <c r="B10" s="92" t="s">
        <v>3</v>
      </c>
      <c r="C10" s="95" t="s">
        <v>8</v>
      </c>
      <c r="D10" s="13"/>
      <c r="E10" s="14"/>
      <c r="F10" s="15"/>
      <c r="G10" s="139" t="s">
        <v>13</v>
      </c>
      <c r="H10" s="100"/>
      <c r="I10" s="132" t="s">
        <v>0</v>
      </c>
      <c r="J10" s="132"/>
      <c r="K10" s="132"/>
      <c r="L10" s="132"/>
      <c r="M10" s="15"/>
      <c r="N10" s="82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</row>
    <row r="11" spans="1:164" s="12" customFormat="1" ht="20.100000000000001" customHeight="1">
      <c r="B11" s="93"/>
      <c r="C11" s="96"/>
      <c r="D11" s="13"/>
      <c r="E11" s="90" t="s">
        <v>1</v>
      </c>
      <c r="F11" s="15"/>
      <c r="G11" s="139"/>
      <c r="H11" s="100"/>
      <c r="I11" s="83">
        <v>1</v>
      </c>
      <c r="J11" s="85">
        <v>2</v>
      </c>
      <c r="K11" s="87">
        <v>3</v>
      </c>
      <c r="L11" s="98">
        <v>4</v>
      </c>
      <c r="M11" s="15"/>
      <c r="N11" s="82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</row>
    <row r="12" spans="1:164" s="12" customFormat="1" ht="20.100000000000001" customHeight="1" thickBot="1">
      <c r="B12" s="94"/>
      <c r="C12" s="97"/>
      <c r="D12" s="13"/>
      <c r="E12" s="91"/>
      <c r="F12" s="15"/>
      <c r="G12" s="139"/>
      <c r="H12" s="100"/>
      <c r="I12" s="84"/>
      <c r="J12" s="86"/>
      <c r="K12" s="88"/>
      <c r="L12" s="99"/>
      <c r="M12" s="15"/>
      <c r="N12" s="8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</row>
    <row r="13" spans="1:164" s="4" customFormat="1" ht="20.100000000000001" customHeight="1">
      <c r="A13" s="1"/>
      <c r="B13" s="2"/>
      <c r="C13" s="3"/>
      <c r="E13" s="16"/>
      <c r="G13" s="139"/>
      <c r="H13" s="100"/>
      <c r="I13" s="17"/>
      <c r="J13" s="17"/>
      <c r="K13" s="18"/>
      <c r="L13" s="18"/>
      <c r="N13" s="82"/>
    </row>
    <row r="14" spans="1:164" s="4" customFormat="1" ht="50.1" customHeight="1">
      <c r="A14" s="1"/>
      <c r="B14" s="103"/>
      <c r="C14" s="89"/>
      <c r="D14" s="89"/>
      <c r="E14" s="89"/>
      <c r="F14" s="20"/>
      <c r="G14" s="139"/>
      <c r="H14" s="100"/>
      <c r="I14" s="78">
        <f>I51</f>
        <v>58916.962</v>
      </c>
      <c r="J14" s="21">
        <f>J51</f>
        <v>197318.27049999996</v>
      </c>
      <c r="K14" s="21">
        <f t="shared" ref="K14" si="0">K51</f>
        <v>187715.19649999999</v>
      </c>
      <c r="L14" s="22">
        <f>L51</f>
        <v>10303.241</v>
      </c>
      <c r="N14" s="82"/>
    </row>
    <row r="15" spans="1:164" s="4" customFormat="1" ht="20.100000000000001" customHeight="1" thickBot="1">
      <c r="A15" s="1"/>
      <c r="B15" s="2"/>
      <c r="C15" s="3"/>
      <c r="E15" s="16"/>
      <c r="G15" s="19"/>
      <c r="I15" s="23"/>
      <c r="J15" s="1"/>
      <c r="K15" s="1"/>
      <c r="L15" s="104"/>
      <c r="N15" s="82"/>
    </row>
    <row r="16" spans="1:164" ht="20.100000000000001" customHeight="1">
      <c r="B16" s="24">
        <v>1</v>
      </c>
      <c r="C16" s="25" t="s">
        <v>19</v>
      </c>
      <c r="D16" s="26"/>
      <c r="E16" s="109">
        <v>20193.98</v>
      </c>
      <c r="F16" s="26"/>
      <c r="G16" s="133">
        <f>SUM(I16:L16)</f>
        <v>1</v>
      </c>
      <c r="H16" s="26"/>
      <c r="I16" s="110">
        <v>1</v>
      </c>
      <c r="J16" s="111"/>
      <c r="K16" s="112"/>
      <c r="L16" s="112"/>
      <c r="M16" s="4"/>
      <c r="N16" s="101"/>
    </row>
    <row r="17" spans="2:15" ht="20.100000000000001" customHeight="1">
      <c r="B17" s="27"/>
      <c r="C17" s="28"/>
      <c r="D17" s="26"/>
      <c r="E17" s="113"/>
      <c r="F17" s="26"/>
      <c r="G17" s="140"/>
      <c r="H17" s="26"/>
      <c r="I17" s="114">
        <f t="shared" ref="I17:L17" si="1">I16*$E16</f>
        <v>20193.98</v>
      </c>
      <c r="J17" s="114">
        <f t="shared" si="1"/>
        <v>0</v>
      </c>
      <c r="K17" s="114">
        <f t="shared" si="1"/>
        <v>0</v>
      </c>
      <c r="L17" s="120">
        <f t="shared" si="1"/>
        <v>0</v>
      </c>
      <c r="M17" s="4"/>
      <c r="N17" s="102">
        <f>SUM(I17:L17)</f>
        <v>20193.98</v>
      </c>
      <c r="O17" s="108">
        <f>E16-N17</f>
        <v>0</v>
      </c>
    </row>
    <row r="18" spans="2:15" ht="20.100000000000001" customHeight="1">
      <c r="B18" s="129">
        <v>2</v>
      </c>
      <c r="C18" s="130" t="s">
        <v>6</v>
      </c>
      <c r="D18" s="26"/>
      <c r="E18" s="131">
        <f>E20</f>
        <v>15577.64</v>
      </c>
      <c r="F18" s="26"/>
      <c r="G18" s="133">
        <f>SUM(I18:L18)</f>
        <v>1</v>
      </c>
      <c r="H18" s="26"/>
      <c r="I18" s="110">
        <f>I19/$E18</f>
        <v>0.25</v>
      </c>
      <c r="J18" s="111">
        <f t="shared" ref="J18:L18" si="2">J19/$E18</f>
        <v>0.25</v>
      </c>
      <c r="K18" s="112">
        <f t="shared" si="2"/>
        <v>0.25</v>
      </c>
      <c r="L18" s="112">
        <f t="shared" si="2"/>
        <v>0.25</v>
      </c>
      <c r="M18" s="4"/>
      <c r="N18" s="101"/>
    </row>
    <row r="19" spans="2:15" ht="20.100000000000001" customHeight="1">
      <c r="B19" s="27"/>
      <c r="C19" s="28"/>
      <c r="D19" s="26"/>
      <c r="E19" s="113"/>
      <c r="F19" s="26"/>
      <c r="G19" s="134"/>
      <c r="H19" s="26"/>
      <c r="I19" s="114">
        <f>I21</f>
        <v>3894.41</v>
      </c>
      <c r="J19" s="114">
        <f>J21</f>
        <v>3894.41</v>
      </c>
      <c r="K19" s="114">
        <f>K21</f>
        <v>3894.41</v>
      </c>
      <c r="L19" s="128">
        <f>L21</f>
        <v>3894.41</v>
      </c>
      <c r="M19" s="4"/>
      <c r="N19" s="102"/>
    </row>
    <row r="20" spans="2:15" ht="20.100000000000001" customHeight="1">
      <c r="B20" s="32" t="s">
        <v>7</v>
      </c>
      <c r="C20" s="33" t="s">
        <v>4</v>
      </c>
      <c r="D20" s="26"/>
      <c r="E20" s="118">
        <v>15577.64</v>
      </c>
      <c r="F20" s="26"/>
      <c r="G20" s="133">
        <f>SUM(I20:L20)</f>
        <v>1</v>
      </c>
      <c r="H20" s="26"/>
      <c r="I20" s="110">
        <f>1/4</f>
        <v>0.25</v>
      </c>
      <c r="J20" s="111">
        <f>1/4</f>
        <v>0.25</v>
      </c>
      <c r="K20" s="111">
        <f>1/4</f>
        <v>0.25</v>
      </c>
      <c r="L20" s="112">
        <f>1/4</f>
        <v>0.25</v>
      </c>
      <c r="M20" s="4"/>
      <c r="N20" s="101"/>
    </row>
    <row r="21" spans="2:15" ht="20.100000000000001" customHeight="1">
      <c r="B21" s="34"/>
      <c r="C21" s="35"/>
      <c r="D21" s="26"/>
      <c r="E21" s="119"/>
      <c r="F21" s="26"/>
      <c r="G21" s="134"/>
      <c r="H21" s="26"/>
      <c r="I21" s="114">
        <f t="shared" ref="I21" si="3">I20*$E20</f>
        <v>3894.41</v>
      </c>
      <c r="J21" s="115">
        <f t="shared" ref="J21:L21" si="4">J20*$E20</f>
        <v>3894.41</v>
      </c>
      <c r="K21" s="116">
        <f t="shared" si="4"/>
        <v>3894.41</v>
      </c>
      <c r="L21" s="116">
        <f t="shared" si="4"/>
        <v>3894.41</v>
      </c>
      <c r="M21" s="4"/>
      <c r="N21" s="102">
        <f>SUM(I21:L21)</f>
        <v>15577.64</v>
      </c>
      <c r="O21" s="108">
        <f>E20-N21</f>
        <v>0</v>
      </c>
    </row>
    <row r="22" spans="2:15" ht="20.100000000000001" customHeight="1">
      <c r="B22" s="30">
        <v>3</v>
      </c>
      <c r="C22" s="31" t="s">
        <v>5</v>
      </c>
      <c r="D22" s="26"/>
      <c r="E22" s="117">
        <f>E24+E26</f>
        <v>34463.550000000003</v>
      </c>
      <c r="F22" s="26"/>
      <c r="G22" s="133">
        <f>SUM(I22:L22)</f>
        <v>0.99999999999999978</v>
      </c>
      <c r="H22" s="26"/>
      <c r="I22" s="110">
        <f>I23/$E22</f>
        <v>0.61608133810939369</v>
      </c>
      <c r="J22" s="111">
        <f t="shared" ref="J22:L22" si="5">J23/$E22</f>
        <v>0.38391866189060614</v>
      </c>
      <c r="K22" s="112">
        <f t="shared" si="5"/>
        <v>0</v>
      </c>
      <c r="L22" s="112">
        <f t="shared" si="5"/>
        <v>0</v>
      </c>
      <c r="M22" s="4"/>
      <c r="N22" s="101"/>
    </row>
    <row r="23" spans="2:15" ht="20.100000000000001" customHeight="1">
      <c r="B23" s="27"/>
      <c r="C23" s="28"/>
      <c r="D23" s="26"/>
      <c r="E23" s="113"/>
      <c r="F23" s="26"/>
      <c r="G23" s="134"/>
      <c r="H23" s="26"/>
      <c r="I23" s="114">
        <f>I25+I27</f>
        <v>21232.35</v>
      </c>
      <c r="J23" s="114">
        <f t="shared" ref="J23:L23" si="6">J25+J27</f>
        <v>13231.2</v>
      </c>
      <c r="K23" s="114">
        <f t="shared" si="6"/>
        <v>0</v>
      </c>
      <c r="L23" s="120">
        <f t="shared" si="6"/>
        <v>0</v>
      </c>
      <c r="M23" s="4"/>
      <c r="N23" s="102"/>
    </row>
    <row r="24" spans="2:15" ht="20.100000000000001" customHeight="1">
      <c r="B24" s="36" t="s">
        <v>27</v>
      </c>
      <c r="C24" s="37" t="s">
        <v>29</v>
      </c>
      <c r="D24" s="26"/>
      <c r="E24" s="121">
        <v>6153.75</v>
      </c>
      <c r="F24" s="26"/>
      <c r="G24" s="133">
        <f>SUM(I24:L24)</f>
        <v>1</v>
      </c>
      <c r="H24" s="26"/>
      <c r="I24" s="110"/>
      <c r="J24" s="110">
        <v>1</v>
      </c>
      <c r="K24" s="112"/>
      <c r="L24" s="112"/>
      <c r="M24" s="4"/>
      <c r="N24" s="101"/>
    </row>
    <row r="25" spans="2:15" ht="20.100000000000001" customHeight="1">
      <c r="B25" s="38"/>
      <c r="C25" s="39"/>
      <c r="D25" s="26"/>
      <c r="E25" s="122"/>
      <c r="F25" s="26"/>
      <c r="G25" s="134"/>
      <c r="H25" s="26"/>
      <c r="I25" s="114">
        <f t="shared" ref="I25:L25" si="7">I24*$E24</f>
        <v>0</v>
      </c>
      <c r="J25" s="115">
        <f t="shared" si="7"/>
        <v>6153.75</v>
      </c>
      <c r="K25" s="116">
        <f t="shared" si="7"/>
        <v>0</v>
      </c>
      <c r="L25" s="116">
        <f t="shared" si="7"/>
        <v>0</v>
      </c>
      <c r="M25" s="4"/>
      <c r="N25" s="102">
        <f>SUM(I25:L25)</f>
        <v>6153.75</v>
      </c>
      <c r="O25" s="108">
        <f>E24-N25</f>
        <v>0</v>
      </c>
    </row>
    <row r="26" spans="2:15" ht="20.100000000000001" customHeight="1">
      <c r="B26" s="36" t="s">
        <v>28</v>
      </c>
      <c r="C26" s="37" t="s">
        <v>30</v>
      </c>
      <c r="D26" s="26"/>
      <c r="E26" s="121">
        <v>28309.8</v>
      </c>
      <c r="F26" s="26"/>
      <c r="G26" s="133">
        <f>SUM(I26:L26)</f>
        <v>1</v>
      </c>
      <c r="H26" s="26"/>
      <c r="I26" s="110">
        <v>0.75</v>
      </c>
      <c r="J26" s="110">
        <v>0.25</v>
      </c>
      <c r="K26" s="112"/>
      <c r="L26" s="112"/>
      <c r="M26" s="4"/>
      <c r="N26" s="101"/>
    </row>
    <row r="27" spans="2:15" ht="20.100000000000001" customHeight="1">
      <c r="B27" s="38"/>
      <c r="C27" s="39"/>
      <c r="D27" s="26"/>
      <c r="E27" s="122"/>
      <c r="F27" s="26"/>
      <c r="G27" s="134"/>
      <c r="H27" s="26"/>
      <c r="I27" s="114">
        <f t="shared" ref="I27:L27" si="8">I26*$E26</f>
        <v>21232.35</v>
      </c>
      <c r="J27" s="115">
        <f t="shared" si="8"/>
        <v>7077.45</v>
      </c>
      <c r="K27" s="116">
        <f t="shared" si="8"/>
        <v>0</v>
      </c>
      <c r="L27" s="116">
        <f t="shared" si="8"/>
        <v>0</v>
      </c>
      <c r="M27" s="4"/>
      <c r="N27" s="102">
        <f>SUM(I27:L27)</f>
        <v>28309.8</v>
      </c>
      <c r="O27" s="108">
        <f>E26-N27</f>
        <v>0</v>
      </c>
    </row>
    <row r="28" spans="2:15" ht="20.100000000000001" customHeight="1">
      <c r="B28" s="30">
        <v>4</v>
      </c>
      <c r="C28" s="105" t="s">
        <v>15</v>
      </c>
      <c r="D28" s="26"/>
      <c r="E28" s="117">
        <v>269315.34999999998</v>
      </c>
      <c r="F28" s="26"/>
      <c r="G28" s="133">
        <f>SUM(I28:L28)</f>
        <v>1</v>
      </c>
      <c r="H28" s="26"/>
      <c r="I28" s="110"/>
      <c r="J28" s="111">
        <f>1/2</f>
        <v>0.5</v>
      </c>
      <c r="K28" s="111">
        <f>1/2</f>
        <v>0.5</v>
      </c>
      <c r="L28" s="124"/>
      <c r="M28" s="4"/>
      <c r="N28" s="101"/>
    </row>
    <row r="29" spans="2:15" ht="20.100000000000001" customHeight="1">
      <c r="B29" s="27"/>
      <c r="C29" s="28"/>
      <c r="D29" s="26"/>
      <c r="E29" s="113"/>
      <c r="F29" s="26"/>
      <c r="G29" s="134"/>
      <c r="H29" s="26"/>
      <c r="I29" s="114">
        <f t="shared" ref="I29:L29" si="9">I28*$E28</f>
        <v>0</v>
      </c>
      <c r="J29" s="115">
        <f t="shared" si="9"/>
        <v>134657.67499999999</v>
      </c>
      <c r="K29" s="116">
        <f t="shared" si="9"/>
        <v>134657.67499999999</v>
      </c>
      <c r="L29" s="116">
        <f t="shared" si="9"/>
        <v>0</v>
      </c>
      <c r="M29" s="4"/>
      <c r="N29" s="102">
        <f>SUM(I29:L29)</f>
        <v>269315.34999999998</v>
      </c>
      <c r="O29" s="108">
        <f>E28-N29</f>
        <v>0</v>
      </c>
    </row>
    <row r="30" spans="2:15" ht="20.100000000000001" customHeight="1">
      <c r="B30" s="30">
        <v>5</v>
      </c>
      <c r="C30" s="31" t="s">
        <v>20</v>
      </c>
      <c r="D30" s="26"/>
      <c r="E30" s="117">
        <f>E32</f>
        <v>1813.06</v>
      </c>
      <c r="F30" s="26"/>
      <c r="G30" s="133">
        <f>SUM(I30:L30)</f>
        <v>1</v>
      </c>
      <c r="H30" s="26"/>
      <c r="I30" s="110">
        <f>I31/$E30</f>
        <v>0</v>
      </c>
      <c r="J30" s="111">
        <f t="shared" ref="J30:L30" si="10">J31/$E30</f>
        <v>0</v>
      </c>
      <c r="K30" s="112">
        <f t="shared" si="10"/>
        <v>1</v>
      </c>
      <c r="L30" s="112">
        <f t="shared" si="10"/>
        <v>0</v>
      </c>
      <c r="M30" s="4"/>
      <c r="N30" s="101"/>
    </row>
    <row r="31" spans="2:15" ht="20.100000000000001" customHeight="1">
      <c r="B31" s="27"/>
      <c r="C31" s="28"/>
      <c r="D31" s="26"/>
      <c r="E31" s="113"/>
      <c r="F31" s="26"/>
      <c r="G31" s="134"/>
      <c r="H31" s="26"/>
      <c r="I31" s="114">
        <f>I33</f>
        <v>0</v>
      </c>
      <c r="J31" s="114">
        <f t="shared" ref="J31:L31" si="11">J33</f>
        <v>0</v>
      </c>
      <c r="K31" s="114">
        <f t="shared" si="11"/>
        <v>1813.06</v>
      </c>
      <c r="L31" s="120">
        <f t="shared" si="11"/>
        <v>0</v>
      </c>
      <c r="M31" s="4"/>
      <c r="N31" s="102"/>
    </row>
    <row r="32" spans="2:15" ht="20.100000000000001" customHeight="1">
      <c r="B32" s="36" t="s">
        <v>33</v>
      </c>
      <c r="C32" s="37" t="s">
        <v>22</v>
      </c>
      <c r="D32" s="26"/>
      <c r="E32" s="121">
        <v>1813.06</v>
      </c>
      <c r="F32" s="26"/>
      <c r="G32" s="133">
        <f>SUM(I32:L32)</f>
        <v>1</v>
      </c>
      <c r="H32" s="26"/>
      <c r="I32" s="110"/>
      <c r="J32" s="110"/>
      <c r="K32" s="112">
        <v>1</v>
      </c>
      <c r="L32" s="112"/>
      <c r="M32" s="4"/>
      <c r="N32" s="101"/>
    </row>
    <row r="33" spans="2:15" ht="20.100000000000001" customHeight="1">
      <c r="B33" s="38"/>
      <c r="C33" s="39"/>
      <c r="D33" s="26"/>
      <c r="E33" s="122"/>
      <c r="F33" s="26"/>
      <c r="G33" s="134"/>
      <c r="H33" s="26"/>
      <c r="I33" s="114">
        <f t="shared" ref="I33:L33" si="12">I32*$E32</f>
        <v>0</v>
      </c>
      <c r="J33" s="115">
        <f t="shared" si="12"/>
        <v>0</v>
      </c>
      <c r="K33" s="116">
        <f t="shared" si="12"/>
        <v>1813.06</v>
      </c>
      <c r="L33" s="116">
        <f t="shared" si="12"/>
        <v>0</v>
      </c>
      <c r="M33" s="4"/>
      <c r="N33" s="102">
        <f>SUM(I33:L33)</f>
        <v>1813.06</v>
      </c>
      <c r="O33" s="108">
        <f>E32-N33</f>
        <v>0</v>
      </c>
    </row>
    <row r="34" spans="2:15" ht="20.100000000000001" customHeight="1">
      <c r="B34" s="30">
        <v>6</v>
      </c>
      <c r="C34" s="31" t="s">
        <v>2</v>
      </c>
      <c r="D34" s="26"/>
      <c r="E34" s="117">
        <f>E36</f>
        <v>1960</v>
      </c>
      <c r="F34" s="26"/>
      <c r="G34" s="133">
        <f>SUM(I34:L34)</f>
        <v>1</v>
      </c>
      <c r="H34" s="26"/>
      <c r="I34" s="110">
        <f>I35/$E34</f>
        <v>0</v>
      </c>
      <c r="J34" s="111">
        <f t="shared" ref="J34:L34" si="13">J35/$E34</f>
        <v>0</v>
      </c>
      <c r="K34" s="112">
        <f t="shared" si="13"/>
        <v>0.5</v>
      </c>
      <c r="L34" s="112">
        <f t="shared" si="13"/>
        <v>0.5</v>
      </c>
      <c r="M34" s="4"/>
      <c r="N34" s="101"/>
    </row>
    <row r="35" spans="2:15" ht="20.100000000000001" customHeight="1">
      <c r="B35" s="27"/>
      <c r="C35" s="28"/>
      <c r="D35" s="26"/>
      <c r="E35" s="113"/>
      <c r="F35" s="26"/>
      <c r="G35" s="134"/>
      <c r="H35" s="26"/>
      <c r="I35" s="114">
        <f>I37</f>
        <v>0</v>
      </c>
      <c r="J35" s="114">
        <f t="shared" ref="J35:K35" si="14">J37</f>
        <v>0</v>
      </c>
      <c r="K35" s="114">
        <f t="shared" si="14"/>
        <v>980</v>
      </c>
      <c r="L35" s="120">
        <f>L37</f>
        <v>980</v>
      </c>
      <c r="M35" s="4"/>
      <c r="N35" s="102"/>
    </row>
    <row r="36" spans="2:15" ht="20.100000000000001" customHeight="1">
      <c r="B36" s="36" t="s">
        <v>31</v>
      </c>
      <c r="C36" s="37" t="s">
        <v>23</v>
      </c>
      <c r="D36" s="26"/>
      <c r="E36" s="121">
        <v>1960</v>
      </c>
      <c r="F36" s="26"/>
      <c r="G36" s="133">
        <f>SUM(I36:L36)</f>
        <v>1</v>
      </c>
      <c r="H36" s="26"/>
      <c r="I36" s="110"/>
      <c r="J36" s="110"/>
      <c r="K36" s="112">
        <f>1/2</f>
        <v>0.5</v>
      </c>
      <c r="L36" s="112">
        <f>1/2</f>
        <v>0.5</v>
      </c>
      <c r="M36" s="4"/>
      <c r="N36" s="101"/>
    </row>
    <row r="37" spans="2:15" ht="20.100000000000001" customHeight="1">
      <c r="B37" s="38"/>
      <c r="C37" s="39"/>
      <c r="D37" s="26"/>
      <c r="E37" s="122"/>
      <c r="F37" s="26"/>
      <c r="G37" s="134"/>
      <c r="H37" s="26"/>
      <c r="I37" s="114">
        <f t="shared" ref="I37:L37" si="15">I36*$E36</f>
        <v>0</v>
      </c>
      <c r="J37" s="115">
        <f t="shared" si="15"/>
        <v>0</v>
      </c>
      <c r="K37" s="116">
        <f t="shared" si="15"/>
        <v>980</v>
      </c>
      <c r="L37" s="116">
        <f t="shared" si="15"/>
        <v>980</v>
      </c>
      <c r="M37" s="4"/>
      <c r="N37" s="102">
        <f>SUM(I37:L37)</f>
        <v>1960</v>
      </c>
      <c r="O37" s="108">
        <f>E36-N37</f>
        <v>0</v>
      </c>
    </row>
    <row r="38" spans="2:15" ht="20.100000000000001" customHeight="1">
      <c r="B38" s="30">
        <v>7</v>
      </c>
      <c r="C38" s="31" t="s">
        <v>24</v>
      </c>
      <c r="D38" s="26"/>
      <c r="E38" s="117">
        <f>E40+E42</f>
        <v>6102.32</v>
      </c>
      <c r="F38" s="26"/>
      <c r="G38" s="133">
        <f>SUM(I38:L38)</f>
        <v>1</v>
      </c>
      <c r="H38" s="26"/>
      <c r="I38" s="110">
        <f>I39/$E38</f>
        <v>0</v>
      </c>
      <c r="J38" s="111">
        <f t="shared" ref="J38:L38" si="16">J39/$E38</f>
        <v>0</v>
      </c>
      <c r="K38" s="112">
        <f t="shared" si="16"/>
        <v>0.5</v>
      </c>
      <c r="L38" s="112">
        <f t="shared" si="16"/>
        <v>0.5</v>
      </c>
      <c r="M38" s="4"/>
      <c r="N38" s="101"/>
    </row>
    <row r="39" spans="2:15" ht="20.100000000000001" customHeight="1">
      <c r="B39" s="27"/>
      <c r="C39" s="28"/>
      <c r="D39" s="26"/>
      <c r="E39" s="113"/>
      <c r="F39" s="26"/>
      <c r="G39" s="134"/>
      <c r="H39" s="26"/>
      <c r="I39" s="114">
        <f>I41+I43</f>
        <v>0</v>
      </c>
      <c r="J39" s="114">
        <f t="shared" ref="J39:L39" si="17">J41+J43</f>
        <v>0</v>
      </c>
      <c r="K39" s="114">
        <f t="shared" si="17"/>
        <v>3051.16</v>
      </c>
      <c r="L39" s="120">
        <f t="shared" si="17"/>
        <v>3051.16</v>
      </c>
      <c r="M39" s="4"/>
      <c r="N39" s="102"/>
    </row>
    <row r="40" spans="2:15" ht="20.100000000000001" customHeight="1">
      <c r="B40" s="36" t="s">
        <v>21</v>
      </c>
      <c r="C40" s="37" t="s">
        <v>25</v>
      </c>
      <c r="D40" s="26"/>
      <c r="E40" s="121">
        <v>3856.98</v>
      </c>
      <c r="F40" s="26"/>
      <c r="G40" s="133">
        <f>SUM(I40:L40)</f>
        <v>1</v>
      </c>
      <c r="H40" s="26"/>
      <c r="I40" s="110"/>
      <c r="J40" s="110"/>
      <c r="K40" s="112">
        <f>1/2</f>
        <v>0.5</v>
      </c>
      <c r="L40" s="112">
        <f>1/2</f>
        <v>0.5</v>
      </c>
      <c r="M40" s="4"/>
      <c r="N40" s="101"/>
    </row>
    <row r="41" spans="2:15" ht="20.100000000000001" customHeight="1">
      <c r="B41" s="38"/>
      <c r="C41" s="39"/>
      <c r="D41" s="26"/>
      <c r="E41" s="122"/>
      <c r="F41" s="26"/>
      <c r="G41" s="134"/>
      <c r="H41" s="26"/>
      <c r="I41" s="114">
        <f t="shared" ref="I41:L41" si="18">I40*$E40</f>
        <v>0</v>
      </c>
      <c r="J41" s="115">
        <f t="shared" si="18"/>
        <v>0</v>
      </c>
      <c r="K41" s="116">
        <f t="shared" si="18"/>
        <v>1928.49</v>
      </c>
      <c r="L41" s="116">
        <f t="shared" si="18"/>
        <v>1928.49</v>
      </c>
      <c r="M41" s="4"/>
      <c r="N41" s="102">
        <f>SUM(I41:L41)</f>
        <v>3856.98</v>
      </c>
      <c r="O41" s="108">
        <f>E40-N41</f>
        <v>0</v>
      </c>
    </row>
    <row r="42" spans="2:15" ht="20.100000000000001" customHeight="1">
      <c r="B42" s="36" t="s">
        <v>32</v>
      </c>
      <c r="C42" s="37" t="s">
        <v>26</v>
      </c>
      <c r="D42" s="26"/>
      <c r="E42" s="121">
        <v>2245.34</v>
      </c>
      <c r="F42" s="26"/>
      <c r="G42" s="133">
        <f>SUM(I42:L42)</f>
        <v>1</v>
      </c>
      <c r="H42" s="26"/>
      <c r="I42" s="110"/>
      <c r="J42" s="110"/>
      <c r="K42" s="112">
        <f>1/2</f>
        <v>0.5</v>
      </c>
      <c r="L42" s="112">
        <f>1/2</f>
        <v>0.5</v>
      </c>
      <c r="M42" s="4"/>
      <c r="N42" s="101"/>
    </row>
    <row r="43" spans="2:15" ht="20.100000000000001" customHeight="1">
      <c r="B43" s="38"/>
      <c r="C43" s="39"/>
      <c r="D43" s="26"/>
      <c r="E43" s="122"/>
      <c r="F43" s="26"/>
      <c r="G43" s="134"/>
      <c r="H43" s="26"/>
      <c r="I43" s="114">
        <f t="shared" ref="I43:L43" si="19">I42*$E42</f>
        <v>0</v>
      </c>
      <c r="J43" s="115">
        <f t="shared" si="19"/>
        <v>0</v>
      </c>
      <c r="K43" s="116">
        <f t="shared" si="19"/>
        <v>1122.67</v>
      </c>
      <c r="L43" s="116">
        <f t="shared" si="19"/>
        <v>1122.67</v>
      </c>
      <c r="M43" s="4"/>
      <c r="N43" s="102">
        <f>SUM(I43:L43)</f>
        <v>2245.34</v>
      </c>
      <c r="O43" s="108">
        <f>E42-N43</f>
        <v>0</v>
      </c>
    </row>
    <row r="44" spans="2:15" ht="20.100000000000001" customHeight="1">
      <c r="B44" s="40">
        <v>8</v>
      </c>
      <c r="C44" s="41" t="s">
        <v>9</v>
      </c>
      <c r="D44" s="26"/>
      <c r="E44" s="123">
        <f>(E16+E18+E22+E28+E30+E34+E38)*0.0887</f>
        <v>30994.077329999996</v>
      </c>
      <c r="F44" s="26"/>
      <c r="G44" s="133">
        <f>SUM(I44:L44)</f>
        <v>0.99999999999999989</v>
      </c>
      <c r="H44" s="26"/>
      <c r="I44" s="110">
        <f>I45/$E44</f>
        <v>0.1297005745710321</v>
      </c>
      <c r="J44" s="111">
        <f t="shared" ref="J44:L44" si="20">J45/$E44</f>
        <v>0.43437903429596941</v>
      </c>
      <c r="K44" s="112">
        <f t="shared" si="20"/>
        <v>0.41323870096635656</v>
      </c>
      <c r="L44" s="112">
        <f t="shared" si="20"/>
        <v>2.2681690166641916E-2</v>
      </c>
      <c r="M44" s="4"/>
      <c r="N44" s="101"/>
    </row>
    <row r="45" spans="2:15" ht="20.100000000000001" customHeight="1" thickBot="1">
      <c r="B45" s="42"/>
      <c r="C45" s="43"/>
      <c r="D45" s="26"/>
      <c r="E45" s="125"/>
      <c r="F45" s="26"/>
      <c r="G45" s="134"/>
      <c r="H45" s="26"/>
      <c r="I45" s="114">
        <f>(I17+I19+I23+I29+I31+I35+I39)*0.0887</f>
        <v>4019.949638</v>
      </c>
      <c r="J45" s="114">
        <f>(J17+J19+J23+J29+J31+J35+J39)*0.0887</f>
        <v>13463.177379499997</v>
      </c>
      <c r="K45" s="114">
        <f>(K17+K19+K23+K29+K31+K35+K39)*0.0887</f>
        <v>12807.9522535</v>
      </c>
      <c r="L45" s="120">
        <f>(L17+L19+L23+L29+L31+L35+L39)*0.0887</f>
        <v>702.99805900000001</v>
      </c>
      <c r="M45" s="4"/>
      <c r="N45" s="102">
        <f>SUM(I45:L45)</f>
        <v>30994.077329999996</v>
      </c>
    </row>
    <row r="46" spans="2:15">
      <c r="B46" s="44"/>
      <c r="C46" s="45"/>
      <c r="E46" s="46"/>
      <c r="L46" s="104"/>
    </row>
    <row r="47" spans="2:15" s="47" customFormat="1" ht="30" customHeight="1">
      <c r="B47" s="135" t="s">
        <v>34</v>
      </c>
      <c r="C47" s="135"/>
      <c r="E47" s="48">
        <f>E16+E18+E22+E28+E30+E34+E38</f>
        <v>349425.89999999997</v>
      </c>
      <c r="G47" s="52">
        <f>SUM(I47:L47)</f>
        <v>349425.89999999997</v>
      </c>
      <c r="I47" s="49">
        <f>I17+I19+I23+I29+I31+I35+I39</f>
        <v>45320.74</v>
      </c>
      <c r="J47" s="49">
        <f>J17+J19+J23+J29+J31+J35+J39</f>
        <v>151783.28499999997</v>
      </c>
      <c r="K47" s="49">
        <f>K17+K19+K23+K29+K31+K35+K39</f>
        <v>144396.30499999999</v>
      </c>
      <c r="L47" s="49">
        <f>L17+L19+L23+L29+L31+L35+L39</f>
        <v>7925.57</v>
      </c>
      <c r="N47" s="82">
        <f>E47-G47</f>
        <v>0</v>
      </c>
    </row>
    <row r="48" spans="2:15" s="4" customFormat="1" ht="9.9499999999999993" customHeight="1">
      <c r="B48" s="53"/>
      <c r="C48" s="54"/>
      <c r="E48" s="55"/>
      <c r="G48" s="59"/>
      <c r="I48" s="56"/>
      <c r="J48" s="57"/>
      <c r="K48" s="57"/>
      <c r="L48" s="58"/>
      <c r="N48" s="82"/>
    </row>
    <row r="49" spans="2:14" s="29" customFormat="1" ht="30" customHeight="1">
      <c r="B49" s="107" t="s">
        <v>12</v>
      </c>
      <c r="C49" s="126">
        <v>0.3</v>
      </c>
      <c r="E49" s="48">
        <f>ROUND(E47*$C49,2)</f>
        <v>104827.77</v>
      </c>
      <c r="G49" s="52">
        <f>SUM(I49:L49)</f>
        <v>104827.76999999999</v>
      </c>
      <c r="I49" s="49">
        <f>I47*$C49</f>
        <v>13596.222</v>
      </c>
      <c r="J49" s="50">
        <f t="shared" ref="J49:L49" si="21">J47*$C49</f>
        <v>45534.985499999988</v>
      </c>
      <c r="K49" s="50">
        <f t="shared" si="21"/>
        <v>43318.891499999998</v>
      </c>
      <c r="L49" s="51">
        <f t="shared" si="21"/>
        <v>2377.6709999999998</v>
      </c>
      <c r="N49" s="82">
        <f>E49-G49</f>
        <v>0</v>
      </c>
    </row>
    <row r="50" spans="2:14" s="4" customFormat="1" ht="9.9499999999999993" customHeight="1">
      <c r="B50" s="53"/>
      <c r="C50" s="54"/>
      <c r="E50" s="55"/>
      <c r="G50" s="60"/>
      <c r="I50" s="56"/>
      <c r="J50" s="57"/>
      <c r="K50" s="57"/>
      <c r="L50" s="58"/>
      <c r="N50" s="82"/>
    </row>
    <row r="51" spans="2:14" s="29" customFormat="1" ht="30" customHeight="1">
      <c r="B51" s="135" t="s">
        <v>35</v>
      </c>
      <c r="C51" s="138"/>
      <c r="E51" s="48">
        <f>E47+E49</f>
        <v>454253.67</v>
      </c>
      <c r="G51" s="52">
        <f>SUM(I51:L51)</f>
        <v>454253.66999999993</v>
      </c>
      <c r="I51" s="49">
        <f t="shared" ref="I51:K51" si="22">I47+I49</f>
        <v>58916.962</v>
      </c>
      <c r="J51" s="49">
        <f t="shared" si="22"/>
        <v>197318.27049999996</v>
      </c>
      <c r="K51" s="49">
        <f t="shared" si="22"/>
        <v>187715.19649999999</v>
      </c>
      <c r="L51" s="106">
        <f>L47+L49</f>
        <v>10303.241</v>
      </c>
      <c r="N51" s="82">
        <f>E51-G51</f>
        <v>0</v>
      </c>
    </row>
    <row r="52" spans="2:14" ht="30" customHeight="1">
      <c r="B52" s="61"/>
      <c r="C52" s="62"/>
      <c r="E52" s="63"/>
      <c r="G52" s="67"/>
      <c r="I52" s="64"/>
      <c r="J52" s="65"/>
      <c r="K52" s="65"/>
      <c r="L52" s="66"/>
      <c r="N52" s="82"/>
    </row>
    <row r="53" spans="2:14" s="47" customFormat="1" ht="30" customHeight="1">
      <c r="B53" s="135" t="s">
        <v>36</v>
      </c>
      <c r="C53" s="135"/>
      <c r="E53" s="48">
        <f>E44</f>
        <v>30994.077329999996</v>
      </c>
      <c r="G53" s="52">
        <f>SUM(I53:L53)</f>
        <v>30994.077329999996</v>
      </c>
      <c r="I53" s="49">
        <f>I45</f>
        <v>4019.949638</v>
      </c>
      <c r="J53" s="49">
        <f t="shared" ref="J53:L53" si="23">J45</f>
        <v>13463.177379499997</v>
      </c>
      <c r="K53" s="49">
        <f t="shared" si="23"/>
        <v>12807.9522535</v>
      </c>
      <c r="L53" s="49">
        <f t="shared" si="23"/>
        <v>702.99805900000001</v>
      </c>
      <c r="N53" s="82">
        <f>E53-G53</f>
        <v>0</v>
      </c>
    </row>
    <row r="54" spans="2:14" s="4" customFormat="1" ht="9.9499999999999993" customHeight="1">
      <c r="B54" s="53"/>
      <c r="C54" s="54"/>
      <c r="E54" s="55"/>
      <c r="G54" s="59"/>
      <c r="I54" s="56"/>
      <c r="J54" s="57"/>
      <c r="K54" s="57"/>
      <c r="L54" s="58"/>
      <c r="N54" s="82"/>
    </row>
    <row r="55" spans="2:14" s="29" customFormat="1" ht="30" customHeight="1">
      <c r="B55" s="127" t="s">
        <v>12</v>
      </c>
      <c r="C55" s="126">
        <v>0.3</v>
      </c>
      <c r="E55" s="48">
        <f>ROUND(E53*$C55,2)</f>
        <v>9298.2199999999993</v>
      </c>
      <c r="G55" s="52">
        <f>SUM(I55:L55)</f>
        <v>9298.223199</v>
      </c>
      <c r="I55" s="49">
        <f>I53*$C55</f>
        <v>1205.9848913999999</v>
      </c>
      <c r="J55" s="50">
        <f t="shared" ref="J55:L55" si="24">J53*$C55</f>
        <v>4038.953213849999</v>
      </c>
      <c r="K55" s="50">
        <f t="shared" si="24"/>
        <v>3842.3856760499998</v>
      </c>
      <c r="L55" s="51">
        <f t="shared" si="24"/>
        <v>210.89941769999999</v>
      </c>
      <c r="N55" s="82">
        <f>E55-G55</f>
        <v>-3.1990000006771879E-3</v>
      </c>
    </row>
    <row r="56" spans="2:14" s="4" customFormat="1" ht="9.9499999999999993" customHeight="1">
      <c r="B56" s="53"/>
      <c r="C56" s="54"/>
      <c r="E56" s="55"/>
      <c r="G56" s="60"/>
      <c r="I56" s="56"/>
      <c r="J56" s="57"/>
      <c r="K56" s="57"/>
      <c r="L56" s="58"/>
      <c r="N56" s="82"/>
    </row>
    <row r="57" spans="2:14" s="29" customFormat="1" ht="30" customHeight="1">
      <c r="B57" s="135" t="s">
        <v>37</v>
      </c>
      <c r="C57" s="138"/>
      <c r="E57" s="48">
        <f>E53+E55</f>
        <v>40292.297329999994</v>
      </c>
      <c r="G57" s="52">
        <f>SUM(I57:L57)</f>
        <v>40292.300529</v>
      </c>
      <c r="I57" s="49">
        <f t="shared" ref="I57:J57" si="25">I53+I55</f>
        <v>5225.9345293999995</v>
      </c>
      <c r="J57" s="49">
        <f t="shared" si="25"/>
        <v>17502.130593349997</v>
      </c>
      <c r="K57" s="49">
        <f t="shared" ref="K57" si="26">K53+K55</f>
        <v>16650.337929549998</v>
      </c>
      <c r="L57" s="106">
        <f>L53+L55</f>
        <v>913.89747669999997</v>
      </c>
      <c r="N57" s="82">
        <f>E57-G57</f>
        <v>-3.1990000061341561E-3</v>
      </c>
    </row>
    <row r="58" spans="2:14" ht="30" customHeight="1">
      <c r="B58" s="61"/>
      <c r="C58" s="62"/>
      <c r="E58" s="63"/>
      <c r="G58" s="67"/>
      <c r="I58" s="64"/>
      <c r="J58" s="65"/>
      <c r="K58" s="65"/>
      <c r="L58" s="66"/>
      <c r="N58" s="82"/>
    </row>
    <row r="59" spans="2:14" s="47" customFormat="1" ht="30" customHeight="1">
      <c r="B59" s="135" t="s">
        <v>38</v>
      </c>
      <c r="C59" s="135"/>
      <c r="E59" s="48">
        <f>E47+E53</f>
        <v>380419.97732999997</v>
      </c>
      <c r="G59" s="52">
        <f>SUM(I59:L59)</f>
        <v>380419.97732999997</v>
      </c>
      <c r="I59" s="49">
        <f>I47+I53</f>
        <v>49340.689637999996</v>
      </c>
      <c r="J59" s="49">
        <f t="shared" ref="J59:L59" si="27">J47+J53</f>
        <v>165246.46237949998</v>
      </c>
      <c r="K59" s="49">
        <f t="shared" si="27"/>
        <v>157204.25725349999</v>
      </c>
      <c r="L59" s="49">
        <f t="shared" si="27"/>
        <v>8628.5680589999993</v>
      </c>
      <c r="N59" s="82">
        <f>E59-G59</f>
        <v>0</v>
      </c>
    </row>
    <row r="60" spans="2:14" s="4" customFormat="1" ht="9.9499999999999993" customHeight="1">
      <c r="B60" s="53"/>
      <c r="C60" s="54"/>
      <c r="E60" s="55"/>
      <c r="G60" s="59"/>
      <c r="I60" s="56"/>
      <c r="J60" s="57"/>
      <c r="K60" s="57"/>
      <c r="L60" s="58"/>
      <c r="N60" s="82"/>
    </row>
    <row r="61" spans="2:14" s="29" customFormat="1" ht="30" customHeight="1">
      <c r="B61" s="135" t="s">
        <v>16</v>
      </c>
      <c r="C61" s="135"/>
      <c r="E61" s="48">
        <f>E49+E55</f>
        <v>114125.99</v>
      </c>
      <c r="G61" s="52">
        <f>SUM(I61:L61)</f>
        <v>114125.99319899997</v>
      </c>
      <c r="I61" s="49">
        <f>I49+I55</f>
        <v>14802.206891399999</v>
      </c>
      <c r="J61" s="49">
        <f t="shared" ref="J61:L61" si="28">J49+J55</f>
        <v>49573.938713849988</v>
      </c>
      <c r="K61" s="49">
        <f>K49+K55</f>
        <v>47161.277176049996</v>
      </c>
      <c r="L61" s="49">
        <f t="shared" si="28"/>
        <v>2588.5704176999998</v>
      </c>
      <c r="N61" s="82">
        <f>E61-G61</f>
        <v>-3.1989999697543681E-3</v>
      </c>
    </row>
    <row r="62" spans="2:14" s="4" customFormat="1" ht="9.9499999999999993" customHeight="1">
      <c r="B62" s="53"/>
      <c r="C62" s="54"/>
      <c r="E62" s="55"/>
      <c r="G62" s="60"/>
      <c r="I62" s="56"/>
      <c r="J62" s="57"/>
      <c r="K62" s="57"/>
      <c r="L62" s="58"/>
      <c r="N62" s="82"/>
    </row>
    <row r="63" spans="2:14" s="29" customFormat="1" ht="30" customHeight="1">
      <c r="B63" s="135" t="s">
        <v>17</v>
      </c>
      <c r="C63" s="138"/>
      <c r="E63" s="48">
        <f>E59+E61</f>
        <v>494545.96732999996</v>
      </c>
      <c r="G63" s="52">
        <f>SUM(I63:L63)</f>
        <v>494545.97052899993</v>
      </c>
      <c r="I63" s="49">
        <f>I59+I61</f>
        <v>64142.896529399994</v>
      </c>
      <c r="J63" s="49">
        <f t="shared" ref="J63" si="29">J59+J61</f>
        <v>214820.40109334997</v>
      </c>
      <c r="K63" s="49">
        <f>K59+K61+0.01</f>
        <v>204365.54442955001</v>
      </c>
      <c r="L63" s="49">
        <f>L59+L61-0.01</f>
        <v>11217.128476699998</v>
      </c>
      <c r="N63" s="82">
        <f>E63-G63</f>
        <v>-3.1989999697543681E-3</v>
      </c>
    </row>
    <row r="64" spans="2:14" s="4" customFormat="1" ht="20.25" customHeight="1">
      <c r="B64" s="68"/>
      <c r="C64" s="69"/>
      <c r="E64" s="70"/>
      <c r="G64" s="29"/>
      <c r="N64" s="82"/>
    </row>
    <row r="65" spans="2:64" s="6" customFormat="1">
      <c r="B65" s="2"/>
      <c r="C65" s="3"/>
      <c r="D65" s="4"/>
      <c r="E65" s="71"/>
      <c r="F65" s="4"/>
      <c r="G65" s="7"/>
      <c r="H65" s="4"/>
      <c r="N65" s="80"/>
    </row>
    <row r="66" spans="2:64" s="6" customFormat="1">
      <c r="B66" s="2"/>
      <c r="C66" s="3"/>
      <c r="D66" s="4"/>
      <c r="E66" s="71"/>
      <c r="F66" s="4"/>
      <c r="G66" s="7"/>
      <c r="H66" s="4"/>
      <c r="N66" s="80"/>
    </row>
    <row r="67" spans="2:64" s="6" customFormat="1">
      <c r="B67" s="2"/>
      <c r="C67" s="3"/>
      <c r="D67" s="4"/>
      <c r="E67" s="71"/>
      <c r="F67" s="4"/>
      <c r="G67" s="7"/>
      <c r="H67" s="4"/>
      <c r="N67" s="80"/>
    </row>
    <row r="68" spans="2:64" s="6" customFormat="1">
      <c r="C68" s="72"/>
      <c r="D68" s="4"/>
      <c r="E68" s="71"/>
      <c r="F68" s="4"/>
      <c r="G68" s="7"/>
      <c r="H68" s="4"/>
      <c r="N68" s="80"/>
    </row>
    <row r="69" spans="2:64" s="6" customFormat="1">
      <c r="B69" s="73"/>
      <c r="C69" s="74"/>
      <c r="D69" s="4"/>
      <c r="E69" s="71"/>
      <c r="F69" s="4"/>
      <c r="G69" s="7"/>
      <c r="H69" s="4"/>
      <c r="N69" s="80"/>
    </row>
    <row r="70" spans="2:64" s="6" customFormat="1">
      <c r="B70" s="73"/>
      <c r="C70" s="74"/>
      <c r="D70" s="4"/>
      <c r="E70" s="71"/>
      <c r="F70" s="4"/>
      <c r="G70" s="7"/>
      <c r="H70" s="4"/>
      <c r="N70" s="80"/>
    </row>
    <row r="77" spans="2:64" s="75" customFormat="1">
      <c r="B77" s="2"/>
      <c r="C77" s="3"/>
      <c r="D77" s="4"/>
      <c r="E77" s="5"/>
      <c r="F77" s="4"/>
      <c r="G77" s="77"/>
      <c r="H77" s="4"/>
      <c r="M77" s="76"/>
      <c r="N77" s="79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2:64" s="75" customFormat="1">
      <c r="B78" s="2"/>
      <c r="C78" s="3"/>
      <c r="D78" s="4"/>
      <c r="E78" s="5"/>
      <c r="F78" s="4"/>
      <c r="G78" s="77"/>
      <c r="H78" s="4"/>
      <c r="M78" s="76"/>
      <c r="N78" s="79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pans="2:64" s="75" customFormat="1">
      <c r="B79" s="2"/>
      <c r="C79" s="3"/>
      <c r="D79" s="4"/>
      <c r="E79" s="5"/>
      <c r="F79" s="4"/>
      <c r="G79" s="77"/>
      <c r="H79" s="4"/>
      <c r="M79" s="76"/>
      <c r="N79" s="79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</row>
    <row r="80" spans="2:64" s="75" customFormat="1">
      <c r="B80" s="2"/>
      <c r="C80" s="3"/>
      <c r="D80" s="4"/>
      <c r="E80" s="5"/>
      <c r="F80" s="4"/>
      <c r="G80" s="77"/>
      <c r="H80" s="4"/>
      <c r="M80" s="76"/>
      <c r="N80" s="79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</row>
    <row r="81" spans="2:64" s="75" customFormat="1">
      <c r="B81" s="2"/>
      <c r="C81" s="3"/>
      <c r="D81" s="4"/>
      <c r="E81" s="5"/>
      <c r="F81" s="4"/>
      <c r="G81" s="77"/>
      <c r="H81" s="4"/>
      <c r="M81" s="76"/>
      <c r="N81" s="79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2:64" s="75" customFormat="1">
      <c r="B82" s="2"/>
      <c r="C82" s="3"/>
      <c r="D82" s="4"/>
      <c r="E82" s="5"/>
      <c r="F82" s="4"/>
      <c r="G82" s="77"/>
      <c r="H82" s="4"/>
      <c r="M82" s="76"/>
      <c r="N82" s="79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</row>
    <row r="83" spans="2:64" s="75" customFormat="1">
      <c r="B83" s="2"/>
      <c r="C83" s="3"/>
      <c r="D83" s="4"/>
      <c r="E83" s="5"/>
      <c r="F83" s="4"/>
      <c r="G83" s="77"/>
      <c r="H83" s="4"/>
      <c r="M83" s="76"/>
      <c r="N83" s="79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</row>
    <row r="84" spans="2:64" s="75" customFormat="1">
      <c r="B84" s="2"/>
      <c r="C84" s="3"/>
      <c r="D84" s="4"/>
      <c r="E84" s="5"/>
      <c r="F84" s="4"/>
      <c r="G84" s="77"/>
      <c r="H84" s="4"/>
      <c r="M84" s="76"/>
      <c r="N84" s="79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</row>
    <row r="85" spans="2:64" s="75" customFormat="1">
      <c r="B85" s="2"/>
      <c r="C85" s="3"/>
      <c r="D85" s="4"/>
      <c r="E85" s="5"/>
      <c r="F85" s="4"/>
      <c r="G85" s="77"/>
      <c r="H85" s="4"/>
      <c r="M85" s="76"/>
      <c r="N85" s="79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</row>
    <row r="86" spans="2:64" s="75" customFormat="1">
      <c r="B86" s="2"/>
      <c r="C86" s="3"/>
      <c r="D86" s="4"/>
      <c r="E86" s="5"/>
      <c r="F86" s="4"/>
      <c r="G86" s="77"/>
      <c r="H86" s="4"/>
      <c r="M86" s="76"/>
      <c r="N86" s="79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2:64" s="75" customFormat="1">
      <c r="B87" s="2"/>
      <c r="C87" s="3"/>
      <c r="D87" s="4"/>
      <c r="E87" s="5"/>
      <c r="F87" s="4"/>
      <c r="G87" s="77"/>
      <c r="H87" s="4"/>
      <c r="M87" s="76"/>
      <c r="N87" s="79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</row>
    <row r="88" spans="2:64" s="75" customFormat="1">
      <c r="B88" s="2"/>
      <c r="C88" s="3"/>
      <c r="D88" s="4"/>
      <c r="E88" s="5"/>
      <c r="F88" s="4"/>
      <c r="G88" s="77"/>
      <c r="H88" s="4"/>
      <c r="M88" s="76"/>
      <c r="N88" s="79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</row>
    <row r="89" spans="2:64" s="75" customFormat="1">
      <c r="B89" s="2"/>
      <c r="C89" s="3"/>
      <c r="D89" s="4"/>
      <c r="E89" s="5"/>
      <c r="F89" s="4"/>
      <c r="G89" s="77"/>
      <c r="H89" s="4"/>
      <c r="M89" s="76"/>
      <c r="N89" s="79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</row>
    <row r="90" spans="2:64" s="75" customFormat="1">
      <c r="B90" s="2"/>
      <c r="C90" s="3"/>
      <c r="D90" s="4"/>
      <c r="E90" s="5"/>
      <c r="F90" s="4"/>
      <c r="G90" s="77"/>
      <c r="H90" s="4"/>
      <c r="M90" s="76"/>
      <c r="N90" s="79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2:64" s="75" customFormat="1">
      <c r="B91" s="2"/>
      <c r="C91" s="3"/>
      <c r="D91" s="4"/>
      <c r="E91" s="5"/>
      <c r="F91" s="4"/>
      <c r="G91" s="77"/>
      <c r="H91" s="4"/>
      <c r="M91" s="76"/>
      <c r="N91" s="79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</row>
    <row r="92" spans="2:64" s="75" customFormat="1">
      <c r="B92" s="2"/>
      <c r="C92" s="3"/>
      <c r="D92" s="4"/>
      <c r="E92" s="5"/>
      <c r="F92" s="4"/>
      <c r="G92" s="77"/>
      <c r="H92" s="4"/>
      <c r="M92" s="76"/>
      <c r="N92" s="79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</row>
    <row r="93" spans="2:64" s="75" customFormat="1">
      <c r="B93" s="2"/>
      <c r="C93" s="3"/>
      <c r="D93" s="4"/>
      <c r="E93" s="5"/>
      <c r="F93" s="4"/>
      <c r="G93" s="77"/>
      <c r="H93" s="4"/>
      <c r="M93" s="76"/>
      <c r="N93" s="79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</row>
    <row r="94" spans="2:64" s="75" customFormat="1">
      <c r="B94" s="2"/>
      <c r="C94" s="3"/>
      <c r="D94" s="4"/>
      <c r="E94" s="5"/>
      <c r="F94" s="4"/>
      <c r="G94" s="77"/>
      <c r="H94" s="4"/>
      <c r="M94" s="76"/>
      <c r="N94" s="79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</row>
    <row r="95" spans="2:64" s="75" customFormat="1">
      <c r="B95" s="2"/>
      <c r="C95" s="3"/>
      <c r="D95" s="4"/>
      <c r="E95" s="5"/>
      <c r="F95" s="4"/>
      <c r="G95" s="77"/>
      <c r="H95" s="4"/>
      <c r="M95" s="76"/>
      <c r="N95" s="79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</row>
    <row r="96" spans="2:64" s="75" customFormat="1">
      <c r="B96" s="2"/>
      <c r="C96" s="3"/>
      <c r="D96" s="4"/>
      <c r="E96" s="5"/>
      <c r="F96" s="4"/>
      <c r="G96" s="77"/>
      <c r="H96" s="4"/>
      <c r="M96" s="76"/>
      <c r="N96" s="79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</row>
    <row r="97" spans="2:64" s="75" customFormat="1">
      <c r="B97" s="2"/>
      <c r="C97" s="3"/>
      <c r="D97" s="4"/>
      <c r="E97" s="5"/>
      <c r="F97" s="4"/>
      <c r="G97" s="77"/>
      <c r="H97" s="4"/>
      <c r="M97" s="76"/>
      <c r="N97" s="79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</row>
    <row r="98" spans="2:64" s="75" customFormat="1">
      <c r="B98" s="2"/>
      <c r="C98" s="3"/>
      <c r="D98" s="4"/>
      <c r="E98" s="5"/>
      <c r="F98" s="4"/>
      <c r="G98" s="77"/>
      <c r="H98" s="4"/>
      <c r="M98" s="76"/>
      <c r="N98" s="79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</row>
    <row r="99" spans="2:64" s="75" customFormat="1">
      <c r="B99" s="2"/>
      <c r="C99" s="3"/>
      <c r="D99" s="4"/>
      <c r="E99" s="5"/>
      <c r="F99" s="4"/>
      <c r="G99" s="77"/>
      <c r="H99" s="4"/>
      <c r="M99" s="76"/>
      <c r="N99" s="79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</row>
    <row r="100" spans="2:64" s="75" customFormat="1">
      <c r="B100" s="2"/>
      <c r="C100" s="3"/>
      <c r="D100" s="4"/>
      <c r="E100" s="5"/>
      <c r="F100" s="4"/>
      <c r="G100" s="77"/>
      <c r="H100" s="4"/>
      <c r="M100" s="76"/>
      <c r="N100" s="79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</row>
    <row r="101" spans="2:64" s="75" customFormat="1">
      <c r="B101" s="2"/>
      <c r="C101" s="3"/>
      <c r="D101" s="4"/>
      <c r="E101" s="5"/>
      <c r="F101" s="4"/>
      <c r="G101" s="77"/>
      <c r="H101" s="4"/>
      <c r="M101" s="76"/>
      <c r="N101" s="79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</row>
    <row r="102" spans="2:64" s="75" customFormat="1">
      <c r="B102" s="2"/>
      <c r="C102" s="3"/>
      <c r="D102" s="4"/>
      <c r="E102" s="5"/>
      <c r="F102" s="4"/>
      <c r="G102" s="77"/>
      <c r="H102" s="4"/>
      <c r="M102" s="76"/>
      <c r="N102" s="79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</row>
    <row r="103" spans="2:64" s="75" customFormat="1">
      <c r="B103" s="2"/>
      <c r="C103" s="3"/>
      <c r="D103" s="4"/>
      <c r="E103" s="5"/>
      <c r="F103" s="4"/>
      <c r="G103" s="77"/>
      <c r="H103" s="4"/>
      <c r="M103" s="76"/>
      <c r="N103" s="79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</row>
    <row r="104" spans="2:64" s="75" customFormat="1">
      <c r="B104" s="2"/>
      <c r="C104" s="3"/>
      <c r="D104" s="4"/>
      <c r="E104" s="5"/>
      <c r="F104" s="4"/>
      <c r="G104" s="77"/>
      <c r="H104" s="4"/>
      <c r="M104" s="76"/>
      <c r="N104" s="79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</row>
    <row r="105" spans="2:64" s="75" customFormat="1">
      <c r="B105" s="2"/>
      <c r="C105" s="3"/>
      <c r="D105" s="4"/>
      <c r="E105" s="5"/>
      <c r="F105" s="4"/>
      <c r="G105" s="77"/>
      <c r="H105" s="4"/>
      <c r="M105" s="76"/>
      <c r="N105" s="79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</row>
    <row r="106" spans="2:64" s="75" customFormat="1">
      <c r="B106" s="2"/>
      <c r="C106" s="3"/>
      <c r="D106" s="4"/>
      <c r="E106" s="5"/>
      <c r="F106" s="4"/>
      <c r="G106" s="77"/>
      <c r="H106" s="4"/>
      <c r="M106" s="76"/>
      <c r="N106" s="79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</row>
    <row r="107" spans="2:64" s="75" customFormat="1">
      <c r="B107" s="2"/>
      <c r="C107" s="3"/>
      <c r="D107" s="4"/>
      <c r="E107" s="5"/>
      <c r="F107" s="4"/>
      <c r="G107" s="77"/>
      <c r="H107" s="4"/>
      <c r="M107" s="76"/>
      <c r="N107" s="79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</row>
    <row r="108" spans="2:64" s="75" customFormat="1">
      <c r="B108" s="2"/>
      <c r="C108" s="3"/>
      <c r="D108" s="4"/>
      <c r="E108" s="5"/>
      <c r="F108" s="4"/>
      <c r="G108" s="77"/>
      <c r="H108" s="4"/>
      <c r="M108" s="76"/>
      <c r="N108" s="79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</row>
  </sheetData>
  <sheetProtection selectLockedCells="1"/>
  <customSheetViews>
    <customSheetView guid="{14C97035-2DF4-486A-8E7A-7181D166751E}" scale="70" fitToPage="1" hiddenColumns="1" topLeftCell="K19">
      <selection activeCell="J14" sqref="J14"/>
      <pageMargins left="0.19685039370078741" right="0.19685039370078741" top="0.19685039370078741" bottom="0.19685039370078741" header="0" footer="0"/>
      <printOptions horizontalCentered="1" verticalCentered="1"/>
      <pageSetup paperSize="8" scale="24" orientation="landscape" r:id="rId1"/>
    </customSheetView>
  </customSheetViews>
  <mergeCells count="29">
    <mergeCell ref="B57:C57"/>
    <mergeCell ref="B59:C59"/>
    <mergeCell ref="B63:C63"/>
    <mergeCell ref="B61:C61"/>
    <mergeCell ref="G36:G37"/>
    <mergeCell ref="G38:G39"/>
    <mergeCell ref="G40:G41"/>
    <mergeCell ref="G42:G43"/>
    <mergeCell ref="G30:G31"/>
    <mergeCell ref="G32:G33"/>
    <mergeCell ref="G22:G23"/>
    <mergeCell ref="G24:G25"/>
    <mergeCell ref="G26:G27"/>
    <mergeCell ref="I10:L10"/>
    <mergeCell ref="G18:G19"/>
    <mergeCell ref="G20:G21"/>
    <mergeCell ref="B53:C53"/>
    <mergeCell ref="B4:L4"/>
    <mergeCell ref="B5:L5"/>
    <mergeCell ref="B6:L6"/>
    <mergeCell ref="B7:L7"/>
    <mergeCell ref="B8:L8"/>
    <mergeCell ref="B51:C51"/>
    <mergeCell ref="G44:G45"/>
    <mergeCell ref="B47:C47"/>
    <mergeCell ref="G28:G29"/>
    <mergeCell ref="G10:G14"/>
    <mergeCell ref="G34:G35"/>
    <mergeCell ref="G16:G17"/>
  </mergeCells>
  <conditionalFormatting sqref="I14:L14">
    <cfRule type="cellIs" dxfId="92" priority="1892" operator="notEqual">
      <formula>0</formula>
    </cfRule>
    <cfRule type="cellIs" dxfId="91" priority="1893" operator="notEqual">
      <formula>0</formula>
    </cfRule>
    <cfRule type="cellIs" dxfId="90" priority="1894" operator="equal">
      <formula>0</formula>
    </cfRule>
  </conditionalFormatting>
  <conditionalFormatting sqref="I44:J44 K28:L28 I18:L18 I34:L34">
    <cfRule type="cellIs" dxfId="89" priority="1891" stopIfTrue="1" operator="notEqual">
      <formula>0</formula>
    </cfRule>
  </conditionalFormatting>
  <conditionalFormatting sqref="I44:J44 I18:L21 I45:L45 I28:L29 I34:L35">
    <cfRule type="cellIs" dxfId="88" priority="1889" operator="equal">
      <formula>0</formula>
    </cfRule>
    <cfRule type="containsErrors" dxfId="87" priority="1890">
      <formula>ISERROR(I18)</formula>
    </cfRule>
  </conditionalFormatting>
  <conditionalFormatting sqref="I44:J44 I20:L20 I28:L28">
    <cfRule type="cellIs" dxfId="86" priority="1888" stopIfTrue="1" operator="notEqual">
      <formula>0</formula>
    </cfRule>
  </conditionalFormatting>
  <conditionalFormatting sqref="G44:G45 G18:G21 G34:G35">
    <cfRule type="containsErrors" dxfId="85" priority="1883">
      <formula>ISERROR(G18)</formula>
    </cfRule>
    <cfRule type="cellIs" dxfId="84" priority="1884" operator="greaterThan">
      <formula>100%</formula>
    </cfRule>
    <cfRule type="cellIs" dxfId="83" priority="1885" operator="equal">
      <formula>100%</formula>
    </cfRule>
    <cfRule type="cellIs" dxfId="82" priority="1886" operator="between">
      <formula>1%</formula>
      <formula>99%</formula>
    </cfRule>
    <cfRule type="cellIs" priority="1887" operator="equal">
      <formula>0%</formula>
    </cfRule>
  </conditionalFormatting>
  <conditionalFormatting sqref="I44:J44">
    <cfRule type="cellIs" dxfId="81" priority="1344" stopIfTrue="1" operator="notEqual">
      <formula>0</formula>
    </cfRule>
  </conditionalFormatting>
  <conditionalFormatting sqref="K44">
    <cfRule type="cellIs" dxfId="80" priority="1035" stopIfTrue="1" operator="notEqual">
      <formula>0</formula>
    </cfRule>
  </conditionalFormatting>
  <conditionalFormatting sqref="K44">
    <cfRule type="cellIs" dxfId="79" priority="1033" operator="equal">
      <formula>0</formula>
    </cfRule>
    <cfRule type="containsErrors" dxfId="78" priority="1034">
      <formula>ISERROR(K44)</formula>
    </cfRule>
  </conditionalFormatting>
  <conditionalFormatting sqref="K44">
    <cfRule type="cellIs" dxfId="77" priority="1032" stopIfTrue="1" operator="notEqual">
      <formula>0</formula>
    </cfRule>
  </conditionalFormatting>
  <conditionalFormatting sqref="K44">
    <cfRule type="cellIs" dxfId="76" priority="1031" stopIfTrue="1" operator="notEqual">
      <formula>0</formula>
    </cfRule>
  </conditionalFormatting>
  <conditionalFormatting sqref="L44">
    <cfRule type="cellIs" dxfId="75" priority="1030" stopIfTrue="1" operator="notEqual">
      <formula>0</formula>
    </cfRule>
  </conditionalFormatting>
  <conditionalFormatting sqref="L44">
    <cfRule type="cellIs" dxfId="74" priority="1028" operator="equal">
      <formula>0</formula>
    </cfRule>
    <cfRule type="containsErrors" dxfId="73" priority="1029">
      <formula>ISERROR(L44)</formula>
    </cfRule>
  </conditionalFormatting>
  <conditionalFormatting sqref="L44">
    <cfRule type="cellIs" dxfId="72" priority="1027" stopIfTrue="1" operator="notEqual">
      <formula>0</formula>
    </cfRule>
  </conditionalFormatting>
  <conditionalFormatting sqref="L44">
    <cfRule type="cellIs" dxfId="71" priority="1026" stopIfTrue="1" operator="notEqual">
      <formula>0</formula>
    </cfRule>
  </conditionalFormatting>
  <conditionalFormatting sqref="G28:G29">
    <cfRule type="containsErrors" dxfId="70" priority="1017">
      <formula>ISERROR(G28)</formula>
    </cfRule>
    <cfRule type="cellIs" dxfId="69" priority="1018" operator="greaterThan">
      <formula>100%</formula>
    </cfRule>
    <cfRule type="cellIs" dxfId="68" priority="1019" operator="equal">
      <formula>100%</formula>
    </cfRule>
    <cfRule type="cellIs" dxfId="67" priority="1020" operator="between">
      <formula>1%</formula>
      <formula>99%</formula>
    </cfRule>
    <cfRule type="cellIs" priority="1021" operator="equal">
      <formula>0%</formula>
    </cfRule>
  </conditionalFormatting>
  <conditionalFormatting sqref="I28:J28">
    <cfRule type="cellIs" dxfId="66" priority="1016" stopIfTrue="1" operator="notEqual">
      <formula>0</formula>
    </cfRule>
  </conditionalFormatting>
  <conditionalFormatting sqref="K28">
    <cfRule type="cellIs" dxfId="65" priority="79" stopIfTrue="1" operator="notEqual">
      <formula>0</formula>
    </cfRule>
  </conditionalFormatting>
  <conditionalFormatting sqref="L28">
    <cfRule type="cellIs" dxfId="64" priority="78" stopIfTrue="1" operator="notEqual">
      <formula>0</formula>
    </cfRule>
  </conditionalFormatting>
  <conditionalFormatting sqref="I16:L16">
    <cfRule type="cellIs" dxfId="63" priority="77" stopIfTrue="1" operator="notEqual">
      <formula>0</formula>
    </cfRule>
  </conditionalFormatting>
  <conditionalFormatting sqref="I16:L17">
    <cfRule type="cellIs" dxfId="62" priority="75" operator="equal">
      <formula>0</formula>
    </cfRule>
    <cfRule type="containsErrors" dxfId="61" priority="76">
      <formula>ISERROR(I16)</formula>
    </cfRule>
  </conditionalFormatting>
  <conditionalFormatting sqref="G16:G17">
    <cfRule type="containsErrors" dxfId="60" priority="70">
      <formula>ISERROR(G16)</formula>
    </cfRule>
    <cfRule type="cellIs" dxfId="59" priority="71" operator="greaterThan">
      <formula>100%</formula>
    </cfRule>
    <cfRule type="cellIs" dxfId="58" priority="72" operator="equal">
      <formula>100%</formula>
    </cfRule>
    <cfRule type="cellIs" dxfId="57" priority="73" operator="between">
      <formula>1%</formula>
      <formula>99%</formula>
    </cfRule>
    <cfRule type="cellIs" priority="74" operator="equal">
      <formula>0%</formula>
    </cfRule>
  </conditionalFormatting>
  <conditionalFormatting sqref="I30:L30">
    <cfRule type="cellIs" dxfId="56" priority="69" stopIfTrue="1" operator="notEqual">
      <formula>0</formula>
    </cfRule>
  </conditionalFormatting>
  <conditionalFormatting sqref="I30:L33">
    <cfRule type="cellIs" dxfId="55" priority="67" operator="equal">
      <formula>0</formula>
    </cfRule>
    <cfRule type="containsErrors" dxfId="54" priority="68">
      <formula>ISERROR(I30)</formula>
    </cfRule>
  </conditionalFormatting>
  <conditionalFormatting sqref="I32:L32">
    <cfRule type="cellIs" dxfId="53" priority="66" stopIfTrue="1" operator="notEqual">
      <formula>0</formula>
    </cfRule>
  </conditionalFormatting>
  <conditionalFormatting sqref="G30:G31">
    <cfRule type="containsErrors" dxfId="52" priority="61">
      <formula>ISERROR(G30)</formula>
    </cfRule>
    <cfRule type="cellIs" dxfId="51" priority="62" operator="greaterThan">
      <formula>100%</formula>
    </cfRule>
    <cfRule type="cellIs" dxfId="50" priority="63" operator="equal">
      <formula>100%</formula>
    </cfRule>
    <cfRule type="cellIs" dxfId="49" priority="64" operator="between">
      <formula>1%</formula>
      <formula>99%</formula>
    </cfRule>
    <cfRule type="cellIs" priority="65" operator="equal">
      <formula>0%</formula>
    </cfRule>
  </conditionalFormatting>
  <conditionalFormatting sqref="G32:G33">
    <cfRule type="containsErrors" dxfId="48" priority="56">
      <formula>ISERROR(G32)</formula>
    </cfRule>
    <cfRule type="cellIs" dxfId="47" priority="57" operator="greaterThan">
      <formula>100%</formula>
    </cfRule>
    <cfRule type="cellIs" dxfId="46" priority="58" operator="equal">
      <formula>100%</formula>
    </cfRule>
    <cfRule type="cellIs" dxfId="45" priority="59" operator="between">
      <formula>1%</formula>
      <formula>99%</formula>
    </cfRule>
    <cfRule type="cellIs" priority="60" operator="equal">
      <formula>0%</formula>
    </cfRule>
  </conditionalFormatting>
  <conditionalFormatting sqref="I36:L37">
    <cfRule type="cellIs" dxfId="44" priority="54" operator="equal">
      <formula>0</formula>
    </cfRule>
    <cfRule type="containsErrors" dxfId="43" priority="55">
      <formula>ISERROR(I36)</formula>
    </cfRule>
  </conditionalFormatting>
  <conditionalFormatting sqref="I36:L36">
    <cfRule type="cellIs" dxfId="42" priority="53" stopIfTrue="1" operator="notEqual">
      <formula>0</formula>
    </cfRule>
  </conditionalFormatting>
  <conditionalFormatting sqref="G36:G37">
    <cfRule type="containsErrors" dxfId="41" priority="48">
      <formula>ISERROR(G36)</formula>
    </cfRule>
    <cfRule type="cellIs" dxfId="40" priority="49" operator="greaterThan">
      <formula>100%</formula>
    </cfRule>
    <cfRule type="cellIs" dxfId="39" priority="50" operator="equal">
      <formula>100%</formula>
    </cfRule>
    <cfRule type="cellIs" dxfId="38" priority="51" operator="between">
      <formula>1%</formula>
      <formula>99%</formula>
    </cfRule>
    <cfRule type="cellIs" priority="52" operator="equal">
      <formula>0%</formula>
    </cfRule>
  </conditionalFormatting>
  <conditionalFormatting sqref="I38:L38">
    <cfRule type="cellIs" dxfId="37" priority="47" stopIfTrue="1" operator="notEqual">
      <formula>0</formula>
    </cfRule>
  </conditionalFormatting>
  <conditionalFormatting sqref="I38:L41">
    <cfRule type="cellIs" dxfId="36" priority="45" operator="equal">
      <formula>0</formula>
    </cfRule>
    <cfRule type="containsErrors" dxfId="35" priority="46">
      <formula>ISERROR(I38)</formula>
    </cfRule>
  </conditionalFormatting>
  <conditionalFormatting sqref="I40:L40">
    <cfRule type="cellIs" dxfId="34" priority="44" stopIfTrue="1" operator="notEqual">
      <formula>0</formula>
    </cfRule>
  </conditionalFormatting>
  <conditionalFormatting sqref="G38:G39">
    <cfRule type="containsErrors" dxfId="33" priority="39">
      <formula>ISERROR(G38)</formula>
    </cfRule>
    <cfRule type="cellIs" dxfId="32" priority="40" operator="greaterThan">
      <formula>100%</formula>
    </cfRule>
    <cfRule type="cellIs" dxfId="31" priority="41" operator="equal">
      <formula>100%</formula>
    </cfRule>
    <cfRule type="cellIs" dxfId="30" priority="42" operator="between">
      <formula>1%</formula>
      <formula>99%</formula>
    </cfRule>
    <cfRule type="cellIs" priority="43" operator="equal">
      <formula>0%</formula>
    </cfRule>
  </conditionalFormatting>
  <conditionalFormatting sqref="G40:G41">
    <cfRule type="containsErrors" dxfId="29" priority="34">
      <formula>ISERROR(G40)</formula>
    </cfRule>
    <cfRule type="cellIs" dxfId="28" priority="35" operator="greaterThan">
      <formula>100%</formula>
    </cfRule>
    <cfRule type="cellIs" dxfId="27" priority="36" operator="equal">
      <formula>100%</formula>
    </cfRule>
    <cfRule type="cellIs" dxfId="26" priority="37" operator="between">
      <formula>1%</formula>
      <formula>99%</formula>
    </cfRule>
    <cfRule type="cellIs" priority="38" operator="equal">
      <formula>0%</formula>
    </cfRule>
  </conditionalFormatting>
  <conditionalFormatting sqref="I42:L43">
    <cfRule type="cellIs" dxfId="25" priority="32" operator="equal">
      <formula>0</formula>
    </cfRule>
    <cfRule type="containsErrors" dxfId="24" priority="33">
      <formula>ISERROR(I42)</formula>
    </cfRule>
  </conditionalFormatting>
  <conditionalFormatting sqref="I42:L42">
    <cfRule type="cellIs" dxfId="23" priority="31" stopIfTrue="1" operator="notEqual">
      <formula>0</formula>
    </cfRule>
  </conditionalFormatting>
  <conditionalFormatting sqref="G42:G43">
    <cfRule type="containsErrors" dxfId="22" priority="26">
      <formula>ISERROR(G42)</formula>
    </cfRule>
    <cfRule type="cellIs" dxfId="21" priority="27" operator="greaterThan">
      <formula>100%</formula>
    </cfRule>
    <cfRule type="cellIs" dxfId="20" priority="28" operator="equal">
      <formula>100%</formula>
    </cfRule>
    <cfRule type="cellIs" dxfId="19" priority="29" operator="between">
      <formula>1%</formula>
      <formula>99%</formula>
    </cfRule>
    <cfRule type="cellIs" priority="30" operator="equal">
      <formula>0%</formula>
    </cfRule>
  </conditionalFormatting>
  <conditionalFormatting sqref="I22:L22">
    <cfRule type="cellIs" dxfId="18" priority="25" stopIfTrue="1" operator="notEqual">
      <formula>0</formula>
    </cfRule>
  </conditionalFormatting>
  <conditionalFormatting sqref="I22:L25">
    <cfRule type="cellIs" dxfId="17" priority="23" operator="equal">
      <formula>0</formula>
    </cfRule>
    <cfRule type="containsErrors" dxfId="16" priority="24">
      <formula>ISERROR(I22)</formula>
    </cfRule>
  </conditionalFormatting>
  <conditionalFormatting sqref="I24:L24">
    <cfRule type="cellIs" dxfId="15" priority="22" stopIfTrue="1" operator="notEqual">
      <formula>0</formula>
    </cfRule>
  </conditionalFormatting>
  <conditionalFormatting sqref="G22:G23">
    <cfRule type="containsErrors" dxfId="14" priority="17">
      <formula>ISERROR(G22)</formula>
    </cfRule>
    <cfRule type="cellIs" dxfId="13" priority="18" operator="greaterThan">
      <formula>100%</formula>
    </cfRule>
    <cfRule type="cellIs" dxfId="12" priority="19" operator="equal">
      <formula>100%</formula>
    </cfRule>
    <cfRule type="cellIs" dxfId="11" priority="20" operator="between">
      <formula>1%</formula>
      <formula>99%</formula>
    </cfRule>
    <cfRule type="cellIs" priority="21" operator="equal">
      <formula>0%</formula>
    </cfRule>
  </conditionalFormatting>
  <conditionalFormatting sqref="G24:G25">
    <cfRule type="containsErrors" dxfId="10" priority="12">
      <formula>ISERROR(G24)</formula>
    </cfRule>
    <cfRule type="cellIs" dxfId="9" priority="13" operator="greaterThan">
      <formula>100%</formula>
    </cfRule>
    <cfRule type="cellIs" dxfId="8" priority="14" operator="equal">
      <formula>100%</formula>
    </cfRule>
    <cfRule type="cellIs" dxfId="7" priority="15" operator="between">
      <formula>1%</formula>
      <formula>99%</formula>
    </cfRule>
    <cfRule type="cellIs" priority="16" operator="equal">
      <formula>0%</formula>
    </cfRule>
  </conditionalFormatting>
  <conditionalFormatting sqref="I26:L27">
    <cfRule type="cellIs" dxfId="6" priority="10" operator="equal">
      <formula>0</formula>
    </cfRule>
    <cfRule type="containsErrors" dxfId="5" priority="11">
      <formula>ISERROR(I26)</formula>
    </cfRule>
  </conditionalFormatting>
  <conditionalFormatting sqref="I26:L26">
    <cfRule type="cellIs" dxfId="4" priority="9" stopIfTrue="1" operator="notEqual">
      <formula>0</formula>
    </cfRule>
  </conditionalFormatting>
  <conditionalFormatting sqref="G26:G27">
    <cfRule type="containsErrors" dxfId="3" priority="4">
      <formula>ISERROR(G26)</formula>
    </cfRule>
    <cfRule type="cellIs" dxfId="2" priority="5" operator="greaterThan">
      <formula>100%</formula>
    </cfRule>
    <cfRule type="cellIs" dxfId="1" priority="6" operator="equal">
      <formula>100%</formula>
    </cfRule>
    <cfRule type="cellIs" dxfId="0" priority="7" operator="between">
      <formula>1%</formula>
      <formula>99%</formula>
    </cfRule>
    <cfRule type="cellIs" priority="8" operator="equal">
      <formula>0%</formula>
    </cfRule>
  </conditionalFormatting>
  <printOptions horizontalCentered="1"/>
  <pageMargins left="0.19685039370078741" right="0.19685039370078741" top="0.19685039370078741" bottom="0.19685039370078741" header="0" footer="0"/>
  <pageSetup paperSize="9" scale="35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13313" r:id="rId5">
          <objectPr defaultSize="0" autoPict="0" r:id="rId6">
            <anchor moveWithCells="1" sizeWithCells="1">
              <from>
                <xdr:col>2</xdr:col>
                <xdr:colOff>600075</xdr:colOff>
                <xdr:row>3</xdr:row>
                <xdr:rowOff>171450</xdr:rowOff>
              </from>
              <to>
                <xdr:col>2</xdr:col>
                <xdr:colOff>2905125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Cronograma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Rina</dc:creator>
  <cp:lastModifiedBy>Cintia Maria Heckmann</cp:lastModifiedBy>
  <cp:lastPrinted>2019-10-18T11:04:09Z</cp:lastPrinted>
  <dcterms:created xsi:type="dcterms:W3CDTF">2010-08-25T14:00:24Z</dcterms:created>
  <dcterms:modified xsi:type="dcterms:W3CDTF">2019-10-18T11:04:10Z</dcterms:modified>
</cp:coreProperties>
</file>