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EstaPasta_de_trabalho" defaultThemeVersion="124226"/>
  <bookViews>
    <workbookView xWindow="2790" yWindow="-195" windowWidth="19440" windowHeight="12240"/>
  </bookViews>
  <sheets>
    <sheet name="II - Relat.Sint.Serviços" sheetId="13" r:id="rId1"/>
    <sheet name="II - Relat.Anal.Serviços" sheetId="14" r:id="rId2"/>
    <sheet name="II - Rel.Anal.Parc.Honor." sheetId="15" r:id="rId3"/>
    <sheet name="II - Rel.Anal.Decomp.PV" sheetId="16" r:id="rId4"/>
    <sheet name="II - Área" sheetId="6" r:id="rId5"/>
    <sheet name="III - Planilha Orçamentária" sheetId="1" r:id="rId6"/>
    <sheet name="IV - Cronograma" sheetId="4" r:id="rId7"/>
    <sheet name="DIFERENÇAS" sheetId="3" state="hidden" r:id="rId8"/>
  </sheets>
  <definedNames>
    <definedName name="_xlnm._FilterDatabase" localSheetId="5" hidden="1">'III - Planilha Orçamentária'!$B$9:$M$20</definedName>
    <definedName name="_xlnm._FilterDatabase" localSheetId="6" hidden="1">'IV - Cronograma'!$B$9:$N$34</definedName>
    <definedName name="_xlnm.Print_Area" localSheetId="4">'II - Área'!$A$1:$B$21</definedName>
    <definedName name="_xlnm.Print_Area" localSheetId="3">'II - Rel.Anal.Decomp.PV'!$A$1:$J$60</definedName>
    <definedName name="_xlnm.Print_Area" localSheetId="2">'II - Rel.Anal.Parc.Honor.'!$A$1:$R$39</definedName>
    <definedName name="_xlnm.Print_Area" localSheetId="1">'II - Relat.Anal.Serviços'!$A$1:$G$104</definedName>
    <definedName name="_xlnm.Print_Area" localSheetId="0">'II - Relat.Sint.Serviços'!$A$1:$G$42</definedName>
    <definedName name="_xlnm.Print_Area" localSheetId="5">'III - Planilha Orçamentária'!$C$1:$M$32</definedName>
    <definedName name="_xlnm.Print_Area" localSheetId="6">'IV - Cronograma'!$C$1:$AA$49</definedName>
    <definedName name="_xlnm.Print_Titles" localSheetId="2">'II - Rel.Anal.Parc.Honor.'!$21:$24</definedName>
    <definedName name="_xlnm.Print_Titles" localSheetId="1">'II - Relat.Anal.Serviços'!$21:$21</definedName>
    <definedName name="_xlnm.Print_Titles" localSheetId="5">'III - Planilha Orçamentária'!$1:$9</definedName>
    <definedName name="_xlnm.Print_Titles" localSheetId="6">'IV - Cronograma'!$1:$9</definedName>
    <definedName name="Z_ABB8A3A3_4187_4CD4_820B_E5CE21B14F3E_.wvu.FilterData" localSheetId="5" hidden="1">'III - Planilha Orçamentária'!$B$9:$M$20</definedName>
    <definedName name="Z_ABB8A3A3_4187_4CD4_820B_E5CE21B14F3E_.wvu.FilterData" localSheetId="6" hidden="1">'IV - Cronograma'!$B$9:$N$34</definedName>
    <definedName name="Z_ABB8A3A3_4187_4CD4_820B_E5CE21B14F3E_.wvu.PrintArea" localSheetId="5" hidden="1">'III - Planilha Orçamentária'!$C$1:$M$32</definedName>
    <definedName name="Z_ABB8A3A3_4187_4CD4_820B_E5CE21B14F3E_.wvu.PrintArea" localSheetId="6" hidden="1">'IV - Cronograma'!$C$1:$N$46</definedName>
    <definedName name="Z_ABB8A3A3_4187_4CD4_820B_E5CE21B14F3E_.wvu.PrintTitles" localSheetId="5" hidden="1">'III - Planilha Orçamentária'!$1:$9</definedName>
    <definedName name="Z_ABB8A3A3_4187_4CD4_820B_E5CE21B14F3E_.wvu.PrintTitles" localSheetId="6" hidden="1">'IV - Cronograma'!$1:$9</definedName>
    <definedName name="Z_ABB8A3A3_4187_4CD4_820B_E5CE21B14F3E_.wvu.Rows" localSheetId="7" hidden="1">DIFERENÇAS!$10:$42,DIFERENÇAS!$44:$46,DIFERENÇAS!$48:$98,DIFERENÇAS!$100:$103,DIFERENÇAS!$105:$127,DIFERENÇAS!$129:$190,DIFERENÇAS!$192:$197,DIFERENÇAS!$199:$205,DIFERENÇAS!$207:$219,DIFERENÇAS!$221:$250,DIFERENÇAS!$252:$326,DIFERENÇAS!$328:$352,DIFERENÇAS!$354:$355</definedName>
    <definedName name="Z_ABB8A3A3_4187_4CD4_820B_E5CE21B14F3E_.wvu.Rows" localSheetId="5" hidden="1">'III - Planilha Orçamentária'!$27:$30</definedName>
    <definedName name="Z_ABB8A3A3_4187_4CD4_820B_E5CE21B14F3E_.wvu.Rows" localSheetId="6" hidden="1">'IV - Cronograma'!$41:$44</definedName>
  </definedNames>
  <calcPr calcId="125725"/>
  <customWorkbookViews>
    <customWorkbookView name="Renata Maradini - Modo de exibição pessoal" guid="{ABB8A3A3-4187-4CD4-820B-E5CE21B14F3E}" mergeInterval="0" personalView="1" maximized="1" xWindow="1" yWindow="1" windowWidth="1276" windowHeight="570" activeSheetId="1"/>
  </customWorkbookViews>
</workbook>
</file>

<file path=xl/calcChain.xml><?xml version="1.0" encoding="utf-8"?>
<calcChain xmlns="http://schemas.openxmlformats.org/spreadsheetml/2006/main">
  <c r="G37" i="13"/>
  <c r="F37"/>
  <c r="G36"/>
  <c r="F36"/>
  <c r="G33"/>
  <c r="F33"/>
  <c r="G32"/>
  <c r="F32"/>
  <c r="G30"/>
  <c r="F30"/>
  <c r="B21" i="6"/>
  <c r="B19"/>
  <c r="B15"/>
  <c r="A28" i="4" l="1"/>
  <c r="A22"/>
  <c r="I22" s="1"/>
  <c r="D22"/>
  <c r="A25"/>
  <c r="A12" i="1"/>
  <c r="A13" s="1"/>
  <c r="A14" s="1"/>
  <c r="A15" s="1"/>
  <c r="A16" s="1"/>
  <c r="A17" s="1"/>
  <c r="A18" s="1"/>
  <c r="A19" s="1"/>
  <c r="A20" s="1"/>
  <c r="J19"/>
  <c r="K19" s="1"/>
  <c r="J18"/>
  <c r="J17"/>
  <c r="J16"/>
  <c r="J15"/>
  <c r="K15" s="1"/>
  <c r="J12"/>
  <c r="J11"/>
  <c r="B20"/>
  <c r="B19"/>
  <c r="B18"/>
  <c r="B17"/>
  <c r="B16"/>
  <c r="B15"/>
  <c r="G22" i="4" l="1"/>
  <c r="F22"/>
  <c r="C22"/>
  <c r="I25"/>
  <c r="D25"/>
  <c r="G25"/>
  <c r="C25"/>
  <c r="J25"/>
  <c r="E25"/>
  <c r="F25"/>
  <c r="E22"/>
  <c r="J22"/>
  <c r="K22" s="1"/>
  <c r="K25" l="1"/>
  <c r="X26" s="1"/>
  <c r="Z23"/>
  <c r="R23"/>
  <c r="X23"/>
  <c r="P23"/>
  <c r="P24" s="1"/>
  <c r="T23"/>
  <c r="V23"/>
  <c r="R26" l="1"/>
  <c r="T26"/>
  <c r="P26"/>
  <c r="P27" s="1"/>
  <c r="Q27" s="1"/>
  <c r="V26"/>
  <c r="Z26"/>
  <c r="Q24"/>
  <c r="R24"/>
  <c r="R27" l="1"/>
  <c r="S27" s="1"/>
  <c r="S24"/>
  <c r="T24"/>
  <c r="T27" l="1"/>
  <c r="U27" s="1"/>
  <c r="V24"/>
  <c r="U24"/>
  <c r="V27"/>
  <c r="W24" l="1"/>
  <c r="X24"/>
  <c r="W27"/>
  <c r="X27"/>
  <c r="Y24" l="1"/>
  <c r="Z24"/>
  <c r="AA24" s="1"/>
  <c r="Z27"/>
  <c r="AA27" s="1"/>
  <c r="Y27"/>
  <c r="G24" i="13" l="1"/>
  <c r="G23"/>
  <c r="G24" i="14"/>
  <c r="G23"/>
  <c r="N30" i="15" l="1"/>
  <c r="M30"/>
  <c r="K30"/>
  <c r="J30"/>
  <c r="H30"/>
  <c r="E30"/>
  <c r="E28"/>
  <c r="E27"/>
  <c r="E26"/>
  <c r="K1" i="4"/>
  <c r="F40" s="1"/>
  <c r="F26" i="1"/>
  <c r="G36" i="14" l="1"/>
  <c r="M31" i="15"/>
  <c r="G22" i="13"/>
  <c r="G22" i="14"/>
  <c r="H31" i="15"/>
  <c r="G30" i="14"/>
  <c r="N31" i="15"/>
  <c r="G37" i="14"/>
  <c r="J31" i="15"/>
  <c r="G32" i="14"/>
  <c r="K31" i="15"/>
  <c r="G33" i="14"/>
  <c r="F1" i="4"/>
  <c r="F2"/>
  <c r="F37" i="14" l="1"/>
  <c r="F22"/>
  <c r="G25"/>
  <c r="F33"/>
  <c r="F32"/>
  <c r="G25" i="13"/>
  <c r="F22"/>
  <c r="F30" i="14"/>
  <c r="F36"/>
  <c r="R6" i="4"/>
  <c r="T6" s="1"/>
  <c r="V6" s="1"/>
  <c r="X6" s="1"/>
  <c r="I38"/>
  <c r="A11" l="1"/>
  <c r="A14" s="1"/>
  <c r="A17" s="1"/>
  <c r="A11" i="1"/>
  <c r="I45" i="4"/>
  <c r="B14" i="1"/>
  <c r="B10"/>
  <c r="B11" s="1"/>
  <c r="B12" s="1"/>
  <c r="F327" i="3" l="1"/>
  <c r="F220"/>
  <c r="F206"/>
  <c r="F128"/>
  <c r="F104"/>
  <c r="F99"/>
  <c r="F47"/>
  <c r="F43"/>
  <c r="F9"/>
  <c r="F8"/>
  <c r="F7"/>
  <c r="I31" i="1"/>
  <c r="F20"/>
  <c r="F13"/>
  <c r="D11" i="4" l="1"/>
  <c r="C10"/>
  <c r="E11"/>
  <c r="G14"/>
  <c r="F11"/>
  <c r="G11"/>
  <c r="D14"/>
  <c r="D13" i="1"/>
  <c r="D20"/>
  <c r="I14" i="4" l="1"/>
  <c r="I11"/>
  <c r="F14"/>
  <c r="F10"/>
  <c r="E14"/>
  <c r="C11"/>
  <c r="C14"/>
  <c r="K17" i="1"/>
  <c r="K18"/>
  <c r="F17" i="4"/>
  <c r="D17" s="1"/>
  <c r="B10"/>
  <c r="B11" s="1"/>
  <c r="B14" s="1"/>
  <c r="A18"/>
  <c r="K16" i="1" l="1"/>
  <c r="K20" s="1"/>
  <c r="K12"/>
  <c r="J14" i="4"/>
  <c r="K14" s="1"/>
  <c r="A19"/>
  <c r="C18"/>
  <c r="F18"/>
  <c r="Z15" l="1"/>
  <c r="P15"/>
  <c r="P16" s="1"/>
  <c r="R15"/>
  <c r="X15"/>
  <c r="T15"/>
  <c r="V15"/>
  <c r="K11" i="1"/>
  <c r="K13" s="1"/>
  <c r="J11" i="4"/>
  <c r="K11" s="1"/>
  <c r="B18"/>
  <c r="B19" s="1"/>
  <c r="F34"/>
  <c r="C19"/>
  <c r="G19"/>
  <c r="D19"/>
  <c r="I19"/>
  <c r="E19"/>
  <c r="J19"/>
  <c r="F19"/>
  <c r="B22" l="1"/>
  <c r="B25" s="1"/>
  <c r="B28" s="1"/>
  <c r="B31" s="1"/>
  <c r="K19"/>
  <c r="Z20" s="1"/>
  <c r="Z12"/>
  <c r="T12"/>
  <c r="T17" s="1"/>
  <c r="X12"/>
  <c r="X17" s="1"/>
  <c r="K17"/>
  <c r="V12"/>
  <c r="V17" s="1"/>
  <c r="P12"/>
  <c r="R12"/>
  <c r="R17" s="1"/>
  <c r="Q16"/>
  <c r="R16"/>
  <c r="D34"/>
  <c r="A31"/>
  <c r="D28"/>
  <c r="I28"/>
  <c r="E28"/>
  <c r="J28"/>
  <c r="F28"/>
  <c r="C28"/>
  <c r="G28"/>
  <c r="R20" l="1"/>
  <c r="T20"/>
  <c r="X20"/>
  <c r="V20"/>
  <c r="P20"/>
  <c r="P21" s="1"/>
  <c r="S17"/>
  <c r="S16"/>
  <c r="T16"/>
  <c r="P13"/>
  <c r="P17"/>
  <c r="Q17" s="1"/>
  <c r="K28"/>
  <c r="Z29" s="1"/>
  <c r="A34"/>
  <c r="E31"/>
  <c r="J31"/>
  <c r="F31"/>
  <c r="C31"/>
  <c r="G31"/>
  <c r="D31"/>
  <c r="I31"/>
  <c r="W17"/>
  <c r="U17"/>
  <c r="R29" l="1"/>
  <c r="T29"/>
  <c r="V29"/>
  <c r="R13"/>
  <c r="Q13"/>
  <c r="V16"/>
  <c r="U16"/>
  <c r="X29"/>
  <c r="P29"/>
  <c r="P30" s="1"/>
  <c r="Q30" s="1"/>
  <c r="R21"/>
  <c r="Q21"/>
  <c r="K31"/>
  <c r="Y17"/>
  <c r="R30" l="1"/>
  <c r="S30" s="1"/>
  <c r="W16"/>
  <c r="X16"/>
  <c r="T13"/>
  <c r="S13"/>
  <c r="Z32"/>
  <c r="X32"/>
  <c r="X34" s="1"/>
  <c r="X37" s="1"/>
  <c r="T32"/>
  <c r="T34" s="1"/>
  <c r="V32"/>
  <c r="V34" s="1"/>
  <c r="P32"/>
  <c r="R32"/>
  <c r="R34" s="1"/>
  <c r="K34"/>
  <c r="K37" s="1"/>
  <c r="K38" s="1"/>
  <c r="K40" s="1"/>
  <c r="S21"/>
  <c r="T21"/>
  <c r="T30" l="1"/>
  <c r="U30" s="1"/>
  <c r="V13"/>
  <c r="U13"/>
  <c r="Y16"/>
  <c r="Z16"/>
  <c r="AA16" s="1"/>
  <c r="K41"/>
  <c r="K42" s="1"/>
  <c r="K43" s="1"/>
  <c r="P33"/>
  <c r="P34"/>
  <c r="U34"/>
  <c r="T37"/>
  <c r="V21"/>
  <c r="U21"/>
  <c r="S34"/>
  <c r="R37"/>
  <c r="W34"/>
  <c r="V37"/>
  <c r="V30"/>
  <c r="Y34"/>
  <c r="Y37"/>
  <c r="X38"/>
  <c r="Y38" s="1"/>
  <c r="X13" l="1"/>
  <c r="W13"/>
  <c r="W37"/>
  <c r="V38"/>
  <c r="W38" s="1"/>
  <c r="S37"/>
  <c r="R38"/>
  <c r="S38" s="1"/>
  <c r="T38"/>
  <c r="U37"/>
  <c r="Q34"/>
  <c r="P37"/>
  <c r="K44"/>
  <c r="K45" s="1"/>
  <c r="K46" s="1"/>
  <c r="W30"/>
  <c r="X30"/>
  <c r="W21"/>
  <c r="X21"/>
  <c r="R33"/>
  <c r="Q33"/>
  <c r="X40"/>
  <c r="Y13" l="1"/>
  <c r="Z13"/>
  <c r="R40"/>
  <c r="R46" s="1"/>
  <c r="T33"/>
  <c r="S33"/>
  <c r="P38"/>
  <c r="Q38" s="1"/>
  <c r="Q37"/>
  <c r="Y21"/>
  <c r="Z21"/>
  <c r="Y30"/>
  <c r="Z30"/>
  <c r="AA30" s="1"/>
  <c r="U38"/>
  <c r="T40"/>
  <c r="V40"/>
  <c r="X46"/>
  <c r="Y40"/>
  <c r="S40" l="1"/>
  <c r="P40"/>
  <c r="P46" s="1"/>
  <c r="AA13"/>
  <c r="Z17"/>
  <c r="AA17" s="1"/>
  <c r="W40"/>
  <c r="V46"/>
  <c r="T46"/>
  <c r="U40"/>
  <c r="AA21"/>
  <c r="S46"/>
  <c r="R48"/>
  <c r="S48" s="1"/>
  <c r="U33"/>
  <c r="V33"/>
  <c r="X48"/>
  <c r="Y48" s="1"/>
  <c r="Y46"/>
  <c r="Q40" l="1"/>
  <c r="Q46"/>
  <c r="P48"/>
  <c r="Q48" s="1"/>
  <c r="U46"/>
  <c r="T48"/>
  <c r="U48" s="1"/>
  <c r="W33"/>
  <c r="X33"/>
  <c r="W46"/>
  <c r="V48"/>
  <c r="W48" s="1"/>
  <c r="Z33" l="1"/>
  <c r="Y33"/>
  <c r="AA33" l="1"/>
  <c r="Z34"/>
  <c r="AA34" l="1"/>
  <c r="Z37"/>
  <c r="AA37" l="1"/>
  <c r="Z38"/>
  <c r="AA38" s="1"/>
  <c r="Z40" l="1"/>
  <c r="Z46" l="1"/>
  <c r="AA40"/>
  <c r="AA46" l="1"/>
  <c r="Z48"/>
  <c r="AA48" s="1"/>
  <c r="K23" i="1" l="1"/>
  <c r="K24" l="1"/>
  <c r="K26" s="1"/>
  <c r="K27" l="1"/>
  <c r="K28" l="1"/>
  <c r="K29" s="1"/>
  <c r="K30" l="1"/>
  <c r="K31" s="1"/>
  <c r="K32" s="1"/>
</calcChain>
</file>

<file path=xl/sharedStrings.xml><?xml version="1.0" encoding="utf-8"?>
<sst xmlns="http://schemas.openxmlformats.org/spreadsheetml/2006/main" count="1747" uniqueCount="895">
  <si>
    <t>CONTRATO: 090/2010</t>
  </si>
  <si>
    <t xml:space="preserve">ITEM </t>
  </si>
  <si>
    <t>DESCRIÇÃO DOS SERVIÇOS</t>
  </si>
  <si>
    <t>UNID</t>
  </si>
  <si>
    <t>%</t>
  </si>
  <si>
    <t>BETA</t>
  </si>
  <si>
    <t>LOCACAO CONVENCIONAL DE OBRA, ATRAVÉS DE GABARITO DE TABUAS CORRIDAS PONTALETADAS A CADA 1,50M</t>
  </si>
  <si>
    <t>2.1</t>
  </si>
  <si>
    <t>ANDAIME PARA ALVENARIA EM MADEIRA DE 2A</t>
  </si>
  <si>
    <t>2.2</t>
  </si>
  <si>
    <t>LOCACAO DE ANDAIME METALICO TIPO FACHADEIRO</t>
  </si>
  <si>
    <t>3.1</t>
  </si>
  <si>
    <t>TAXA DE MOBILIZAÇÃO PARA ESTACA TIPO RAIZ EM SOLO (SERVIÇO AUXILIAR)</t>
  </si>
  <si>
    <t>3.2</t>
  </si>
  <si>
    <t>3.3</t>
  </si>
  <si>
    <t>3.5</t>
  </si>
  <si>
    <t xml:space="preserve">ESCAVACAO MANUAL DE CAVAS(FUNDACOES RASAS,=2,00 M) </t>
  </si>
  <si>
    <t>3.6</t>
  </si>
  <si>
    <t>REATERRO MANUAL DE VALAS</t>
  </si>
  <si>
    <t>3.7</t>
  </si>
  <si>
    <t>REGULARIZACAO E COMPACTACAO MANUAL DE TERRENO COM SOQUETE</t>
  </si>
  <si>
    <t>3.8</t>
  </si>
  <si>
    <t>ALVENARIA DE EMBASAMENTO EM TIJOLOS CERAMICOS MACICOS 5X10X20CM, ASSENTADO COM ARGAMASSA TRACO 1:2:8 (CIMENTO, CAL E AREIA)</t>
  </si>
  <si>
    <t>3.9</t>
  </si>
  <si>
    <t>CONCRETO PARA LASTRO</t>
  </si>
  <si>
    <t>3.10</t>
  </si>
  <si>
    <t>FORMAS C/TABUAS 3A (2,5X30,0CM) P/M2 P/FUNDACOES,INCL MONTAGEM E DESMONTAGEM (C/REAPR. 5X)</t>
  </si>
  <si>
    <t>3.11</t>
  </si>
  <si>
    <t xml:space="preserve">FORNECIMENTO, CORTE, DOBRA E COLOCAÇÃO DE ACO CA-50 12,7MM (1/2) </t>
  </si>
  <si>
    <t>CONCRETO USINADO BOMBEADO FCK=30MPA, INCLUSIVE COLOCAÇÃO, ESPALHAMENTO E ACABAMENTO.</t>
  </si>
  <si>
    <t>4.1</t>
  </si>
  <si>
    <t>FORMA PLANA PARA CONCRETO APARENTE, EM COMPENSADO PLASTIFICADO 12MM APROVEITAMENTO DE 3 VEZES, INCLUINDO CONTRAVENTAMENTO E TRAVAMENTO PONTALETADO</t>
  </si>
  <si>
    <t>4.2</t>
  </si>
  <si>
    <t>4.5</t>
  </si>
  <si>
    <t>4.6</t>
  </si>
  <si>
    <t>LAJE EM PAINEL PRÉ-FABRICADO PROTENDIDO ALVEOLAR, ESPESSURA 20 CM</t>
  </si>
  <si>
    <t>4.7</t>
  </si>
  <si>
    <t>4.8</t>
  </si>
  <si>
    <t>DESFORMA DE ESTRUTURAS, H=1,50M</t>
  </si>
  <si>
    <t>4.9</t>
  </si>
  <si>
    <t>FORNECIMENTO E MONTAGEM DE ESTRUTURA EM AÇO PATINÁVEL, SEM PINTURA</t>
  </si>
  <si>
    <t>4.10</t>
  </si>
  <si>
    <t>EPÓXI BICOMPONENTE EM ESTRUTURAS METÁLICAS</t>
  </si>
  <si>
    <t>4.12</t>
  </si>
  <si>
    <t>ENCHIMENTO COM ARGILA EXPANDIDA</t>
  </si>
  <si>
    <t>5.1</t>
  </si>
  <si>
    <t xml:space="preserve">ALVENARIA DE BLOCOS DE CONCRETO VEDACAO 15X20X40CM, ESPESSURA 15CM, ASSENTADOS COM ARGAMASSA TRACO 1:0,5:8 (CIMENTO, CAL E AREIA) </t>
  </si>
  <si>
    <t>5.2</t>
  </si>
  <si>
    <t>ALVENARIA DE BLOCOS DE CONCRETO VEDACAO 20X20X40CM, ESPESSURA 20CM, ASSENTADOS COM ARGAMASSA TRACO 1:0,5:8 (CIMENTO, CAL E AREIA)</t>
  </si>
  <si>
    <t>5.3</t>
  </si>
  <si>
    <t>DIVISÓRIA SANITÁRIA EM PAINEL LAMINADO MELAMÍNICO ESTRUTURAL, PERFIS EM ALUMÍNIO, INCLUSIVE FERRAGEM COMPLETA PARA VÃO DE PORTA</t>
  </si>
  <si>
    <t>5.4</t>
  </si>
  <si>
    <t>FECHAMENTO/DIVISÓRIA EM PLACAS DUPLAS DE GESSO ACARTONADO, RESISTÊNCIA AO FOGO 60 MINUTOS, ESPESSURA TOTAL DE 12 CM, MIOLO EM LÃ DE VIDRO</t>
  </si>
  <si>
    <t>5.5</t>
  </si>
  <si>
    <t>ALVENARIA DE BLOCOS DE CONCRETO VEDACAO 10X20X40CM, ESPESSURA 10CM, ASSENTADOS COM ARGAMASSA TRACO 1:0,5:11 (CIMENTO, CAL E AREIA)</t>
  </si>
  <si>
    <t>5.6</t>
  </si>
  <si>
    <t>6.1</t>
  </si>
  <si>
    <t>PORTA COMPENS LISA IMBUIA P/ PINTURA</t>
  </si>
  <si>
    <t>6.2</t>
  </si>
  <si>
    <t>PORTA COMPENS LISA IMBUIA COM VISOR</t>
  </si>
  <si>
    <t>6.3</t>
  </si>
  <si>
    <t>6.7</t>
  </si>
  <si>
    <t>6.8</t>
  </si>
  <si>
    <t>CAIXILHO DE MADEIRA FIXO</t>
  </si>
  <si>
    <t>7.1.1</t>
  </si>
  <si>
    <t>CAIXILHO MAXIMAR EM ALUMINIO ANODIZADO</t>
  </si>
  <si>
    <t>7.1.2</t>
  </si>
  <si>
    <t>CAIXILHOS DE ALUMINIO -FIXO</t>
  </si>
  <si>
    <t>7.1.3</t>
  </si>
  <si>
    <t>CAIXILHOS DE ALUMINIO -BASCULANTES</t>
  </si>
  <si>
    <t>CORRIMÃO TUBULAR DE º 2" INSTALADO NA PAREDE - CONFORME PROJETO</t>
  </si>
  <si>
    <t>7.1.9</t>
  </si>
  <si>
    <t>GUARDA CORPO COM CORRIMÃO DUPLO TUBULAR DE AÇO Ø 2' , CONFORME PROJETO</t>
  </si>
  <si>
    <t>7.1.10</t>
  </si>
  <si>
    <t>7.1.13</t>
  </si>
  <si>
    <t>7.1.14</t>
  </si>
  <si>
    <t>PORTA DE ABRIR EM ALUMINIO TIPO VENEZIANA, PERFIL SERIE 30, COM GUARNICOES</t>
  </si>
  <si>
    <t>7.1.15</t>
  </si>
  <si>
    <t>7.1.16</t>
  </si>
  <si>
    <t>MOLA AÉREA PARA PORTA COM LARGURA ATÉ 1,60M E PESO ATÉ 250KG</t>
  </si>
  <si>
    <t>8.1</t>
  </si>
  <si>
    <t xml:space="preserve">VIDRO LISO COMUM TRANSPARENTE, ESPESSURA 4MM </t>
  </si>
  <si>
    <t>8.3</t>
  </si>
  <si>
    <t>VIDRO LISO LAMINADO INCOLOR DE 8 MM</t>
  </si>
  <si>
    <t>8.4</t>
  </si>
  <si>
    <t>VIDRO TEMPERADO INCOLOR 8 mm</t>
  </si>
  <si>
    <t>9.1</t>
  </si>
  <si>
    <t>TELHAMENTO EM CHAPA DE AÇO PRÉ-PINTADA COM EPÓXI E POLIÉSTER, PERFIL TRAPEZOIDAL COM ESPESSURA DE 0,50 MM E ALTURA 40 MM</t>
  </si>
  <si>
    <t>9.2</t>
  </si>
  <si>
    <t>TELHAMENTO EM CHAPA DE AÇO PRÉ-PINTADA COM EPÓXI E POLIÉSTER TIPO SANDUICHE ESPESSURA DE 0,50 MM, COM POLIURETANO</t>
  </si>
  <si>
    <t>9.3</t>
  </si>
  <si>
    <t>9.4</t>
  </si>
  <si>
    <t>RUFO EM CHAPA DE ACO GALVANIZADO N.24, DESENVOLVIMENTO 50CM</t>
  </si>
  <si>
    <t>9.5</t>
  </si>
  <si>
    <t>CALHA, RUFO, AFINS EM CHAPA GALVANIZADA Nº 24 - CORTE 1,00 M</t>
  </si>
  <si>
    <t>10.1</t>
  </si>
  <si>
    <t>IMPERMEABILIZACAO EM BASE ALVENARIA ARGAMASSA TRACO 1:3 (CIMENTO E AREIA MEDIA) ESPESSURA 2CM COM IMPERMEABILIZANTE</t>
  </si>
  <si>
    <t>10.2</t>
  </si>
  <si>
    <t>IMPERMEABILIZACAO EM PISOS COM ARGAMASSA TRACO 1:4 (CIMENTO E AREIA GROSSA) ESPESSURA 2,5CM COM IMPERMEABILIZANTE</t>
  </si>
  <si>
    <t>10.3</t>
  </si>
  <si>
    <t>IMPERMEABILIZACAO COM MANTA BUTILICA ESPESSURA 0,8MM, INCLUSO CINTA DE CALDEACAO E COLA ADESIVA</t>
  </si>
  <si>
    <t>10.4</t>
  </si>
  <si>
    <t>PROTEÇÃO MECÂNICA COM ARGAMASSA TRAÇO 1:3 (CIMENTO E AREIA), ESPESSURA 2 CM</t>
  </si>
  <si>
    <t>10.5</t>
  </si>
  <si>
    <t>IMPERMEABILIZAÇÃO EM ARGAMASSA POLIMÉRICA PARA UMIDADE E ÁGUA DE PERCOLAÇÃO</t>
  </si>
  <si>
    <t>11.1</t>
  </si>
  <si>
    <t>FORRO EM PLACAS DE LA DE VIDRO, REVESTIDO COM FILME PLASTICO, ESPESSURA 15MM</t>
  </si>
  <si>
    <t>11.2</t>
  </si>
  <si>
    <t>FORRO EM PLACA DE GESSO PRE-MOLDADA LISO, ESPESSURA CENTRAL 12MM E NAS BORDAS 30MM, PLACAS 60X60CM, BISOTADO, INCLUSO ESTRUTURA DE MADEIRA</t>
  </si>
  <si>
    <t>11.3</t>
  </si>
  <si>
    <t>11.5</t>
  </si>
  <si>
    <t>11.7</t>
  </si>
  <si>
    <t>FORRO EM GESSO ACARTONADO, MONOLÍTICO, COM ACABAMENTO EM PINTURA ACRÍLICA NA COR BRANCA; COM REVESTIMENTO ACÚSTICO DE LÃ MINERAL 40KG/M³, ESPESSURA DE 50MM, COM VÉU DE VIDRO E A FACE EXTERNA COM FILME TERMOACÚSTICO CLASSE A , FIXADO COM PERFIS METÁLICOS</t>
  </si>
  <si>
    <t>11.8</t>
  </si>
  <si>
    <t>REVESTIMENTO EM PLACAS ACUSTICAS COM SUPERFICIE ESCULPIDA EM CUNHAS ANECOICAS A BASE DE ESPUMA FLEXIVEL DE POLIURETANO E=20MM. REF. SONEX</t>
  </si>
  <si>
    <t>11.9</t>
  </si>
  <si>
    <t>FORRO EM GESSO ACARTONADO MONOLITICO</t>
  </si>
  <si>
    <t>12.1</t>
  </si>
  <si>
    <t>REVESTIMENTO DE GESSO EM PAREDES INTERNAS EM BLOCOS DE CONCRETO, ESPESSURA 0,7CM</t>
  </si>
  <si>
    <t>12.2</t>
  </si>
  <si>
    <t>CHAPISCO TRACO 1:3 (CIMENTO E AREIA), ESPESSURA 0,5CM, PREPARO MANUAL</t>
  </si>
  <si>
    <t>12.3</t>
  </si>
  <si>
    <t>EMBOCO TRACO 1:2:6 (CIMENTO, CAL E AREIA), ESPESSURA 2,0CM, PREPARO MANUAL</t>
  </si>
  <si>
    <t>12.4</t>
  </si>
  <si>
    <t>REVESTIMENTO COM PASTILHAS ESMALTADAS 5,0X 5,0 CM</t>
  </si>
  <si>
    <t>PEITORIL E/OU SOLEIRA EM GRANITO CINZA ANDORINHA, ESPESSURA DE 2 CM E LARGURA ATÉ 20 CM</t>
  </si>
  <si>
    <t>12.7</t>
  </si>
  <si>
    <t>REVESTIMENTO EM PAINEL IDEACUST 32, BORDA MACHO E FÊMEA 2430 X 160MM, INCLUSIVE ESTRUTURA DE SUSTENTAÇÃO, MANTA ACÚSTICA, FIXAÇÃO, ACABAMENTOS E ARREMATES</t>
  </si>
  <si>
    <t>13.1</t>
  </si>
  <si>
    <t>13.2</t>
  </si>
  <si>
    <t>13.3</t>
  </si>
  <si>
    <t>13.4</t>
  </si>
  <si>
    <t>REBOCO PARA PAREDES ARGAMASSA TRACO 1:4,5 (CAL E AREIA FINA PENEIRADA), ESPESSURA 0,5CM, PREPARO MECANICO</t>
  </si>
  <si>
    <t>13.5</t>
  </si>
  <si>
    <t>PLACAS PRÉ MOLDADAS PARA FACHADA</t>
  </si>
  <si>
    <t>13.8</t>
  </si>
  <si>
    <t>REVESTIMENTO EXTERNO COMPOSTO EM CHAPA DUPLA DE ALUMINIO DE 0,5MM, NÚCLEO EM POLIETILENO DE BAIXA DENSIDADE, PINTURA FLUOR CARBONO NA COR AZUL BISCAYA, JUNTA PLÁSTICA EM SILICONE NEUTRO, TIPO ALUCOBOND, REYNOBOND,  OU EQUIVALENTE, CONFORME DETALHES INDICADOS EM PROJETO;</t>
  </si>
  <si>
    <t>13.9</t>
  </si>
  <si>
    <t>PASTILHAS PORTOBELLO COR BEGE 9,5X9,5</t>
  </si>
  <si>
    <t>14.1</t>
  </si>
  <si>
    <t>14.2</t>
  </si>
  <si>
    <t>ENCHIMENTO DE NICHOS EM GERAL, COM MATERIAL PROVENIENTE DE ENTULHO</t>
  </si>
  <si>
    <t>14.3</t>
  </si>
  <si>
    <t>CONCRETO USINADO, FCK = 20,0 MPA - PARA BOMBEAMENTO</t>
  </si>
  <si>
    <t>14.4</t>
  </si>
  <si>
    <t>LANÇAMENTO, ESPALHAMENTO E ADENSAMENTO DE CONCRETO OU MASSA EM LASTRO E/OU ENCHIMENTO (SERVIÇO AUXILIAR)</t>
  </si>
  <si>
    <t>ARMACAO EM TELA SOLDADA Q-138 (ACO CA-60 4,2MM C/10CM)</t>
  </si>
  <si>
    <t>REGULARIZAÇÃO DE PISO COM NATA DE CIMENTO E BIANCO (SERVIÇO AUXILIAR)</t>
  </si>
  <si>
    <t>14.7</t>
  </si>
  <si>
    <t>PISO INDUSTRIAL ALTA RESISTENCIA ESPESSURA 8MM, INCLUSO JUNTAS DE DILATACAO PLASTICAS E POLIMENTO MECANIZADO</t>
  </si>
  <si>
    <t>14.8</t>
  </si>
  <si>
    <t>14.9</t>
  </si>
  <si>
    <t>14.10</t>
  </si>
  <si>
    <t>REVESTIMENTO COM CARPETE PARA TRÁFEGO INTENSO, USO COMERCIAL, TIPO BOUCLÊ DE 3,5 MM</t>
  </si>
  <si>
    <t>14.11</t>
  </si>
  <si>
    <t>14.13</t>
  </si>
  <si>
    <t>14.15</t>
  </si>
  <si>
    <t>14.18</t>
  </si>
  <si>
    <t>APLICAÇÃO DE RESINA ACRILICA SOBRE PISO EM GRANILITE</t>
  </si>
  <si>
    <t>14.19</t>
  </si>
  <si>
    <t>DEGRAU DE GRANILITE</t>
  </si>
  <si>
    <t>14.20</t>
  </si>
  <si>
    <t>14.21</t>
  </si>
  <si>
    <t>TESTEIRA DE BORRACHA</t>
  </si>
  <si>
    <t>14.22</t>
  </si>
  <si>
    <t>15.2</t>
  </si>
  <si>
    <t>15.5</t>
  </si>
  <si>
    <t>TUBO DE AÇO GALVANIZADO COM COSTURA 2.1/2" (65MM), INCLUSIVE CONEXOES - FORNECIMENTO E INSTALACAO</t>
  </si>
  <si>
    <t>15.6</t>
  </si>
  <si>
    <t>15.7</t>
  </si>
  <si>
    <t>15.9</t>
  </si>
  <si>
    <t xml:space="preserve">TUBO PVC ESGOTO SERIE R DN 100MM - FORNECIMENTO E INSTALACAO </t>
  </si>
  <si>
    <t>15.10</t>
  </si>
  <si>
    <t>TUBO DE COBRE CLASSE A, DN= 22MM (3/4´), INCLUSIVE CONEXÕES</t>
  </si>
  <si>
    <t>15.15</t>
  </si>
  <si>
    <t>15.16</t>
  </si>
  <si>
    <t>15.17</t>
  </si>
  <si>
    <t>CAIXA SIFONADA DE PVC RÍGIDO DE 150 X 185 X 75 MM, COM GRELHA</t>
  </si>
  <si>
    <t>15.18</t>
  </si>
  <si>
    <t>CAIXA SIFONADA DE PVC RÍGIDO DE 150 X 150 X 50 MM, COM GRELHA</t>
  </si>
  <si>
    <t>15.19</t>
  </si>
  <si>
    <t>15.20</t>
  </si>
  <si>
    <t>CI-01 CAIXA DE INSPECAO 60X60CM PARA ESGOTO</t>
  </si>
  <si>
    <t>15.21</t>
  </si>
  <si>
    <t>CI-02 CAIXA DE INSPECAO 80X80CM PARA ESGOTO</t>
  </si>
  <si>
    <t>15.22</t>
  </si>
  <si>
    <t>15.24</t>
  </si>
  <si>
    <t>GRELHA HEMISFERICA DE FERRO FUNDIDO DN 100MM (4")</t>
  </si>
  <si>
    <t>15.27</t>
  </si>
  <si>
    <t xml:space="preserve">REGISTRO GAVETA 3/4" COM CANOPLA ACABAMENTO CROMADO SIMPLES - FORNECIMENTO E INSTALACAO </t>
  </si>
  <si>
    <t>15.29</t>
  </si>
  <si>
    <t>REGISTRO/VALVULA GLOBO ANGULAR 45 GRAUS EM LATAO PARA HIDRANTES DE INCÊNDIO PREDIAL DN 2.1/2" - FORNECIMENTO E INSTALACAO</t>
  </si>
  <si>
    <t>LAVATORIO EM BANCA MARMORE BRANCO 80X55CM COM CUBA EMBUTIR OVAL</t>
  </si>
  <si>
    <t>16.9</t>
  </si>
  <si>
    <t>MICTORIO DE LOUCA BRANCA C/SIFAO INTEGRADO E MED 33X28X53CM FERRAGENS EM METAL CROMADO REGISTRO DE PRESSAO 1416 DE 1/2" E TUBO DE LIGACAO DE 1/2" - FORNECIMENTO</t>
  </si>
  <si>
    <t>16.11</t>
  </si>
  <si>
    <t>TORNEIRA CROMADA 1/2" OU 3/4" PARA JARDIM OU TANQUE, PADRAO ALTO - FORNECIMENTO E INSTALACAO</t>
  </si>
  <si>
    <t>16.12</t>
  </si>
  <si>
    <t>TAMPO/BANCADA EM GRANITO ESPESSURA DE 3 CM</t>
  </si>
  <si>
    <t>16.13</t>
  </si>
  <si>
    <t>16.16</t>
  </si>
  <si>
    <t>CHAPA DE AÇO INOX E= 6 MM (48 KG/M2) PARA REFORÇO NAS PORTAS</t>
  </si>
  <si>
    <t>16.17</t>
  </si>
  <si>
    <t>ESPELHO CRISTAL ESPESSURA 4MM, COM MOLDURA EM ALUMINIO E COMPENSADO 6MM PLASTIFICADO COLADO</t>
  </si>
  <si>
    <t>CUBA DE AÇO INOXIDÁVEL, 500 X 400 X 200 MM, SIMPLES N° 40, LINHA COMERCIAL, SEM PERTENCES</t>
  </si>
  <si>
    <t>16.25</t>
  </si>
  <si>
    <t>16.26</t>
  </si>
  <si>
    <t>16.27</t>
  </si>
  <si>
    <t>16.28</t>
  </si>
  <si>
    <t>VÁLVULA EM PLÁSTICO BRANCO 1" PARA LAVATÓRIO</t>
  </si>
  <si>
    <t xml:space="preserve">CORDOALHA DE COBRE NU, INCLUSIVE ISOLADORES - 50,00 MM2 - FORNECIMENTO E INSTALACAO </t>
  </si>
  <si>
    <t>DISJUNTOR BAIXA TENSAO TRIPOLAR 125A DE 18 kA</t>
  </si>
  <si>
    <t>RODAPÉ TÉCNICO TRIPLO COM TAMPA, 3 X 30 X 40 MM</t>
  </si>
  <si>
    <t>18.13</t>
  </si>
  <si>
    <t xml:space="preserve">ELETRODUTO DE ACO GALVANIZADO ELETROLÍTICO TIPO LEVE 3/4", INCLUSIVE C ONEXOES - FORNECIMENTO E INSTALACAO </t>
  </si>
  <si>
    <t>18.14</t>
  </si>
  <si>
    <t xml:space="preserve">ELETRODUTO DE ACO GALVANIZADO ELETROLÍTICO TIPO LEVE 1", INCLUSIVE CONEXOES - FORNECIMENTO E INSTALACAO </t>
  </si>
  <si>
    <t>ELETROCALHA LISA TIPO ´U´, GALVANIZADA A FOGO, 100 X 100 MM, COM ACESSÓRIOS</t>
  </si>
  <si>
    <t>18.41</t>
  </si>
  <si>
    <t>CABO DE COBRE DE 3X2,5 MM², ISOLAMENTO 0,6/1 KV - ISOLAÇÃO EPR 90°C</t>
  </si>
  <si>
    <t>18.43</t>
  </si>
  <si>
    <t>CABO DE COBRE DE 10,0 MM², ISOLAMENTO 0,6/1 KV - ISOLAÇÃO EM PVC 70°C</t>
  </si>
  <si>
    <t>18.44</t>
  </si>
  <si>
    <t>CABO DE COBRE DE 16,0 MM², ISOLAMENTO 0,6/1 KV - ISOLAÇÃO EM PVC 70°C</t>
  </si>
  <si>
    <t>18.45</t>
  </si>
  <si>
    <t>CABO DE COBRE DE 25,0 MM², ISOLAMENTO 0,6/1 KV - ISOLAÇÃO EM PVC 70°C</t>
  </si>
  <si>
    <t>18.46</t>
  </si>
  <si>
    <t>CABO DE COBRE DE 35,0 MM², ISOLAMENTO 0,6/1 KV - ISOLAÇÃO EM PVC 70°C</t>
  </si>
  <si>
    <t>18.47</t>
  </si>
  <si>
    <t>CABO DE COBRE DE 50,0 MM², ISOLAMENTO 0,6/1 KV - ISOLAÇÃO EM PVC 70°C</t>
  </si>
  <si>
    <t>18.48</t>
  </si>
  <si>
    <t>CABO DE COBRE DE 70,0 MM², ISOLAMENTO 0,6/1 KV - ISOLAÇÃO EM PVC 70°C</t>
  </si>
  <si>
    <t>18.49</t>
  </si>
  <si>
    <t>CABO DE COBRE DE 95,0 MM², ISOLAMENTO 0,6/1 KV - ISOLAÇÃO EM PVC 70°C</t>
  </si>
  <si>
    <t>18.50</t>
  </si>
  <si>
    <t>CABO DE COBRE DE 120,0 MM², ISOLAMENTO 0,6/1 KV - ISOLAÇÃO EM PVC 70°C</t>
  </si>
  <si>
    <t>18.51</t>
  </si>
  <si>
    <t>CABO DE COBRE DE 150,0 MM², ISOLAMENTO 0,6/1 KV - ISOLAÇÃO EM PVC 70°C</t>
  </si>
  <si>
    <t>18.56</t>
  </si>
  <si>
    <t>18.59</t>
  </si>
  <si>
    <t>CAIXA DE FERRO ESTÂMPADA 4´ X 2´</t>
  </si>
  <si>
    <t>18.68</t>
  </si>
  <si>
    <t>18.79</t>
  </si>
  <si>
    <t xml:space="preserve">LUMINÁRIA DE EMBUTIR PARA LÂMPADA MULTIVAPOR METÁLICO DE 70W. MONTADA E COMPLETA. FORNECIMENTO E INSTALAÇÃO. </t>
  </si>
  <si>
    <t>18.80</t>
  </si>
  <si>
    <t xml:space="preserve"> LUMINÁRIA DE EMBUTIR PARA LÂMPADA HALÓGENA DE 65W. MONTADA E COMPLETA. FORNECIMENTO E INSTALAÇÃO </t>
  </si>
  <si>
    <t>18.81</t>
  </si>
  <si>
    <t xml:space="preserve">LUMINÁRIA PENDENTE PARA LÂMPADA FLUORESCENTE DE 2x80W. MONTADA E COMPLETA. FORNECIMENTO E INSTALAÇÃO. </t>
  </si>
  <si>
    <t>18.82</t>
  </si>
  <si>
    <t xml:space="preserve">LUMINÁRIA PENDENTE PARA LÂMPADA HALÓGENA DE 2x35W. MONTADA E COMPLETA. FORNECIMENTO E INSTALAÇÃO. </t>
  </si>
  <si>
    <t>18.95</t>
  </si>
  <si>
    <t>INTERRUPTOR SIMPLES BIPOLAR - 1 TECLA - FORNECIMENTO E INSTALACAO</t>
  </si>
  <si>
    <t>18.96</t>
  </si>
  <si>
    <t>18.97</t>
  </si>
  <si>
    <t>BARRA CONDUTORA CHATA DE ALUMÍNIO, 3/4´ X 1/4´ - INCLUSIVE ACESSÓRIOS DE FIXAÇÃO</t>
  </si>
  <si>
    <t>18.98</t>
  </si>
  <si>
    <t xml:space="preserve"> TERMINAL OU CONECTOR DE PRESSAO - PARA CABO 50MM2 - FORNECIMENTO E INSTALACAO</t>
  </si>
  <si>
    <t>18.99</t>
  </si>
  <si>
    <t>SENSOR DE PRESENÇA</t>
  </si>
  <si>
    <t>PATCH PANEL 24 POS. CAT.6 T568A/B - ROHS</t>
  </si>
  <si>
    <t>CABO ELET.GIGALAN 23AWGx4P CAT.6 CM-VM-ROHS (FAST-LAN)</t>
  </si>
  <si>
    <t>CAIXA DE EMBUTIR MONTANA COMPLETA</t>
  </si>
  <si>
    <t>Cabo de cobre de 35,0 mm², tensão de isolamento 8,7/15 kV - isolação para 90°C</t>
  </si>
  <si>
    <t>PINTURA LATEX ACRILICA AMBIENTES INTERNOS/EXTERNOS, TRES DEMAOS</t>
  </si>
  <si>
    <t>21.1</t>
  </si>
  <si>
    <t>22.1</t>
  </si>
  <si>
    <t>VIGIA NOTURNO</t>
  </si>
  <si>
    <t>TOTAL GERAL</t>
  </si>
  <si>
    <t>BDI</t>
  </si>
  <si>
    <t>GAMA</t>
  </si>
  <si>
    <t>1.1</t>
  </si>
  <si>
    <t>4.4</t>
  </si>
  <si>
    <t>4.14</t>
  </si>
  <si>
    <t>5.8</t>
  </si>
  <si>
    <t>7.10</t>
  </si>
  <si>
    <t>8.1.14</t>
  </si>
  <si>
    <t>8.1.22</t>
  </si>
  <si>
    <t>BANDEIRA SUPERIOR EM VENEZIANA</t>
  </si>
  <si>
    <t>8.1.23</t>
  </si>
  <si>
    <t>CAXILHO EM VENEZIANA DE ALUMINIO LINHA 30 PINTURA ELETROSTATICA TIPO POLIESTER  NA COR BRANCA</t>
  </si>
  <si>
    <t>8.1.24</t>
  </si>
  <si>
    <t>RUFO EM CHAPA DE ACO GALVANIZADO N.24, DESENVOLVIMENTO 50CM M</t>
  </si>
  <si>
    <t>11.4</t>
  </si>
  <si>
    <t>FORRO EM PLACA DE GESSO LISO, REVESTIDA A QUENTE, COM UMA PELÍCULA RÍGIDA DE PVC, 62,5CM X 62,5CM, FIXADA EM ESTRUTURA DE AÇO</t>
  </si>
  <si>
    <t>BRISE TIPO COLMÉIA 200 X 200 X 100 MM REF. REFAX, HUNTER DOUGLAS</t>
  </si>
  <si>
    <t>PISO EM CERAMICA ESMALTADA 1A PEI-V, PADRAO MEDIO, ASSENTADA COM ARGAMASSA COLANTE</t>
  </si>
  <si>
    <t>PISO EM CERAMICA EXTRUDADA,TIPO INDUSTRIAL CINZA CLARO  REF.GAIL</t>
  </si>
  <si>
    <t>PISO PORCELANATO TITAN CARAMEL REF - INCEPA</t>
  </si>
  <si>
    <t>REJUNTAMENTO GAIL PARA PISO ANTI-ÁCIDO</t>
  </si>
  <si>
    <t>BORRACHA COLADA - PISO TATIL DIRECIONAL</t>
  </si>
  <si>
    <t>RODAPÉ EM PISO PORCELANATO TITAN CARAMEL RET - INCEPA - 10CM</t>
  </si>
  <si>
    <t>RALO SIFONADO EM FERRO FUNDIDO DE 150 X 240 X 75 MM, COM GRELHA</t>
  </si>
  <si>
    <t>16.29</t>
  </si>
  <si>
    <t xml:space="preserve">CAIXA SEPARADORA DE ÓLEO EM ALVENARIA COM TAMPA DE CONCRETO 50x50x50CM - FORNECIMENTO E INSTALACAO  </t>
  </si>
  <si>
    <t>16.30</t>
  </si>
  <si>
    <t>16.45.5</t>
  </si>
  <si>
    <t>17.5</t>
  </si>
  <si>
    <t>TORNEIRA DE MESA PARA LAVATÓRIO COMPACTA, ACIONAMENTO HIDROMECÂNICO, EM LATÃO CROMADO, DN= 1/2´</t>
  </si>
  <si>
    <t>17.10</t>
  </si>
  <si>
    <t>17.22</t>
  </si>
  <si>
    <t>17.24</t>
  </si>
  <si>
    <t>17.26</t>
  </si>
  <si>
    <t>17.27</t>
  </si>
  <si>
    <t>DISJUNTOR BAIXA TENSAO TRIPOLAR 300A DE 18 kA</t>
  </si>
  <si>
    <t>19.7</t>
  </si>
  <si>
    <t>19.15</t>
  </si>
  <si>
    <t xml:space="preserve">ELETROCALHA LISA TIPO ´U´, GALVANIZADA A FOGO, 200 X 100 MM, COM ACESSÓRIOS </t>
  </si>
  <si>
    <t>19.25</t>
  </si>
  <si>
    <t>19.26</t>
  </si>
  <si>
    <t>19.30</t>
  </si>
  <si>
    <t>19.47</t>
  </si>
  <si>
    <t>LUMINÁRIA DE EMBUTIR EM CALHA FECHADA PARA 2 LÂMPADAS FLUORESCENTES DE 32/40W</t>
  </si>
  <si>
    <t>19.78</t>
  </si>
  <si>
    <t>19.86</t>
  </si>
  <si>
    <t>21.2</t>
  </si>
  <si>
    <t>23.1</t>
  </si>
  <si>
    <t>DELTA</t>
  </si>
  <si>
    <t>CONCRETO USINADO, FCK= 20,0 MPA - PARA BOMBEMENTO EM ESTACA HÉLICE CONTINUA</t>
  </si>
  <si>
    <t>ELEMENTO VAZADO EM CONCRETO, TIPO QUADRICULADO - 39 X 39 X 10 CM</t>
  </si>
  <si>
    <t>TELA DE ARAME CONTRA INSETOS DE ARAME GALV</t>
  </si>
  <si>
    <t>7.1.17</t>
  </si>
  <si>
    <t>7.1.21</t>
  </si>
  <si>
    <t>VENEZIANA FIXA</t>
  </si>
  <si>
    <t xml:space="preserve"> FORRO TIPO FIBRAROC ESPESSURA 15MM, PERFIL CARTOLA</t>
  </si>
  <si>
    <t>13.10</t>
  </si>
  <si>
    <t>13.11</t>
  </si>
  <si>
    <t xml:space="preserve">TUBO DE PVC RÍGIDO, DN= 110 MM, (4´), INCLUSIVE CONEXÕES </t>
  </si>
  <si>
    <t>18.1.27</t>
  </si>
  <si>
    <t>QGBT-PESQUISA - PAINEL AUTOPORTANTE IP65 CH#14, COMPLETO (DELTA)</t>
  </si>
  <si>
    <t>18.19.18</t>
  </si>
  <si>
    <t>QGBT-02 N/E - PAINEL AUTOPORTANTE IP65 CH#14, COMPLETO (DELTA)</t>
  </si>
  <si>
    <t>18.33.11</t>
  </si>
  <si>
    <t>QGBT-03 N/E - PAINEL AUTOPORTANTE IP65 CH#14, COMPLETO (DELTA)</t>
  </si>
  <si>
    <t>18.34.13</t>
  </si>
  <si>
    <t>QT-02 2°PAV. - QUADRO DE SOBREPOR IP54 CH#16, COMPLETO (DELTA)</t>
  </si>
  <si>
    <t>18.34.14</t>
  </si>
  <si>
    <t>QLT-COMPRESSOR DELTA - QUADRO DE SOBREPOR IP54 CH#16, COMPLETO (DELTA)</t>
  </si>
  <si>
    <t>18.35.11</t>
  </si>
  <si>
    <t>QT-01 2°PAV. - QUADRO DE SOBREPOR IP54 CH#16, COMPLETO (DELTA)</t>
  </si>
  <si>
    <t>18.36.14</t>
  </si>
  <si>
    <t>QF-LANCHONETE - QUADRO DE SOBREPOR IP54 CH#18, COMPLETO (DELTA)</t>
  </si>
  <si>
    <t>18.37.10</t>
  </si>
  <si>
    <t>QGBT-04 N/E - PAINEL AUTOPORTANTE IP65 CH#14, COMPLETO (DELTA)</t>
  </si>
  <si>
    <t>18.38.13</t>
  </si>
  <si>
    <t>QLT-03 - QUADRO DE SOBREPOR IP54 CH#16, COMPLETO (DELTA)</t>
  </si>
  <si>
    <t>ELETROCALHA COM SEPTO DIVISOR, LISA COM TAMPA, EM CHAPA METÁLICA 14MSG - 600x100MM - COM CONEXÕES E SUPORTES - FORNECIMENTO E MONTAGEM</t>
  </si>
  <si>
    <t>ELETROCALHA LISA TIPO ´U´, GALVANIZADA A FOGO, 200 X 100 MM, COM ACESSÓRIOS</t>
  </si>
  <si>
    <t>CABO DE COBRE DE 10,0 MM², ISOLAMENTO 750 V - ISOLAÇÃO EM PVC 70°C</t>
  </si>
  <si>
    <t>Eletroduto corrugado de polietileno de alta densidade, DN= 100 mm, com acessórios</t>
  </si>
  <si>
    <t>CAIXA EM PVC 4''x2'' PARA DRY-WALL</t>
  </si>
  <si>
    <t>ESTACA TIPO HÉLICE CONTÍNUA, DIÂMETRO DE 35 CM EM SOLO1</t>
  </si>
  <si>
    <t>6.12</t>
  </si>
  <si>
    <t>6.13</t>
  </si>
  <si>
    <t>TELHAMENTO EM CHAPA DE AÇO PRÉ-PINTADA COM EPÓXI E POLIÉSTER, TIPO SANDUÍCHE ESPESSURA DE 0,50 MM, COM POLIURETANO</t>
  </si>
  <si>
    <t xml:space="preserve">RUFO EM CHAPA DE ACO GALVANIZADO N.24, DESENVOLVIMENTO 50CM </t>
  </si>
  <si>
    <t>16A.1</t>
  </si>
  <si>
    <t>SISTEMA DE AR CONDICIONADO - ÔMEGA</t>
  </si>
  <si>
    <t>17.2.8</t>
  </si>
  <si>
    <t>17.2.12</t>
  </si>
  <si>
    <t>17.2.29</t>
  </si>
  <si>
    <t>QGBT-ENG N/E - PAINEL AUTOPORTANTE IP65 CH#14, COMPLETO (OMEGA)</t>
  </si>
  <si>
    <t>17.2.30</t>
  </si>
  <si>
    <t>17.3.17</t>
  </si>
  <si>
    <t>QLT-ENG TERREO 1 - QUADRO DE SOBREPOR IP54 CH#18, COMPLETO (OMEGA)</t>
  </si>
  <si>
    <t>17.4.18</t>
  </si>
  <si>
    <t>QLT-ENG. TERREO 2 - QUADRO DE SOBREPOR IP54 CH#16, COMPLETO (OMEGA)</t>
  </si>
  <si>
    <t>17.5.17</t>
  </si>
  <si>
    <t>QLT-ENG. SUPERIOR - QUADRO DE SOBREPOR IP54 CH#18, COMPLETA (OMEGA)</t>
  </si>
  <si>
    <t>17.6.12</t>
  </si>
  <si>
    <t>QT-01 ENG. SUPERIOR - QUADRO DE SOBREPOR IP54 CH#20, COMPLETO (OMEGA)</t>
  </si>
  <si>
    <t>17.7.10</t>
  </si>
  <si>
    <t>QT-02 ENG. SUPERIOR - QUADRO DE SOBREPOR IP54 CH#20, COMPLETO (OMEGA)</t>
  </si>
  <si>
    <t>17.8.11</t>
  </si>
  <si>
    <t>QT-03 ENG. TERREO - QUADRO DE SOBREPOR IP54 CH#18, COMPLETO (OMEGA)</t>
  </si>
  <si>
    <t>17.9.12</t>
  </si>
  <si>
    <t>QT4-ENG. TERREO - QUADRO DE SOBREPOR, IP54 CH#18, COMPLETO (OMEGA)</t>
  </si>
  <si>
    <t>17.10.12</t>
  </si>
  <si>
    <t>QT-05 ENG. TERREO - QUADRO DE SOBREPOR  IP54 CH#20, COMPLETO (OMEGA)</t>
  </si>
  <si>
    <t>17.11.13</t>
  </si>
  <si>
    <t>QT6-ENG. TERREO - QUADRO DE SOBREPOR IP54 CH#14, COMPLETO (OMEGA)</t>
  </si>
  <si>
    <t>17.12.13</t>
  </si>
  <si>
    <t>QLT-ILUM.EXT. 02 - QUADRO DE SOBREPOR IP54 CH#18, COMPLETO (OMEGA)</t>
  </si>
  <si>
    <t>RODAPÉ TÉCNICO TRIPLO COM TAMPA, 3 X 50 X 40 MM</t>
  </si>
  <si>
    <t>17.33</t>
  </si>
  <si>
    <t>17.37</t>
  </si>
  <si>
    <t>ELETROCALHA LISA TIPO ´U´, GALVANIZADA A FOGO, 50 X 50 MM, COM ACESSÓRIOS</t>
  </si>
  <si>
    <t>17.41</t>
  </si>
  <si>
    <t>17.42</t>
  </si>
  <si>
    <t>CABO DE COBRE DE 25,0 MM², ISOLAMENTO 0,6/1 KV - ISOLAÇÃO EPR 90°C</t>
  </si>
  <si>
    <t>17.43</t>
  </si>
  <si>
    <t>CABO DE COBRE DE 35,0 MM², ISOLAMENTO 0,6/1 KV - ISOLAÇÃO EPR 90°C</t>
  </si>
  <si>
    <t>17.45</t>
  </si>
  <si>
    <t>CABO DE COBRE DE 70,0 MM², ISOLAMENTO 0,6/1 KV - ISOLAÇÃO EPR 90°C</t>
  </si>
  <si>
    <t>17.47</t>
  </si>
  <si>
    <t>CABO DE COBRE DE 120,0 MM², ISOLAMENTO 0,6/1 KV - ISOLAÇÃO EPR 90°C</t>
  </si>
  <si>
    <t>17.49</t>
  </si>
  <si>
    <t>CABO DE COBRE DE 185,0 MM², ISOLAMENTO 0,6/1 KV - ISOLAÇÃO EPR 90°C</t>
  </si>
  <si>
    <t>17.60</t>
  </si>
  <si>
    <t>BIOTÉRIO</t>
  </si>
  <si>
    <t>HERBÁRIO</t>
  </si>
  <si>
    <t>12.8</t>
  </si>
  <si>
    <t>12.9</t>
  </si>
  <si>
    <t>2.7</t>
  </si>
  <si>
    <t>CONTAINER 220 X 620CM P/ ESCRITORIO C/ 1 WCB COMPLETO TIPO CANTEIRO MOD. 1402 OU SIMILAR</t>
  </si>
  <si>
    <t>1.11</t>
  </si>
  <si>
    <t>REGULARIZACAO E COMPACTAÇÃO DE SUBLEITO ATÉ 20 CM</t>
  </si>
  <si>
    <t>2.1.4</t>
  </si>
  <si>
    <t>REGULARIZACAO E COMPACTACAO DE SUBLEITO ATE 20 CM DE ESPESSURA</t>
  </si>
  <si>
    <t>BASE PARA PAVIMENTACAO COM BRITA GRADUADA, INCLUSIVE COMPACTACAO</t>
  </si>
  <si>
    <t>2.10</t>
  </si>
  <si>
    <t>MEIO-FIO (GUIA) DE CONCRETO PRE-MOLDADO, DIMENSÕES 12X15X30X100CM (FACE SUPERIOR X FACE INFERIOR X ALTURA X COMPRIMENTO),REJUNTADO C/ARGAMASSA 1:4 CIMENTO:AREIA, INCLUINDO ESCAVAÇÃO E REATERRO.</t>
  </si>
  <si>
    <t>3.1.3.5</t>
  </si>
  <si>
    <t>GRELHA EM FERRO FUNDIDO PARA CAIXAS E CANALETAS</t>
  </si>
  <si>
    <t>TOTAL</t>
  </si>
  <si>
    <t>CONSTRUTORA HUDSON LTDA</t>
  </si>
  <si>
    <t>PDC</t>
  </si>
  <si>
    <t>6.14</t>
  </si>
  <si>
    <t>6.15</t>
  </si>
  <si>
    <t>6.16</t>
  </si>
  <si>
    <t>6.17</t>
  </si>
  <si>
    <t>8.6</t>
  </si>
  <si>
    <t>9.6</t>
  </si>
  <si>
    <t>11.10</t>
  </si>
  <si>
    <t>11.11</t>
  </si>
  <si>
    <t>11.12</t>
  </si>
  <si>
    <t>14.23</t>
  </si>
  <si>
    <t>14.24</t>
  </si>
  <si>
    <t>20.7</t>
  </si>
  <si>
    <t>16.43.2</t>
  </si>
  <si>
    <t>16.43.3</t>
  </si>
  <si>
    <t>16.43.4</t>
  </si>
  <si>
    <t>21.9</t>
  </si>
  <si>
    <t>7.1.23</t>
  </si>
  <si>
    <t>MOLA HIDRÁULICA DE PISO, PARA PORTA COM LARGURA ATÉ 1,10M E PESO ATÉ 120KG</t>
  </si>
  <si>
    <t>DOBRADIÇA INFERIOR PARA PORTA DE VIDRO TEMPERADO</t>
  </si>
  <si>
    <t>DOBRADIÇA SUPERIOR PARA PORTA DE VIDRO TEMPERADO</t>
  </si>
  <si>
    <t>FECHAMENTO EM CHAPA PERFURADA EM AÇO CARBONO</t>
  </si>
  <si>
    <t>VIDRO LAMINADO JATEADO 10MM</t>
  </si>
  <si>
    <t>CALHA EM CHAPA DE AÇO GALVANIZADO N.24, DESENVOLVIMENTO 1,50M - FORNECIMENTO E INSTALAÇÃO</t>
  </si>
  <si>
    <t>FORRO DE PLACA CIMENTÍCIA DE MADEIRA MINERALIZADA TIPO FORRAÇÃO, NATURAL PINTADA DE PRETO, COM ESPESSURA DE 25MM, COM ESTRUTURA ESPECIAL DE FIXAÇÃO E GRELHA METÁLICA PARA SAIDA DO AR CONDICIONADO</t>
  </si>
  <si>
    <t>FORRO TIPO "NUVEM" EM, CURVA COMPOSTO POR MDF 15MM BRANCO, SISTEMA MACHO FEMEA, FIXADO EM ESTRUTURA ESPECIAL, COM SOBREPOSIÇÃO DE PAINÉIS DE LÃ MINERAL 50MM ENSACADA</t>
  </si>
  <si>
    <t>CALHAS EM MDF, NA COR BRANCA COM DIMENSÕES DE 750x250MM, PARA FIXAÇÃO DE LUMINÁRIAS, DETECTOR DE FUMAÇA E GRELHAS DE AR CONDICIONADO</t>
  </si>
  <si>
    <t>REVESTIMENTO ACÚSTICO NAS PAREDES, COMPOSTO POR CARPETE TIPO FORRAÇÃO FLORTEX 3MM AGULHADO, COR A DEFINIR, E SOBRE O CARPETE, RIPADO VAZADO DE MADEIRA, INCLUINDO RODAPÉ (LAMBRIL) DE MADEIRA</t>
  </si>
  <si>
    <t xml:space="preserve"> REVESTIMENTO ACUSTICO NA PAREDE COM ESPUMA DE MELANINA EXPANDIDA MICROCELULAR 11KG/M³,  40MM CM DE ESPESSURA TIPO SONEX - ILLTEC</t>
  </si>
  <si>
    <t>RODAPÉ VINILICO 7,50CM COM IMPERMEABILIZANTE ACRILICO</t>
  </si>
  <si>
    <t>BARROTES 5X6CM, COM PREENCHIMENTO DE ARGAMASSA TRAÇO 1:2:9 (CIMENTO, CAL E AREIA NÃO PENEIRADA), PARA FIXAÇÃO DE PISO EM TABUAS DE MADEIRA TIPO IPÊ (PALCO DO AUDITÓRIO)</t>
  </si>
  <si>
    <t>SISTEMA DE SONORIZAÇÃO E ILUMINAÇÃO CÊNICA DO AUDITÓRIO, INCLUSO PROJETO</t>
  </si>
  <si>
    <t>ESMALTE EM SUPERFICIE METÁLICA</t>
  </si>
  <si>
    <t>RODAPES DE GRANILITE PARA ESCADA DE 10CM</t>
  </si>
  <si>
    <t>TUBO DE FERRO FUNDIDO DN-50MM</t>
  </si>
  <si>
    <t>TUBO DE FERRO FUNDIDO DN-75MM</t>
  </si>
  <si>
    <t>TUBO DE FERRO FUNDIDO DN-100MM</t>
  </si>
  <si>
    <t>REFORÇO DE MADEIRA (CHAPA OSB), PARTE INTERNA DE PAREDE DRYWALL PARA SUSTENTAÇÃO DE ARMARIO</t>
  </si>
  <si>
    <t>QT - 01 2º PAVIMENTO (FOLHA 05/08 R5-6KA / 220-400V)</t>
  </si>
  <si>
    <t>QLT - 02 2º PAVIMENTO (FOLHA 05/08 R5-6KA / 220-400V)</t>
  </si>
  <si>
    <t>QF - LANCHONETE 2º PAVIMENTO (FOLHA 05/08 R5-6KA / 220-400V)</t>
  </si>
  <si>
    <t>QT - 01 3º PAVIMENTO (FOLHA 06/08 R6-6KA / 220-400V)</t>
  </si>
  <si>
    <t>QLT - 03 3º PAVIMENTO (FOLHA 06/08 R6-6KA / 220-400V)</t>
  </si>
  <si>
    <t>QLT COMPRESSOR DELTA (FOLHA 07/08 R12) (6KA / 220-400V)</t>
  </si>
  <si>
    <t>QGBT - 02 N/E (FOLHA 07/08 R12) (35KA 220V)</t>
  </si>
  <si>
    <t>QGBT - 03 N/E (FOLHA 07/08 R12) (35KA 220V)</t>
  </si>
  <si>
    <t>QGBT - 04 N/E (FOLHA 07/08 R12) (35KA 220V)</t>
  </si>
  <si>
    <t>QGBT - PESQ. N/E (FOLHA 07/08 R12) (35KA 220V), INCLUSO BANCO DE CAPACITOR E QTA</t>
  </si>
  <si>
    <t>QGBT ENG. (N/E)  35KV 220V Folha 01/04 R08</t>
  </si>
  <si>
    <t>QT 203 Folha 01/04 R08</t>
  </si>
  <si>
    <t>QT 204 Folha 01/04 R08</t>
  </si>
  <si>
    <t>QT 101 Folha 02/04 R06</t>
  </si>
  <si>
    <t>QT 105 Folha 02/04 R06</t>
  </si>
  <si>
    <t>QT 100 Folha 02/04 R06</t>
  </si>
  <si>
    <t>QT 201 Folha 02/04 R06</t>
  </si>
  <si>
    <t>QT 102 Folha 02/04 R06</t>
  </si>
  <si>
    <t>QT 107 Folha 02/04 R06</t>
  </si>
  <si>
    <t>QT 104 Folha 02/04 R06</t>
  </si>
  <si>
    <t>QT 103 Folha 02/04 R06</t>
  </si>
  <si>
    <t>QLT DELTA ENGENHARIA TÉRREO 1 Folha 03/04 R08</t>
  </si>
  <si>
    <t>QLT ILUM EXT 02 Folha 03/04 R08</t>
  </si>
  <si>
    <t xml:space="preserve">QLT DELTA ENGENHARIA SUPERIOR Folha 03/04 R08 </t>
  </si>
  <si>
    <t>QLT DELTA ENGENHARIA TÉRREO 2 Folha 03/04 R08</t>
  </si>
  <si>
    <t>QT 106 Folha 04/04 R01</t>
  </si>
  <si>
    <t>QT 110 Folha 04/04 R01</t>
  </si>
  <si>
    <t>QT 108 Folha 04/04 R01</t>
  </si>
  <si>
    <t>QT 111 Folha 04/04 R01</t>
  </si>
  <si>
    <t>QT 109 Folha 04/04 R01</t>
  </si>
  <si>
    <t>QT 200 Folha 04/04 R01</t>
  </si>
  <si>
    <t>QT 112 Folha 04/04 R01</t>
  </si>
  <si>
    <t>QT 202 Folha 04/04 R01</t>
  </si>
  <si>
    <t>BANCO DE CAPACITORES (100 KVAR 220V)</t>
  </si>
  <si>
    <t>RODAPE BOLEADO EM CERAMICA EXTRUDADA</t>
  </si>
  <si>
    <t>BARRA ANTIPÂNICO MOD. "TOUCH BAR" EM INOX PARA PORTA SIMPLES - ACABAMENTO INOX</t>
  </si>
  <si>
    <t>BARRA ANTIPÂNICO MOD. "TOUCH BAR" EM INOX PARA PORTA DUPLA - ACABAMENTO INOX</t>
  </si>
  <si>
    <t xml:space="preserve">3° TERMO ADITIVO </t>
  </si>
  <si>
    <t xml:space="preserve">ESTORNO EM CONFLITO COM O SALDO MEDIDO. </t>
  </si>
  <si>
    <t>ESTORNO EM CONFLITO COM O SALDO MEDIDO.</t>
  </si>
  <si>
    <t>LEVANTAMENTO DE QUANTIDADES DIVERGENTE</t>
  </si>
  <si>
    <t>ESTORNO EM CONFLITO COM O SALDO MEDIDO</t>
  </si>
  <si>
    <t>ITEM NÃO SERÁ ADITADO. QTD COMPENSADA NO ITEM 9.5</t>
  </si>
  <si>
    <t>OMEGA</t>
  </si>
  <si>
    <t>ACERTO DE PLANILHA.</t>
  </si>
  <si>
    <t>VERGA/CINTA EM BLOCO DE CONCRETO CANALETA - 19CM</t>
  </si>
  <si>
    <t>VISOR ACÚSTICO EM MADEIRA MACIÇA TIPO FREIJÓ, COM VIDRO LAMINADO INCOLOR DE 8MM</t>
  </si>
  <si>
    <t>ESCADA MARINHEIRO COM GUARDA-CORPO (degrau em "T")</t>
  </si>
  <si>
    <t>FORRO DE PLACA DUPLA CIMENTÍCIA DE MADEIRA MINERALIZADA, TIPO CLIMATEX-NATURAL, PINTADA NA COR PRETA, 440KG/M3 - ESPESSURA DE 50MM.</t>
  </si>
  <si>
    <t>VALVULA DE DESCARGA DE FECHAMENTO AUTOMATICO PARA MICTORIO</t>
  </si>
  <si>
    <t>ENGATE FLEXIVÉL METÁLICO DN=1/2'</t>
  </si>
  <si>
    <t>SIFAO EM METAL CROMADO 1X1.1/2 - FORNECIMENTO E INSTALAÇÃO</t>
  </si>
  <si>
    <t>ELEMENTO VAZADO DE CONCRETO TIPO VENEZIANA,  35 X 50 X 8CM</t>
  </si>
  <si>
    <t xml:space="preserve">TUBO DE PVC RÍGIDO SÉRIE R, PONTA LISAS, DN= 100 MM, INCLUSIVE CONEXÕES                                                                               </t>
  </si>
  <si>
    <t>TORNEIRA CROMADA TUBO MOVEL PARA BANCADA 1/2" OU 3/4" PARA PIA DE COZINHA, PADRÃO ALTO - FORNECIMENTO E INSTALAÇÃO</t>
  </si>
  <si>
    <t>ENGATE FLEXÍVEL METÁLICO DN=1/2'</t>
  </si>
  <si>
    <t>ELETROCALHA TIPO "U" (400X200) EM CHAPA LISA DE AÇO COM TAMPA</t>
  </si>
  <si>
    <t>CHAPISCO TRACO 1:3 (CIMENTO E AREIA), ESPESSURA 0,5CM, PREPARO MANUAL corrigir preço</t>
  </si>
  <si>
    <t>DISJUNTOR BAIXA TENSAO TRIPOLAR 225A DE 18KA</t>
  </si>
  <si>
    <t>PASTILHAS PORTOBELLO COR BEGE 9,5 X 9,5</t>
  </si>
  <si>
    <t>STATUS</t>
  </si>
  <si>
    <t xml:space="preserve">HUDSON </t>
  </si>
  <si>
    <t>GERIS</t>
  </si>
  <si>
    <t>VIGIA NOTURNO*</t>
  </si>
  <si>
    <t>* QUANTIDADE REF. APENAS AO 3° TA</t>
  </si>
  <si>
    <t>BLOCO</t>
  </si>
  <si>
    <t>PLANILHA ORÇAMENTÁRIA - 3° TERMO ADITIVO</t>
  </si>
  <si>
    <t xml:space="preserve">CONSIDERANDO h=0,10m; EXISTE SALDO CONTRATUAL </t>
  </si>
  <si>
    <t>QUANTIDADES</t>
  </si>
  <si>
    <t>VALOR TOTAL FOI LANÇADO NO BLOCO OMEGA</t>
  </si>
  <si>
    <t>VALOR DO 1º REAJUSTE - A</t>
  </si>
  <si>
    <t>VALOR DO 2º REAJUSTE - B</t>
  </si>
  <si>
    <t>TOTAL GERAL COM REAJUSTE - (TOTAL GERAL Io + VALOR DO REAJUSTE)</t>
  </si>
  <si>
    <t>VALOR DO 3º REAJUSTE - C</t>
  </si>
  <si>
    <t>VALOR DO 4º REAJUSTE - D</t>
  </si>
  <si>
    <t>REFERÊNCIA</t>
  </si>
  <si>
    <t>1.2</t>
  </si>
  <si>
    <t>OBSERVAÇÕES</t>
  </si>
  <si>
    <t>CONTRATO</t>
  </si>
  <si>
    <t>QUANTIDADE</t>
  </si>
  <si>
    <t>UNITÁRIO</t>
  </si>
  <si>
    <t>CUSTO (R$)</t>
  </si>
  <si>
    <t>VALOR DO REAJUSTE</t>
  </si>
  <si>
    <t>$$</t>
  </si>
  <si>
    <t>2.3</t>
  </si>
  <si>
    <t>SUBTOTAL GERAL</t>
  </si>
  <si>
    <t>R$</t>
  </si>
  <si>
    <t xml:space="preserve">un </t>
  </si>
  <si>
    <t>Projeto</t>
  </si>
  <si>
    <t>PROJETO EXECUTIVO</t>
  </si>
  <si>
    <t>Físico</t>
  </si>
  <si>
    <t>Financeiro</t>
  </si>
  <si>
    <t>Mensal</t>
  </si>
  <si>
    <t>Acumulado</t>
  </si>
  <si>
    <t>TOTAL ACUMULADO</t>
  </si>
  <si>
    <t>Total</t>
  </si>
  <si>
    <t>Bloco / Descrição</t>
  </si>
  <si>
    <t>Área de construção</t>
  </si>
  <si>
    <r>
      <t xml:space="preserve">Bloco ALFA </t>
    </r>
    <r>
      <rPr>
        <sz val="10"/>
        <rFont val="Arial"/>
        <family val="2"/>
      </rPr>
      <t>(construído)</t>
    </r>
    <r>
      <rPr>
        <b/>
        <sz val="10"/>
        <rFont val="Arial"/>
        <family val="2"/>
      </rPr>
      <t xml:space="preserve"> </t>
    </r>
    <r>
      <rPr>
        <sz val="10"/>
        <rFont val="Arial"/>
        <family val="2"/>
      </rPr>
      <t>-</t>
    </r>
    <r>
      <rPr>
        <b/>
        <sz val="10"/>
        <rFont val="Arial"/>
        <family val="2"/>
      </rPr>
      <t xml:space="preserve"> </t>
    </r>
    <r>
      <rPr>
        <sz val="10"/>
        <rFont val="Arial"/>
        <family val="2"/>
      </rPr>
      <t>Edifício Acadêmico contendo em seus 04 pavimentos: 06 Salas de Aula com 40 lugares, 06 Salas de Aula com 90 lugares, 06 Laboratórios Didáticos (sendo 03 úmidos e 03 secos), 03 laboratórios de informática, 02 salas de estudos, sala multiusuário de professores e Áreas Administrativas.</t>
    </r>
  </si>
  <si>
    <r>
      <t xml:space="preserve">Bloco BETA </t>
    </r>
    <r>
      <rPr>
        <sz val="10"/>
        <rFont val="Arial"/>
        <family val="2"/>
      </rPr>
      <t>(construído) -</t>
    </r>
    <r>
      <rPr>
        <b/>
        <sz val="10"/>
        <rFont val="Arial"/>
        <family val="2"/>
      </rPr>
      <t xml:space="preserve"> </t>
    </r>
    <r>
      <rPr>
        <sz val="10"/>
        <rFont val="Arial"/>
        <family val="2"/>
      </rPr>
      <t>Bloco Cultural e Administrativo com 03 pavimentos, que abrigará 04 anfiteatros com 119 lugares cada, 01 auditório para 400. Será também composto por biblioteca com capacidade de abrigar cerca de 70 mil títulos, videoteca, mapoteca, hemeroteca, salas de estudo e leitura. Este bloco abrigará a principal estrutura administrativa do Câmpus SBC.</t>
    </r>
  </si>
  <si>
    <r>
      <t xml:space="preserve">Bloco DELTA </t>
    </r>
    <r>
      <rPr>
        <sz val="10"/>
        <rFont val="Arial"/>
        <family val="2"/>
      </rPr>
      <t>(construído) -</t>
    </r>
    <r>
      <rPr>
        <b/>
        <sz val="10"/>
        <rFont val="Arial"/>
        <family val="2"/>
      </rPr>
      <t xml:space="preserve"> </t>
    </r>
    <r>
      <rPr>
        <sz val="10"/>
        <rFont val="Arial"/>
        <family val="2"/>
      </rPr>
      <t xml:space="preserve">Edifício Acadêmico contendo em seus 04 pavimentos: editora, reprografia e distribuição, data-center, salas técnicas, 01 auditório para 76 lugares, estúdio de gravação e multimídia, 117 salas de docentes, 01 sala para professores visitantes, 28 laboratórios de pesquisa além de Áreas Administrativas. </t>
    </r>
  </si>
  <si>
    <r>
      <t xml:space="preserve">Bloco GAMA </t>
    </r>
    <r>
      <rPr>
        <sz val="10"/>
        <rFont val="Arial"/>
        <family val="2"/>
      </rPr>
      <t>(construído)</t>
    </r>
    <r>
      <rPr>
        <b/>
        <sz val="10"/>
        <rFont val="Arial"/>
        <family val="2"/>
      </rPr>
      <t xml:space="preserve"> </t>
    </r>
    <r>
      <rPr>
        <sz val="10"/>
        <rFont val="Arial"/>
        <family val="2"/>
      </rPr>
      <t>- Abriga o Restaurante Universitário com cozinha industrial e refeitório para receber até 6.000 usuários por dia. Conta com estrutura organizada para os setores de manutenção e serviços em seu pavimento inferior.</t>
    </r>
  </si>
  <si>
    <r>
      <t xml:space="preserve">Bloco OMEGA </t>
    </r>
    <r>
      <rPr>
        <sz val="10"/>
        <rFont val="Arial"/>
        <family val="2"/>
      </rPr>
      <t>(em construção) - Edifício Acadêmico dedicado às áreas das Engenharias que oferecerá: câmaras anecóicas, 28 laboratórios de pesquisa, além de jardim interno e Áreas Administrativas.</t>
    </r>
  </si>
  <si>
    <r>
      <t xml:space="preserve">Bloco EPSILON </t>
    </r>
    <r>
      <rPr>
        <sz val="10"/>
        <rFont val="Arial"/>
        <family val="2"/>
      </rPr>
      <t>(construído)</t>
    </r>
    <r>
      <rPr>
        <b/>
        <sz val="10"/>
        <rFont val="Arial"/>
        <family val="2"/>
      </rPr>
      <t xml:space="preserve"> </t>
    </r>
    <r>
      <rPr>
        <sz val="10"/>
        <rFont val="Arial"/>
        <family val="2"/>
      </rPr>
      <t>–</t>
    </r>
    <r>
      <rPr>
        <b/>
        <sz val="10"/>
        <rFont val="Arial"/>
        <family val="2"/>
      </rPr>
      <t xml:space="preserve"> </t>
    </r>
    <r>
      <rPr>
        <sz val="10"/>
        <rFont val="Arial"/>
        <family val="2"/>
      </rPr>
      <t>portaria principal</t>
    </r>
  </si>
  <si>
    <r>
      <t xml:space="preserve">Bloco ALFA II </t>
    </r>
    <r>
      <rPr>
        <sz val="10"/>
        <rFont val="Arial"/>
        <family val="2"/>
      </rPr>
      <t>(construído)</t>
    </r>
    <r>
      <rPr>
        <b/>
        <sz val="10"/>
        <rFont val="Arial"/>
        <family val="2"/>
      </rPr>
      <t xml:space="preserve"> - </t>
    </r>
    <r>
      <rPr>
        <sz val="10"/>
        <rFont val="Arial"/>
        <family val="2"/>
      </rPr>
      <t>Edifício Acadêmico contendo em seus 04 pavimentos: 37 Salas de Aula com 40 lugares, 03 laboratórios de informática, 02 salas de estudos e Áreas Administrativas.</t>
    </r>
  </si>
  <si>
    <r>
      <t xml:space="preserve">Bloco ZETA </t>
    </r>
    <r>
      <rPr>
        <sz val="10"/>
        <rFont val="Arial"/>
        <family val="2"/>
      </rPr>
      <t>(em construção) -</t>
    </r>
    <r>
      <rPr>
        <b/>
        <sz val="10"/>
        <rFont val="Arial"/>
        <family val="2"/>
      </rPr>
      <t xml:space="preserve"> </t>
    </r>
    <r>
      <rPr>
        <sz val="10"/>
        <rFont val="Arial"/>
        <family val="2"/>
      </rPr>
      <t>Abrigará o CT INFRA que contará com parte dos 32 Laboratórios Didáticos e de Pesquisa previstos no prédio, além de 08 salas de aulas. Lá estarão os alunos da Pós-Graduação, Bio-Engenharia, Engenharia de Gestão e Engenharia Aeroespacial.</t>
    </r>
  </si>
  <si>
    <r>
      <t xml:space="preserve">Biotério </t>
    </r>
    <r>
      <rPr>
        <sz val="10"/>
        <rFont val="Arial"/>
        <family val="2"/>
      </rPr>
      <t xml:space="preserve">(em construção) </t>
    </r>
    <r>
      <rPr>
        <b/>
        <sz val="10"/>
        <rFont val="Arial"/>
        <family val="2"/>
      </rPr>
      <t xml:space="preserve">– </t>
    </r>
    <r>
      <rPr>
        <sz val="10"/>
        <rFont val="Arial"/>
        <family val="2"/>
      </rPr>
      <t>Assegurará o aprovisionamento dos equipamentos e dos meios necessários às operações relativas aos animais de laboratório.</t>
    </r>
  </si>
  <si>
    <r>
      <t xml:space="preserve">Herbário </t>
    </r>
    <r>
      <rPr>
        <sz val="10"/>
        <rFont val="Arial"/>
        <family val="2"/>
      </rPr>
      <t xml:space="preserve">(em construção) </t>
    </r>
    <r>
      <rPr>
        <b/>
        <sz val="10"/>
        <rFont val="Arial"/>
        <family val="2"/>
      </rPr>
      <t xml:space="preserve">– </t>
    </r>
    <r>
      <rPr>
        <sz val="10"/>
        <rFont val="Arial"/>
        <family val="2"/>
      </rPr>
      <t>Proporcionará condições físicas para apoios didáticos e trabalhos científicos sobre a flora.</t>
    </r>
  </si>
  <si>
    <r>
      <t xml:space="preserve">Torre do Relógio </t>
    </r>
    <r>
      <rPr>
        <sz val="10"/>
        <rFont val="Arial"/>
        <family val="2"/>
      </rPr>
      <t xml:space="preserve">(construída) </t>
    </r>
    <r>
      <rPr>
        <b/>
        <sz val="10"/>
        <rFont val="Arial"/>
        <family val="2"/>
      </rPr>
      <t xml:space="preserve">– </t>
    </r>
    <r>
      <rPr>
        <sz val="10"/>
        <rFont val="Arial"/>
        <family val="2"/>
      </rPr>
      <t>Relógio e Reservatório de água.</t>
    </r>
  </si>
  <si>
    <r>
      <t xml:space="preserve">Anexos complementares </t>
    </r>
    <r>
      <rPr>
        <sz val="10"/>
        <rFont val="Arial"/>
        <family val="2"/>
      </rPr>
      <t xml:space="preserve">(em construção) </t>
    </r>
    <r>
      <rPr>
        <b/>
        <sz val="10"/>
        <rFont val="Arial"/>
        <family val="2"/>
      </rPr>
      <t xml:space="preserve">– </t>
    </r>
    <r>
      <rPr>
        <sz val="10"/>
        <rFont val="Arial"/>
        <family val="2"/>
      </rPr>
      <t>Formados por edificações do tipo: centrais de gases, casas de gerador, abrigos de lixo</t>
    </r>
    <r>
      <rPr>
        <b/>
        <sz val="10"/>
        <rFont val="Arial"/>
        <family val="2"/>
      </rPr>
      <t xml:space="preserve">, </t>
    </r>
    <r>
      <rPr>
        <sz val="10"/>
        <rFont val="Arial"/>
        <family val="2"/>
      </rPr>
      <t>cabines primária de eletricidade.</t>
    </r>
    <r>
      <rPr>
        <b/>
        <sz val="10"/>
        <rFont val="Arial"/>
        <family val="2"/>
      </rPr>
      <t xml:space="preserve"> </t>
    </r>
  </si>
  <si>
    <t>m2</t>
  </si>
  <si>
    <t>Processo: 23006.001306/2015-13
RDC nº ________/2015</t>
  </si>
  <si>
    <t>ÁREA CONSTRUÍDA</t>
  </si>
  <si>
    <t>LV</t>
  </si>
  <si>
    <t>PN</t>
  </si>
  <si>
    <t>EV</t>
  </si>
  <si>
    <t>Item</t>
  </si>
  <si>
    <t>PARCELAMENTO DE HONORÁRIOS</t>
  </si>
  <si>
    <t>EP</t>
  </si>
  <si>
    <t>AP</t>
  </si>
  <si>
    <t>CO</t>
  </si>
  <si>
    <t>CE</t>
  </si>
  <si>
    <t>AS</t>
  </si>
  <si>
    <t>AE</t>
  </si>
  <si>
    <t>AB</t>
  </si>
  <si>
    <t>ESTUDO PRELIMINAR</t>
  </si>
  <si>
    <t>Serviços Preliminares</t>
  </si>
  <si>
    <t>A</t>
  </si>
  <si>
    <t>B</t>
  </si>
  <si>
    <t>C</t>
  </si>
  <si>
    <t>D</t>
  </si>
  <si>
    <t>E</t>
  </si>
  <si>
    <t>ESTIMATIVA</t>
  </si>
  <si>
    <t>PB</t>
  </si>
  <si>
    <t>ANEXO III - PLANILHA ORÇAMENTÁRIA</t>
  </si>
  <si>
    <t>ANEXO IV - CRONOGRAMA FÍSICO-FINANCEIRO</t>
  </si>
  <si>
    <r>
      <t>Tabelas de Honorários de Serviços de Arquitetura e Urbanismo do Brasil</t>
    </r>
    <r>
      <rPr>
        <b/>
        <sz val="12"/>
        <color rgb="FF000000"/>
        <rFont val="Arial"/>
        <family val="2"/>
      </rPr>
      <t xml:space="preserve">
</t>
    </r>
  </si>
  <si>
    <t xml:space="preserve">Elaboradas em atendimento ao disposto na Lei Federal 12.378, de 31.12.2010:
(...)”Artigo 28- Compete ao CAU/BR: Inciso XIV - aprovar e divulgar tabelas indicativas de honorários dos arquitetos e urbanistas.”
</t>
  </si>
  <si>
    <t>Aprovadas pela Resolução 64/2013, de 11/08/2013 e Resolução 76/2014, de 10.04.2014 do CAU/BR</t>
  </si>
  <si>
    <t>RELATÓRIO SINTÉTICO DE VALOR DE PROJETO OU SERVIÇO</t>
  </si>
  <si>
    <t>Data de emissão pelo sistema: 11/02/2016</t>
  </si>
  <si>
    <t>1.0.</t>
  </si>
  <si>
    <t>CONTRATANTE:</t>
  </si>
  <si>
    <t>Nome:</t>
  </si>
  <si>
    <t>UFABC SBC</t>
  </si>
  <si>
    <t>Endereço:</t>
  </si>
  <si>
    <t>Rua do Túnel, s/n</t>
  </si>
  <si>
    <t>2.0.</t>
  </si>
  <si>
    <t>EMPREENDIMENTO:</t>
  </si>
  <si>
    <t>Descrição:</t>
  </si>
  <si>
    <t>Processo: 23006.001306/2015 - 13
Contratação de Empresa para prestação de serviços de elaboração de Projeto de acessibilidade para o Campus de São Bernardo do Campo.</t>
  </si>
  <si>
    <t>TR 004 - Acessibilidade</t>
  </si>
  <si>
    <t>Estado destinatário do serviço:</t>
  </si>
  <si>
    <t>São Paulo</t>
  </si>
  <si>
    <t>Mês de referência:</t>
  </si>
  <si>
    <t>04/02/2016</t>
  </si>
  <si>
    <t>3.0.</t>
  </si>
  <si>
    <t>VALOR DOS SERVIÇOS:</t>
  </si>
  <si>
    <t>Grupo de projeto</t>
  </si>
  <si>
    <t>Projeto/Serviço</t>
  </si>
  <si>
    <t>Unidade</t>
  </si>
  <si>
    <t>Quantidade</t>
  </si>
  <si>
    <t>Preço Unitário (R$)</t>
  </si>
  <si>
    <t>Preço Total (R$)</t>
  </si>
  <si>
    <t>3.1.</t>
  </si>
  <si>
    <t xml:space="preserve">Projeto </t>
  </si>
  <si>
    <t>Projeto de Acessibilidade</t>
  </si>
  <si>
    <t>3.2.</t>
  </si>
  <si>
    <t xml:space="preserve">Levantamento da Situação Atual </t>
  </si>
  <si>
    <t>Avaliação</t>
  </si>
  <si>
    <t>verba</t>
  </si>
  <si>
    <t xml:space="preserve"> 130.967,19</t>
  </si>
  <si>
    <t>3.3.</t>
  </si>
  <si>
    <t>Diagnóstico e Análise dos Dados</t>
  </si>
  <si>
    <t>Parecer técnico</t>
  </si>
  <si>
    <t xml:space="preserve"> 69.235,06</t>
  </si>
  <si>
    <t>PARCELAMENTO DE HONORÁRIOS POR ETAPA:</t>
  </si>
  <si>
    <t>4.1.</t>
  </si>
  <si>
    <t>No Início dos Serviços:</t>
  </si>
  <si>
    <t>4.2.</t>
  </si>
  <si>
    <t>Etapas  Preliminares:</t>
  </si>
  <si>
    <t>Levantamento de dados:</t>
  </si>
  <si>
    <t>Programa de necessidades:</t>
  </si>
  <si>
    <t>Estudo de viabilidade técnico-legal:</t>
  </si>
  <si>
    <t>4.3.</t>
  </si>
  <si>
    <t>Etapas de Projeto:</t>
  </si>
  <si>
    <t>Estudo preliminar:</t>
  </si>
  <si>
    <t>Anteprojeto:</t>
  </si>
  <si>
    <t>Projeto:</t>
  </si>
  <si>
    <t xml:space="preserve"> -Projeto básico (Opcional)</t>
  </si>
  <si>
    <t xml:space="preserve"> -Projeto para execução (ou Trabalho final):</t>
  </si>
  <si>
    <t xml:space="preserve"> -Coordenação e compatibilização de projeto:</t>
  </si>
  <si>
    <t xml:space="preserve"> -Coordenação de equipe multidisciplinar:</t>
  </si>
  <si>
    <t>4.4.</t>
  </si>
  <si>
    <t>Etapas Complementares:</t>
  </si>
  <si>
    <t>Assessoria para aprovação de projeto:</t>
  </si>
  <si>
    <t>Assistência à execução da obra:</t>
  </si>
  <si>
    <t>"As built" (desenho conforme construído):</t>
  </si>
  <si>
    <t>RELATÓRIO ANALÍTICO DE VALOR DE PROJETO OU SERVIÇO</t>
  </si>
  <si>
    <t xml:space="preserve"> Descrição:</t>
  </si>
  <si>
    <t xml:space="preserve"> Nome:</t>
  </si>
  <si>
    <t xml:space="preserve"> Endereço:</t>
  </si>
  <si>
    <t xml:space="preserve"> Estado destinatário do serviço:</t>
  </si>
  <si>
    <t xml:space="preserve"> Mês de referência:</t>
  </si>
  <si>
    <t>VALOR DOS SERVIÇOS (RESUMO):</t>
  </si>
  <si>
    <t>PARCELAMENTO DE HONORÁRIOS POR ETAPA (RESUMO):</t>
  </si>
  <si>
    <t>Projeto Arquitetônico de Edificações</t>
  </si>
  <si>
    <t>5.1.</t>
  </si>
  <si>
    <t>Projeto - 1.1.6 - Projeto de adequação de acessibilidade</t>
  </si>
  <si>
    <t>5.1.1</t>
  </si>
  <si>
    <t>Cálculo da Área Construída:</t>
  </si>
  <si>
    <t xml:space="preserve">Categoria da edificação: </t>
  </si>
  <si>
    <t>Escolas técnicas, especializadas, superiores e universidades</t>
  </si>
  <si>
    <t>Base de honorários (BH):</t>
  </si>
  <si>
    <t>5.1.2</t>
  </si>
  <si>
    <t>Edificação(ões)</t>
  </si>
  <si>
    <t>Descrição</t>
  </si>
  <si>
    <t>Área Unitária</t>
  </si>
  <si>
    <t>Área Total</t>
  </si>
  <si>
    <t>Bloco Alfa I</t>
  </si>
  <si>
    <t>1,00</t>
  </si>
  <si>
    <t>Bloco Beta</t>
  </si>
  <si>
    <t>Bloco Delta</t>
  </si>
  <si>
    <t>Bloco Gama</t>
  </si>
  <si>
    <t>Bloco Ômega</t>
  </si>
  <si>
    <t>Bloco Epsilon</t>
  </si>
  <si>
    <t>Bloco Alfa II</t>
  </si>
  <si>
    <t>Bloco Zeta</t>
  </si>
  <si>
    <t>Biotério</t>
  </si>
  <si>
    <t>Casa de Vegetação (Herbário)</t>
  </si>
  <si>
    <t>1.126,00</t>
  </si>
  <si>
    <t>Anexos Complementares</t>
  </si>
  <si>
    <t>Quantidade de edificações (blocos) do mesmo tipo</t>
  </si>
  <si>
    <t>5.1.3</t>
  </si>
  <si>
    <t>Áreas descobertas</t>
  </si>
  <si>
    <t>aplicar redutor de 25%</t>
  </si>
  <si>
    <t>Implantação Geral</t>
  </si>
  <si>
    <t>12.282,00</t>
  </si>
  <si>
    <t>3.070,50</t>
  </si>
  <si>
    <t>Sub-total</t>
  </si>
  <si>
    <t>5.1.4</t>
  </si>
  <si>
    <t>Área construída estimada (Sc): </t>
  </si>
  <si>
    <t>Área construída estimada (Sc):</t>
  </si>
  <si>
    <t>Fator percentual (fp):</t>
  </si>
  <si>
    <t>0,86 %</t>
  </si>
  <si>
    <t>Área de projeto (Sp):</t>
  </si>
  <si>
    <t>Razão entre área de projeto e área de construção (R):</t>
  </si>
  <si>
    <t>0,13</t>
  </si>
  <si>
    <t>Fator percentual reduzido (fp x R):</t>
  </si>
  <si>
    <t>0,11 %</t>
  </si>
  <si>
    <t>5.1.5</t>
  </si>
  <si>
    <t>Valor do projeto ou serviço: PV = Sc x BH x (fp x R): </t>
  </si>
  <si>
    <t>5.1.6</t>
  </si>
  <si>
    <t>Preço de venda: </t>
  </si>
  <si>
    <t>5.2.</t>
  </si>
  <si>
    <t>Levantamento da Situação Atual - 5.6 - Avaliação</t>
  </si>
  <si>
    <t>5.2.2</t>
  </si>
  <si>
    <t>Equipe técnica permanente</t>
  </si>
  <si>
    <t>Preço de Custo (R$)</t>
  </si>
  <si>
    <t>Preço de Venda (R$)</t>
  </si>
  <si>
    <t>Arquiteto Sênior</t>
  </si>
  <si>
    <t>80,00</t>
  </si>
  <si>
    <t xml:space="preserve"> 7.232,80</t>
  </si>
  <si>
    <t xml:space="preserve"> 27.299,08</t>
  </si>
  <si>
    <t>Arquiteto Pleno</t>
  </si>
  <si>
    <t>100,00</t>
  </si>
  <si>
    <t xml:space="preserve"> 7.635,00</t>
  </si>
  <si>
    <t xml:space="preserve"> 28.817,12</t>
  </si>
  <si>
    <t>Arquiteto Júnior</t>
  </si>
  <si>
    <t>220,00</t>
  </si>
  <si>
    <t xml:space="preserve"> 14.643,20</t>
  </si>
  <si>
    <t xml:space="preserve"> 55.268,48</t>
  </si>
  <si>
    <t>Serviços de apoio técnico</t>
  </si>
  <si>
    <t>Topografia</t>
  </si>
  <si>
    <t xml:space="preserve"> 12.650,46</t>
  </si>
  <si>
    <t xml:space="preserve"> 19.582,52</t>
  </si>
  <si>
    <t>5.2.5</t>
  </si>
  <si>
    <t>5.3.</t>
  </si>
  <si>
    <t>5.3.2</t>
  </si>
  <si>
    <t>110,00</t>
  </si>
  <si>
    <t xml:space="preserve"> 9.945,10</t>
  </si>
  <si>
    <t xml:space="preserve"> 37.536,23</t>
  </si>
  <si>
    <t xml:space="preserve"> 8.398,50</t>
  </si>
  <si>
    <t xml:space="preserve"> 31.698,83</t>
  </si>
  <si>
    <t>5.3.5</t>
  </si>
  <si>
    <r>
      <t>Tabelas de Honorários de Serviços de Arquitetura e Urbanismo do Brasil</t>
    </r>
    <r>
      <rPr>
        <b/>
        <sz val="15"/>
        <color rgb="FF000000"/>
        <rFont val="Arial"/>
        <family val="2"/>
      </rPr>
      <t xml:space="preserve">
</t>
    </r>
  </si>
  <si>
    <t>RELATÓRIO ANALÍTICO DE PARCELAMENTO DE HONORÁRIOS POR ETAPA DE PROJETO OU SERVIÇO</t>
  </si>
  <si>
    <t xml:space="preserve">Data de emissão pelo sistema: </t>
  </si>
  <si>
    <t>11/02/2016</t>
  </si>
  <si>
    <t xml:space="preserve"> -Nome:</t>
  </si>
  <si>
    <t xml:space="preserve"> -Endereço:</t>
  </si>
  <si>
    <t xml:space="preserve"> -Descrição:</t>
  </si>
  <si>
    <t>ITEM</t>
  </si>
  <si>
    <t>GRUPO DE PROJETO</t>
  </si>
  <si>
    <t>PROJETO/SERVIÇO</t>
  </si>
  <si>
    <t>VALOR TOTAL</t>
  </si>
  <si>
    <t>NO INÍCIO</t>
  </si>
  <si>
    <t>ETAPAS PRELIMINARES</t>
  </si>
  <si>
    <t>ETAPAS DE PROJETO/SERVIÇO</t>
  </si>
  <si>
    <t>ETAPAS COMPLEMENTARES</t>
  </si>
  <si>
    <t>PROJETO</t>
  </si>
  <si>
    <t>PE ou TF</t>
  </si>
  <si>
    <t xml:space="preserve">LEGENDA: -LV: Levantamento de dados; -PN: Programa de necessidades; -EV:Estudo de viabilidade técnico-legal; -EP:Estudo preliminar; -AP: Anteprojeto; -PB: Projeto básico; -PE: Projeto para execução; -TF: Trabalho Final; -CO: Coordenação e Compatibilização de Projeto; -CE: Coordenação de Equipe Multidisciplinar; -AS: Assessoria para aprovação de projeto; -AE: Assistência à execução da obra; -AB: As built" (desenho conforme construído). </t>
  </si>
  <si>
    <t>Projeto de adequação de acessibilidade</t>
  </si>
  <si>
    <t>Diagnóstico e Análise de Dados Coletados</t>
  </si>
  <si>
    <t>Totais</t>
  </si>
  <si>
    <t>100,00 %</t>
  </si>
  <si>
    <t>RELATÓRIO ANALÍTICO DE DECOMPOSIÇÃO DO PREÇO DE VENDA (PV):</t>
  </si>
  <si>
    <t xml:space="preserve">Data de emissão: </t>
  </si>
  <si>
    <t>DECOMPOSIÇÃO DO PREÇO DE VENDA (PV):</t>
  </si>
  <si>
    <t xml:space="preserve"> 3.1</t>
  </si>
  <si>
    <t xml:space="preserve">Projeto - Projeto de adequação de acessibilidade </t>
  </si>
  <si>
    <t>COMPONENTES DO ORÇAMENTO</t>
  </si>
  <si>
    <t>PREÇO DE CUSTO (PC)</t>
  </si>
  <si>
    <t>ENCARGOS SOCIAIS (ES)</t>
  </si>
  <si>
    <t>BENEFÍCIOS E DESPESAS INDIRETAS: (BDI=DI+L+DL)</t>
  </si>
  <si>
    <t>PREÇO DE VENDA: (PV=PC+ES+DI+L+DL)</t>
  </si>
  <si>
    <t>DESPESAS INDIRETAS (DI)</t>
  </si>
  <si>
    <t>LUCRO (L)</t>
  </si>
  <si>
    <t>DESPESAS LEGAIS (DL)</t>
  </si>
  <si>
    <t>FATOR K</t>
  </si>
  <si>
    <t>3,7743</t>
  </si>
  <si>
    <t>Consultores externos</t>
  </si>
  <si>
    <t>2,0191</t>
  </si>
  <si>
    <t>1,5480</t>
  </si>
  <si>
    <t>Despesas diretas</t>
  </si>
  <si>
    <t>1,4807</t>
  </si>
  <si>
    <t>7,43 %</t>
  </si>
  <si>
    <t>18,28 %</t>
  </si>
  <si>
    <t xml:space="preserve"> 3.2</t>
  </si>
  <si>
    <t xml:space="preserve">Levantamento da Situação Atual - Avaliação </t>
  </si>
  <si>
    <t xml:space="preserve"> 32.964,36</t>
  </si>
  <si>
    <t xml:space="preserve"> 26.378,15</t>
  </si>
  <si>
    <t xml:space="preserve"> 33.089,38</t>
  </si>
  <si>
    <t xml:space="preserve"> 9.243,19</t>
  </si>
  <si>
    <t xml:space="preserve"> 22.743,76</t>
  </si>
  <si>
    <t xml:space="preserve"> 124.418,83</t>
  </si>
  <si>
    <t xml:space="preserve"> 4.422,58</t>
  </si>
  <si>
    <t xml:space="preserve"> 442,26</t>
  </si>
  <si>
    <t xml:space="preserve"> 486,48</t>
  </si>
  <si>
    <t xml:space="preserve"> 1.197,04</t>
  </si>
  <si>
    <t xml:space="preserve"> 6.548,36</t>
  </si>
  <si>
    <t xml:space="preserve"> 37.386,93</t>
  </si>
  <si>
    <t xml:space="preserve"> 33.531,64</t>
  </si>
  <si>
    <t xml:space="preserve"> 9.729,67</t>
  </si>
  <si>
    <t xml:space="preserve"> 23.940,80</t>
  </si>
  <si>
    <t>28,55 %</t>
  </si>
  <si>
    <t>20,14 %</t>
  </si>
  <si>
    <t>25,60 %</t>
  </si>
  <si>
    <t xml:space="preserve"> 3.3</t>
  </si>
  <si>
    <t xml:space="preserve">DIAGNÓSTICO E ANÁLISE DOS DADOS COLETADOS - Parecer técnico </t>
  </si>
  <si>
    <t xml:space="preserve"> 17.426,42</t>
  </si>
  <si>
    <t xml:space="preserve"> 13.944,66</t>
  </si>
  <si>
    <t xml:space="preserve"> 17.492,51</t>
  </si>
  <si>
    <t xml:space="preserve"> 4.886,36</t>
  </si>
  <si>
    <t xml:space="preserve"> 12.023,36</t>
  </si>
  <si>
    <t xml:space="preserve"> 65.773,31</t>
  </si>
  <si>
    <t xml:space="preserve"> 2.337,97</t>
  </si>
  <si>
    <t xml:space="preserve"> 233,80</t>
  </si>
  <si>
    <t xml:space="preserve"> 257,18</t>
  </si>
  <si>
    <t xml:space="preserve"> 632,81</t>
  </si>
  <si>
    <t xml:space="preserve"> 3.461,75</t>
  </si>
  <si>
    <t xml:space="preserve"> 19.764,39</t>
  </si>
  <si>
    <t xml:space="preserve"> 17.726,31</t>
  </si>
  <si>
    <t xml:space="preserve"> 5.143,54</t>
  </si>
  <si>
    <t xml:space="preserve"> 12.656,17</t>
  </si>
  <si>
    <t xml:space="preserve"> 3.4</t>
  </si>
  <si>
    <t xml:space="preserve">Totais do projeto: TR 004 - Acessibilidade </t>
  </si>
  <si>
    <t>28,21 %</t>
  </si>
  <si>
    <t>25,77 %</t>
  </si>
  <si>
    <t>ANTE PROJETO</t>
  </si>
  <si>
    <t>2.4</t>
  </si>
  <si>
    <t>2.5</t>
  </si>
  <si>
    <t>F</t>
  </si>
  <si>
    <t>G</t>
  </si>
  <si>
    <t>COORDENAÇÃO E COMPATIBILIZAÇÃO DE PROJETO</t>
  </si>
  <si>
    <t>Contratação de Empresa especializada para prestação de serviços de elaboração de Serviços Preliminares e Elaboração de Projeto Executivo para Adequação da Acessibilidade do Campus de São Bernardo do Campo.</t>
  </si>
  <si>
    <t xml:space="preserve"> 56.019,24</t>
  </si>
  <si>
    <t xml:space="preserve"> 44.826,71</t>
  </si>
  <si>
    <t xml:space="preserve"> 56.231,71</t>
  </si>
  <si>
    <t xml:space="preserve"> 15.707,77</t>
  </si>
  <si>
    <t xml:space="preserve"> 38.650,49</t>
  </si>
  <si>
    <t xml:space="preserve"> 211.435,92</t>
  </si>
  <si>
    <t xml:space="preserve"> 5.054,66</t>
  </si>
  <si>
    <t xml:space="preserve"> 505,47</t>
  </si>
  <si>
    <t xml:space="preserve"> 556,01</t>
  </si>
  <si>
    <t xml:space="preserve"> 1.368,12</t>
  </si>
  <si>
    <t xml:space="preserve"> 7.484,26</t>
  </si>
  <si>
    <t xml:space="preserve"> 61.073,90</t>
  </si>
  <si>
    <t xml:space="preserve"> 56.737,17</t>
  </si>
  <si>
    <t xml:space="preserve"> 16.263,78</t>
  </si>
  <si>
    <t xml:space="preserve"> 40.018,61</t>
  </si>
  <si>
    <t xml:space="preserve"> 218.920,17</t>
  </si>
  <si>
    <t>27,90 %</t>
  </si>
  <si>
    <t>20,48 %</t>
  </si>
  <si>
    <t>25,92 %</t>
  </si>
  <si>
    <t xml:space="preserve"> 106.410,02</t>
  </si>
  <si>
    <t xml:space="preserve"> 85.149,52</t>
  </si>
  <si>
    <t xml:space="preserve"> 106.813,60</t>
  </si>
  <si>
    <t xml:space="preserve"> 29.837,31</t>
  </si>
  <si>
    <t xml:space="preserve"> 73.417,61</t>
  </si>
  <si>
    <t xml:space="preserve"> 401.628,05</t>
  </si>
  <si>
    <t xml:space="preserve"> 11.815,20</t>
  </si>
  <si>
    <t xml:space="preserve"> 1.181,52</t>
  </si>
  <si>
    <t xml:space="preserve"> 1.299,67</t>
  </si>
  <si>
    <t xml:space="preserve"> 3.197,97</t>
  </si>
  <si>
    <t xml:space="preserve"> 17.494,37</t>
  </si>
  <si>
    <t xml:space="preserve"> 118.225,22</t>
  </si>
  <si>
    <t xml:space="preserve"> 107.995,12</t>
  </si>
  <si>
    <t xml:space="preserve"> 31.136,99</t>
  </si>
  <si>
    <t xml:space="preserve"> 76.615,58</t>
  </si>
  <si>
    <t xml:space="preserve"> 419.122,42</t>
  </si>
  <si>
    <t>20,32 %</t>
  </si>
  <si>
    <t>Torre do Relogio e Praça Cívica</t>
  </si>
  <si>
    <t>281,50</t>
  </si>
  <si>
    <t>3.352,00</t>
  </si>
  <si>
    <t>DIAGNÓSTICO E ANÁLISE DOS DADOS COLETADOS - 5.8 - Parecer técnico</t>
  </si>
  <si>
    <t>LEVANTAMENTO E AVALIAÇÃO DA SITUAÇÃO ATUAL</t>
  </si>
  <si>
    <t xml:space="preserve">PARECER TÉCNICO - DIAGNÓSTICO E ANÁLISE DOS DADOS COLETADOS </t>
  </si>
  <si>
    <t>Subtotal</t>
  </si>
  <si>
    <r>
      <t xml:space="preserve">Implantação Geral - </t>
    </r>
    <r>
      <rPr>
        <sz val="10"/>
        <rFont val="Arial"/>
        <family val="2"/>
      </rPr>
      <t>áreas de circulação externa, pavimentação, etc.</t>
    </r>
  </si>
  <si>
    <t xml:space="preserve"> 3.267,72/m2</t>
  </si>
  <si>
    <t>4.656,00</t>
  </si>
  <si>
    <t>3.609,00</t>
  </si>
  <si>
    <t>12.328,00</t>
  </si>
  <si>
    <t>1.909,00</t>
  </si>
  <si>
    <t>2.679,00</t>
  </si>
  <si>
    <t>79,00</t>
  </si>
  <si>
    <t>4.076,00</t>
  </si>
  <si>
    <t>4.652,00</t>
  </si>
  <si>
    <t>408,00</t>
  </si>
  <si>
    <t>137,00</t>
  </si>
  <si>
    <t>406,00</t>
  </si>
  <si>
    <t>34.939,00</t>
  </si>
  <si>
    <t>38.291,00</t>
  </si>
  <si>
    <t>4.794,09</t>
  </si>
  <si>
    <t xml:space="preserve"> 126.243,35</t>
  </si>
  <si>
    <t xml:space="preserve"> 218.202,21</t>
  </si>
  <si>
    <t>Fonte: Metragem quadrada das edificações constante no Projeto de Prefeitura</t>
  </si>
  <si>
    <t>Área Descoberta</t>
  </si>
  <si>
    <t>Total (Área de Construção + Área Descoberta)</t>
  </si>
  <si>
    <t>Fonte: Metragem quadrada das áres externas constante no Projeto de Prefeitura e Levantamentos</t>
  </si>
</sst>
</file>

<file path=xl/styles.xml><?xml version="1.0" encoding="utf-8"?>
<styleSheet xmlns="http://schemas.openxmlformats.org/spreadsheetml/2006/main">
  <numFmts count="10">
    <numFmt numFmtId="43" formatCode="_-* #,##0.00_-;\-* #,##0.00_-;_-* &quot;-&quot;??_-;_-@_-"/>
    <numFmt numFmtId="164" formatCode="_(* #,##0.00_);_(* \(#,##0.00\);_(* &quot;-&quot;??_);_(@_)"/>
    <numFmt numFmtId="165" formatCode="_(&quot;R$ &quot;* #,##0.00_);_(&quot;R$ &quot;* \(#,##0.00\);_(&quot;R$ &quot;* &quot;-&quot;??_);_(@_)"/>
    <numFmt numFmtId="166" formatCode="&quot;TOTAL DO ITEM &quot;\ 00"/>
    <numFmt numFmtId="167" formatCode="&quot;Data Base: &quot;mmm/yyyy"/>
    <numFmt numFmtId="168" formatCode="00\.00\.00"/>
    <numFmt numFmtId="169" formatCode="&quot;Mês &quot;00"/>
    <numFmt numFmtId="170" formatCode="_-* #,##0.00&quot;m²&quot;_-;\-* #,##0.00&quot;m²&quot;_-;_-* &quot;-&quot;??_-;_-@_-"/>
    <numFmt numFmtId="171" formatCode="&quot;TOTAL GERAL (Io - DATA BASE: &quot;mmm/yyyy&quot;)&quot;"/>
    <numFmt numFmtId="172" formatCode="[$-416]mmmm\-yy;@"/>
  </numFmts>
  <fonts count="42">
    <font>
      <sz val="11"/>
      <color theme="1"/>
      <name val="Calibri"/>
      <family val="2"/>
      <scheme val="minor"/>
    </font>
    <font>
      <sz val="11"/>
      <color indexed="8"/>
      <name val="Calibri"/>
      <family val="2"/>
    </font>
    <font>
      <sz val="10"/>
      <name val="Arial"/>
      <family val="2"/>
    </font>
    <font>
      <sz val="9"/>
      <name val="Arial"/>
      <family val="2"/>
    </font>
    <font>
      <sz val="11"/>
      <color indexed="8"/>
      <name val="Arial"/>
      <family val="2"/>
    </font>
    <font>
      <b/>
      <sz val="9"/>
      <name val="Arial"/>
      <family val="2"/>
    </font>
    <font>
      <b/>
      <sz val="16"/>
      <name val="Arial"/>
      <family val="2"/>
    </font>
    <font>
      <b/>
      <sz val="11"/>
      <name val="Arial"/>
      <family val="2"/>
    </font>
    <font>
      <b/>
      <sz val="12"/>
      <name val="Arial"/>
      <family val="2"/>
    </font>
    <font>
      <b/>
      <sz val="11"/>
      <color indexed="9"/>
      <name val="Arial"/>
      <family val="2"/>
    </font>
    <font>
      <sz val="12"/>
      <name val="Arial"/>
      <family val="2"/>
    </font>
    <font>
      <sz val="11"/>
      <name val="Arial"/>
      <family val="2"/>
    </font>
    <font>
      <sz val="11"/>
      <color indexed="9"/>
      <name val="Arial"/>
      <family val="2"/>
    </font>
    <font>
      <b/>
      <sz val="9"/>
      <color indexed="8"/>
      <name val="Arial"/>
      <family val="2"/>
    </font>
    <font>
      <sz val="9"/>
      <color indexed="8"/>
      <name val="Arial"/>
      <family val="2"/>
    </font>
    <font>
      <b/>
      <sz val="11"/>
      <color indexed="8"/>
      <name val="Arial"/>
      <family val="2"/>
    </font>
    <font>
      <b/>
      <sz val="15"/>
      <name val="Arial"/>
      <family val="2"/>
    </font>
    <font>
      <b/>
      <sz val="12"/>
      <color indexed="23"/>
      <name val="Arial"/>
      <family val="2"/>
    </font>
    <font>
      <sz val="11"/>
      <color theme="1"/>
      <name val="Calibri"/>
      <family val="2"/>
      <scheme val="minor"/>
    </font>
    <font>
      <b/>
      <sz val="11"/>
      <color theme="1"/>
      <name val="Calibri"/>
      <family val="2"/>
      <scheme val="minor"/>
    </font>
    <font>
      <b/>
      <sz val="10"/>
      <name val="Arial"/>
      <family val="2"/>
    </font>
    <font>
      <sz val="10"/>
      <color rgb="FF000000"/>
      <name val="Arial"/>
      <family val="2"/>
    </font>
    <font>
      <b/>
      <sz val="15"/>
      <color rgb="FF008080"/>
      <name val="Arial"/>
      <family val="2"/>
    </font>
    <font>
      <b/>
      <sz val="12"/>
      <color rgb="FF000000"/>
      <name val="Arial"/>
      <family val="2"/>
    </font>
    <font>
      <sz val="8"/>
      <color rgb="FF808080"/>
      <name val="Arial"/>
      <family val="2"/>
    </font>
    <font>
      <b/>
      <sz val="16"/>
      <color rgb="FF000000"/>
      <name val="Arial"/>
      <family val="2"/>
    </font>
    <font>
      <b/>
      <sz val="14"/>
      <color rgb="FF000000"/>
      <name val="Arial"/>
      <family val="2"/>
    </font>
    <font>
      <sz val="9"/>
      <color rgb="FF000000"/>
      <name val="Arial"/>
      <family val="2"/>
    </font>
    <font>
      <b/>
      <sz val="10"/>
      <color rgb="FF008080"/>
      <name val="Arial"/>
      <family val="2"/>
    </font>
    <font>
      <sz val="10"/>
      <color rgb="FF008080"/>
      <name val="Arial"/>
      <family val="2"/>
    </font>
    <font>
      <sz val="9"/>
      <color rgb="FF008080"/>
      <name val="Arial"/>
      <family val="2"/>
    </font>
    <font>
      <b/>
      <sz val="10"/>
      <color rgb="FF000000"/>
      <name val="Arial"/>
      <family val="2"/>
    </font>
    <font>
      <b/>
      <sz val="8"/>
      <color rgb="FF008096"/>
      <name val="Arial"/>
      <family val="2"/>
    </font>
    <font>
      <b/>
      <sz val="10"/>
      <color rgb="FF008096"/>
      <name val="Arial"/>
      <family val="2"/>
    </font>
    <font>
      <sz val="8"/>
      <color rgb="FF000000"/>
      <name val="Arial"/>
      <family val="2"/>
    </font>
    <font>
      <b/>
      <sz val="8"/>
      <color rgb="FF000000"/>
      <name val="Arial"/>
      <family val="2"/>
    </font>
    <font>
      <sz val="8"/>
      <color rgb="FF098484"/>
      <name val="Arial"/>
      <family val="2"/>
    </font>
    <font>
      <b/>
      <sz val="15"/>
      <color rgb="FF000000"/>
      <name val="Arial"/>
      <family val="2"/>
    </font>
    <font>
      <sz val="8"/>
      <color rgb="FF969696"/>
      <name val="Arial"/>
      <family val="2"/>
    </font>
    <font>
      <sz val="15"/>
      <color rgb="FF000000"/>
      <name val="Arial"/>
      <family val="2"/>
    </font>
    <font>
      <b/>
      <sz val="9"/>
      <color rgb="FF008096"/>
      <name val="Arial"/>
      <family val="2"/>
    </font>
    <font>
      <sz val="8"/>
      <color theme="1"/>
      <name val="Calibri"/>
      <family val="2"/>
      <scheme val="minor"/>
    </font>
  </fonts>
  <fills count="10">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theme="6"/>
        <bgColor indexed="64"/>
      </patternFill>
    </fill>
    <fill>
      <patternFill patternType="solid">
        <fgColor rgb="FFC0C0C0"/>
        <bgColor rgb="FFFFFFFF"/>
      </patternFill>
    </fill>
    <fill>
      <patternFill patternType="solid">
        <fgColor rgb="FFC0C0C0"/>
        <bgColor rgb="FF000000"/>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9"/>
      </left>
      <right style="hair">
        <color indexed="9"/>
      </right>
      <top/>
      <bottom/>
      <diagonal/>
    </border>
    <border>
      <left style="hair">
        <color indexed="9"/>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top/>
      <bottom style="medium">
        <color indexed="64"/>
      </bottom>
      <diagonal/>
    </border>
    <border>
      <left/>
      <right/>
      <top/>
      <bottom style="thin">
        <color indexed="64"/>
      </bottom>
      <diagonal/>
    </border>
    <border>
      <left/>
      <right/>
      <top/>
      <bottom style="double">
        <color rgb="FF000000"/>
      </bottom>
      <diagonal/>
    </border>
    <border>
      <left/>
      <right/>
      <top/>
      <bottom style="medium">
        <color rgb="FF008080"/>
      </bottom>
      <diagonal/>
    </border>
    <border>
      <left/>
      <right/>
      <top style="medium">
        <color rgb="FF008080"/>
      </top>
      <bottom style="thin">
        <color rgb="FF008080"/>
      </bottom>
      <diagonal/>
    </border>
    <border>
      <left/>
      <right/>
      <top style="medium">
        <color rgb="FF008080"/>
      </top>
      <bottom/>
      <diagonal/>
    </border>
    <border>
      <left/>
      <right/>
      <top style="dotted">
        <color rgb="FF969696"/>
      </top>
      <bottom/>
      <diagonal/>
    </border>
    <border>
      <left/>
      <right/>
      <top/>
      <bottom style="dotted">
        <color rgb="FF969696"/>
      </bottom>
      <diagonal/>
    </border>
    <border>
      <left/>
      <right/>
      <top/>
      <bottom style="thin">
        <color rgb="FF008080"/>
      </bottom>
      <diagonal/>
    </border>
    <border>
      <left/>
      <right/>
      <top/>
      <bottom style="thin">
        <color rgb="FF008096"/>
      </bottom>
      <diagonal/>
    </border>
    <border>
      <left style="hair">
        <color rgb="FF008080"/>
      </left>
      <right style="hair">
        <color rgb="FF008080"/>
      </right>
      <top style="hair">
        <color rgb="FF008080"/>
      </top>
      <bottom style="hair">
        <color rgb="FF008080"/>
      </bottom>
      <diagonal/>
    </border>
    <border>
      <left style="hair">
        <color rgb="FF008080"/>
      </left>
      <right/>
      <top style="hair">
        <color rgb="FF008080"/>
      </top>
      <bottom style="hair">
        <color rgb="FF008080"/>
      </bottom>
      <diagonal/>
    </border>
    <border>
      <left/>
      <right/>
      <top style="hair">
        <color rgb="FF008080"/>
      </top>
      <bottom style="hair">
        <color rgb="FF008080"/>
      </bottom>
      <diagonal/>
    </border>
    <border>
      <left/>
      <right style="hair">
        <color rgb="FF008080"/>
      </right>
      <top style="hair">
        <color rgb="FF008080"/>
      </top>
      <bottom style="hair">
        <color rgb="FF008080"/>
      </bottom>
      <diagonal/>
    </border>
    <border>
      <left style="hair">
        <color rgb="FF008080"/>
      </left>
      <right/>
      <top/>
      <bottom/>
      <diagonal/>
    </border>
    <border>
      <left/>
      <right style="hair">
        <color rgb="FF008080"/>
      </right>
      <top/>
      <bottom/>
      <diagonal/>
    </border>
    <border>
      <left style="hair">
        <color rgb="FF000000"/>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ashed">
        <color rgb="FF000000"/>
      </left>
      <right style="dashed">
        <color rgb="FF000000"/>
      </right>
      <top style="dashed">
        <color rgb="FF000000"/>
      </top>
      <bottom style="dashed">
        <color rgb="FF969696"/>
      </bottom>
      <diagonal/>
    </border>
    <border>
      <left style="dashed">
        <color rgb="FF000000"/>
      </left>
      <right style="dashed">
        <color rgb="FF000000"/>
      </right>
      <top style="dashed">
        <color rgb="FF000000"/>
      </top>
      <bottom style="dashed">
        <color rgb="FF000000"/>
      </bottom>
      <diagonal/>
    </border>
  </borders>
  <cellStyleXfs count="41">
    <xf numFmtId="0" fontId="0"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3" fillId="0" borderId="0"/>
    <xf numFmtId="0" fontId="2" fillId="0" borderId="0"/>
    <xf numFmtId="0" fontId="2"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0" fontId="21" fillId="0" borderId="0"/>
  </cellStyleXfs>
  <cellXfs count="650">
    <xf numFmtId="0" fontId="0" fillId="0" borderId="0" xfId="0"/>
    <xf numFmtId="0" fontId="4" fillId="0" borderId="0" xfId="0" applyFont="1"/>
    <xf numFmtId="0" fontId="4" fillId="0" borderId="0" xfId="0" applyFont="1" applyFill="1"/>
    <xf numFmtId="49" fontId="8" fillId="0" borderId="0" xfId="0" applyNumberFormat="1" applyFont="1" applyFill="1" applyBorder="1" applyAlignment="1">
      <alignment horizontal="center" vertical="center"/>
    </xf>
    <xf numFmtId="4" fontId="6" fillId="0" borderId="0" xfId="0" applyNumberFormat="1" applyFont="1" applyAlignment="1">
      <alignment horizontal="left" vertical="center" indent="10"/>
    </xf>
    <xf numFmtId="49" fontId="11" fillId="0" borderId="0" xfId="0" applyNumberFormat="1" applyFont="1" applyFill="1" applyBorder="1" applyAlignment="1">
      <alignment horizontal="center" vertical="center"/>
    </xf>
    <xf numFmtId="49" fontId="11" fillId="0" borderId="0"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3" fontId="14" fillId="0" borderId="1" xfId="0" applyNumberFormat="1" applyFont="1" applyFill="1" applyBorder="1" applyAlignment="1">
      <alignment horizontal="left" vertical="center" wrapText="1"/>
    </xf>
    <xf numFmtId="0" fontId="15" fillId="0" borderId="0" xfId="0" applyFont="1" applyFill="1" applyAlignment="1">
      <alignment horizontal="center"/>
    </xf>
    <xf numFmtId="0" fontId="14" fillId="0" borderId="0" xfId="0" applyFont="1" applyFill="1" applyBorder="1" applyAlignment="1">
      <alignment horizontal="left" vertical="center" wrapText="1"/>
    </xf>
    <xf numFmtId="4" fontId="4" fillId="0" borderId="1" xfId="0" applyNumberFormat="1" applyFont="1" applyBorder="1"/>
    <xf numFmtId="49" fontId="7" fillId="2" borderId="1"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14" fillId="0" borderId="1" xfId="0" applyFont="1" applyBorder="1" applyAlignment="1">
      <alignment horizontal="center" vertical="center"/>
    </xf>
    <xf numFmtId="0" fontId="15" fillId="2" borderId="1" xfId="0" applyFont="1" applyFill="1" applyBorder="1" applyAlignment="1">
      <alignment horizontal="center" vertical="center"/>
    </xf>
    <xf numFmtId="4" fontId="15" fillId="2" borderId="1" xfId="0" applyNumberFormat="1"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horizontal="center" vertical="center"/>
    </xf>
    <xf numFmtId="4" fontId="5" fillId="0" borderId="0" xfId="0" applyNumberFormat="1" applyFont="1" applyAlignment="1">
      <alignment horizontal="left" vertical="center" indent="10"/>
    </xf>
    <xf numFmtId="0" fontId="5" fillId="0" borderId="0" xfId="0" applyFont="1" applyAlignment="1">
      <alignment horizontal="left" vertical="center" indent="2"/>
    </xf>
    <xf numFmtId="4" fontId="5" fillId="0" borderId="0" xfId="0" applyNumberFormat="1" applyFont="1" applyAlignment="1">
      <alignment horizontal="left" vertical="center" indent="2"/>
    </xf>
    <xf numFmtId="4" fontId="6" fillId="0" borderId="0" xfId="0" applyNumberFormat="1" applyFont="1" applyAlignment="1">
      <alignment horizontal="center" vertical="center"/>
    </xf>
    <xf numFmtId="2" fontId="3" fillId="3" borderId="1" xfId="0" applyNumberFormat="1" applyFont="1" applyFill="1" applyBorder="1" applyAlignment="1">
      <alignment horizontal="center" vertical="center"/>
    </xf>
    <xf numFmtId="2" fontId="14" fillId="0" borderId="1" xfId="0" applyNumberFormat="1" applyFont="1" applyBorder="1" applyAlignment="1">
      <alignment horizontal="center" vertical="center"/>
    </xf>
    <xf numFmtId="0" fontId="4" fillId="0" borderId="0" xfId="0" applyFont="1" applyAlignment="1">
      <alignment vertical="center"/>
    </xf>
    <xf numFmtId="4" fontId="15" fillId="2" borderId="4" xfId="0" applyNumberFormat="1" applyFont="1" applyFill="1" applyBorder="1" applyAlignment="1">
      <alignment horizontal="center" vertical="center"/>
    </xf>
    <xf numFmtId="4" fontId="15" fillId="2" borderId="5"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49" fontId="11" fillId="0" borderId="0" xfId="0" applyNumberFormat="1" applyFont="1" applyFill="1" applyBorder="1" applyAlignment="1">
      <alignment vertical="center"/>
    </xf>
    <xf numFmtId="49" fontId="11" fillId="0" borderId="6" xfId="0" applyNumberFormat="1" applyFont="1" applyBorder="1" applyAlignment="1">
      <alignment horizontal="left" vertical="center" wrapText="1"/>
    </xf>
    <xf numFmtId="49" fontId="11" fillId="0" borderId="6" xfId="0" applyNumberFormat="1" applyFont="1" applyBorder="1" applyAlignment="1">
      <alignment horizontal="center" vertical="center"/>
    </xf>
    <xf numFmtId="49" fontId="11" fillId="0" borderId="6" xfId="0" applyNumberFormat="1" applyFont="1" applyFill="1" applyBorder="1" applyAlignment="1">
      <alignment horizontal="center" vertical="center"/>
    </xf>
    <xf numFmtId="0" fontId="11" fillId="0" borderId="6" xfId="0" applyNumberFormat="1" applyFont="1" applyBorder="1" applyAlignment="1">
      <alignment horizontal="center" vertical="center"/>
    </xf>
    <xf numFmtId="49" fontId="11" fillId="0" borderId="7"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wrapText="1"/>
    </xf>
    <xf numFmtId="164" fontId="8" fillId="0" borderId="0" xfId="34" applyFont="1" applyFill="1" applyBorder="1" applyAlignment="1">
      <alignment horizontal="center" vertical="center"/>
    </xf>
    <xf numFmtId="43" fontId="8" fillId="4" borderId="8" xfId="34" applyNumberFormat="1" applyFont="1" applyFill="1" applyBorder="1" applyAlignment="1">
      <alignment horizontal="center" vertical="center"/>
    </xf>
    <xf numFmtId="49" fontId="11" fillId="0" borderId="3" xfId="0" applyNumberFormat="1" applyFont="1" applyFill="1" applyBorder="1" applyAlignment="1">
      <alignment horizontal="center" vertical="center" wrapText="1"/>
    </xf>
    <xf numFmtId="49" fontId="8" fillId="0" borderId="0" xfId="7" applyNumberFormat="1" applyFont="1" applyFill="1" applyBorder="1" applyAlignment="1">
      <alignment horizontal="center" vertical="center" wrapText="1"/>
    </xf>
    <xf numFmtId="4" fontId="8" fillId="0" borderId="0" xfId="7" applyNumberFormat="1" applyFont="1" applyFill="1" applyBorder="1" applyAlignment="1">
      <alignment horizontal="center" vertical="center"/>
    </xf>
    <xf numFmtId="0" fontId="8" fillId="5" borderId="9" xfId="7" applyNumberFormat="1" applyFont="1" applyFill="1" applyBorder="1" applyAlignment="1">
      <alignment horizontal="center" vertical="center" wrapText="1"/>
    </xf>
    <xf numFmtId="0" fontId="8" fillId="5" borderId="8" xfId="7" applyNumberFormat="1" applyFont="1" applyFill="1" applyBorder="1" applyAlignment="1">
      <alignment horizontal="center" vertical="center"/>
    </xf>
    <xf numFmtId="0" fontId="4" fillId="0" borderId="0" xfId="0" applyNumberFormat="1" applyFont="1" applyAlignment="1">
      <alignment vertical="center"/>
    </xf>
    <xf numFmtId="49" fontId="11" fillId="0" borderId="0" xfId="0" applyNumberFormat="1" applyFont="1" applyFill="1" applyBorder="1" applyAlignment="1">
      <alignment horizontal="center" vertical="center" wrapText="1"/>
    </xf>
    <xf numFmtId="16" fontId="11" fillId="0" borderId="0" xfId="0" applyNumberFormat="1" applyFont="1" applyFill="1" applyBorder="1" applyAlignment="1">
      <alignment horizontal="center" vertical="center"/>
    </xf>
    <xf numFmtId="43" fontId="11" fillId="0" borderId="8" xfId="0" applyNumberFormat="1" applyFont="1" applyFill="1" applyBorder="1" applyAlignment="1">
      <alignment horizontal="center" vertical="center"/>
    </xf>
    <xf numFmtId="4" fontId="8" fillId="0" borderId="0" xfId="0" applyNumberFormat="1" applyFont="1" applyAlignment="1">
      <alignment horizontal="left" vertical="center"/>
    </xf>
    <xf numFmtId="4" fontId="10" fillId="0" borderId="0" xfId="0" applyNumberFormat="1" applyFont="1" applyAlignment="1">
      <alignment vertical="top" wrapText="1"/>
    </xf>
    <xf numFmtId="0" fontId="8" fillId="5" borderId="10" xfId="0" applyNumberFormat="1" applyFont="1" applyFill="1" applyBorder="1" applyAlignment="1">
      <alignment horizontal="center" vertical="center" wrapText="1"/>
    </xf>
    <xf numFmtId="0" fontId="8" fillId="5" borderId="11" xfId="0" applyNumberFormat="1" applyFont="1" applyFill="1" applyBorder="1" applyAlignment="1">
      <alignment horizontal="center" vertical="center" wrapText="1"/>
    </xf>
    <xf numFmtId="43" fontId="8" fillId="6" borderId="8"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7" fillId="0" borderId="0" xfId="0" applyNumberFormat="1" applyFont="1" applyFill="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3" xfId="0" applyNumberFormat="1" applyFont="1" applyFill="1" applyBorder="1" applyAlignment="1">
      <alignment horizontal="center" vertical="center" wrapText="1"/>
    </xf>
    <xf numFmtId="0" fontId="4" fillId="0" borderId="0" xfId="0" applyNumberFormat="1" applyFont="1" applyAlignment="1">
      <alignment horizontal="center" vertical="center"/>
    </xf>
    <xf numFmtId="166" fontId="7" fillId="6" borderId="3" xfId="0" applyNumberFormat="1" applyFont="1" applyFill="1" applyBorder="1" applyAlignment="1">
      <alignment horizontal="right" vertical="center" wrapText="1"/>
    </xf>
    <xf numFmtId="1" fontId="17" fillId="6" borderId="3" xfId="0" applyNumberFormat="1" applyFont="1" applyFill="1" applyBorder="1" applyAlignment="1">
      <alignment horizontal="center" vertical="center" wrapText="1"/>
    </xf>
    <xf numFmtId="49" fontId="17" fillId="6" borderId="3" xfId="0" applyNumberFormat="1" applyFont="1" applyFill="1" applyBorder="1" applyAlignment="1">
      <alignment horizontal="center" vertical="center" wrapText="1"/>
    </xf>
    <xf numFmtId="0" fontId="4" fillId="0" borderId="0" xfId="0" applyFont="1" applyFill="1" applyAlignment="1">
      <alignment horizontal="center" vertical="center"/>
    </xf>
    <xf numFmtId="0" fontId="9" fillId="0" borderId="0" xfId="0" applyFont="1" applyAlignment="1">
      <alignment horizontal="right" vertical="center" indent="1"/>
    </xf>
    <xf numFmtId="4" fontId="9" fillId="0" borderId="0" xfId="0" applyNumberFormat="1" applyFont="1" applyAlignment="1">
      <alignment horizontal="right" vertical="center" indent="1"/>
    </xf>
    <xf numFmtId="49" fontId="12" fillId="0" borderId="0" xfId="0" applyNumberFormat="1" applyFont="1" applyFill="1" applyBorder="1" applyAlignment="1">
      <alignment horizontal="right" vertical="center" indent="1"/>
    </xf>
    <xf numFmtId="0" fontId="4" fillId="0" borderId="0" xfId="0" applyFont="1" applyFill="1" applyAlignment="1">
      <alignment horizontal="right" vertical="center" indent="1"/>
    </xf>
    <xf numFmtId="49" fontId="11" fillId="0" borderId="6" xfId="0" applyNumberFormat="1" applyFont="1" applyBorder="1" applyAlignment="1">
      <alignment horizontal="right" vertical="center" indent="1"/>
    </xf>
    <xf numFmtId="49" fontId="7" fillId="0" borderId="0" xfId="0" applyNumberFormat="1" applyFont="1" applyFill="1" applyBorder="1" applyAlignment="1">
      <alignment horizontal="right" vertical="center" indent="1"/>
    </xf>
    <xf numFmtId="0" fontId="15" fillId="0" borderId="0" xfId="0" applyFont="1" applyAlignment="1">
      <alignment horizontal="right" vertical="center" indent="1"/>
    </xf>
    <xf numFmtId="0" fontId="4" fillId="0" borderId="0" xfId="0" applyFont="1" applyAlignment="1">
      <alignment horizontal="right" vertical="center" indent="1"/>
    </xf>
    <xf numFmtId="49" fontId="7" fillId="5" borderId="12" xfId="0" applyNumberFormat="1" applyFont="1" applyFill="1" applyBorder="1" applyAlignment="1">
      <alignment horizontal="left" vertical="center" indent="1"/>
    </xf>
    <xf numFmtId="49" fontId="8" fillId="5" borderId="13"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xf>
    <xf numFmtId="49" fontId="8" fillId="5" borderId="15" xfId="0" applyNumberFormat="1" applyFont="1" applyFill="1" applyBorder="1" applyAlignment="1">
      <alignment horizontal="center" vertical="center" wrapText="1"/>
    </xf>
    <xf numFmtId="49" fontId="8" fillId="5" borderId="16" xfId="7" applyNumberFormat="1" applyFont="1" applyFill="1" applyBorder="1" applyAlignment="1">
      <alignment horizontal="right" vertical="center" wrapText="1"/>
    </xf>
    <xf numFmtId="0" fontId="8" fillId="0" borderId="16" xfId="0" applyFont="1" applyFill="1" applyBorder="1" applyAlignment="1">
      <alignment horizontal="right" vertical="center" wrapText="1"/>
    </xf>
    <xf numFmtId="43" fontId="8" fillId="0" borderId="8" xfId="34" applyNumberFormat="1" applyFont="1" applyFill="1" applyBorder="1" applyAlignment="1">
      <alignment horizontal="center" vertical="center"/>
    </xf>
    <xf numFmtId="0" fontId="8" fillId="4" borderId="17" xfId="0" applyFont="1" applyFill="1" applyBorder="1" applyAlignment="1">
      <alignment vertical="center" wrapText="1"/>
    </xf>
    <xf numFmtId="0" fontId="8" fillId="4" borderId="18" xfId="0" applyFont="1" applyFill="1" applyBorder="1" applyAlignment="1">
      <alignment horizontal="right" vertical="center" wrapText="1"/>
    </xf>
    <xf numFmtId="164" fontId="8" fillId="4" borderId="19" xfId="34" applyFont="1" applyFill="1" applyBorder="1" applyAlignment="1">
      <alignment horizontal="center" vertical="center"/>
    </xf>
    <xf numFmtId="0" fontId="8" fillId="0" borderId="20" xfId="0" applyFont="1" applyFill="1" applyBorder="1" applyAlignment="1">
      <alignment vertical="center" wrapText="1"/>
    </xf>
    <xf numFmtId="164" fontId="8" fillId="0" borderId="21" xfId="34" applyFont="1" applyFill="1" applyBorder="1" applyAlignment="1">
      <alignment horizontal="center" vertical="center"/>
    </xf>
    <xf numFmtId="0" fontId="8" fillId="4" borderId="20" xfId="0" applyFont="1" applyFill="1" applyBorder="1" applyAlignment="1">
      <alignment vertical="center" wrapText="1"/>
    </xf>
    <xf numFmtId="164" fontId="8" fillId="4" borderId="21" xfId="34" applyFont="1" applyFill="1" applyBorder="1" applyAlignment="1">
      <alignment horizontal="center" vertical="center"/>
    </xf>
    <xf numFmtId="49" fontId="8" fillId="5" borderId="20" xfId="7" applyNumberFormat="1" applyFont="1" applyFill="1" applyBorder="1" applyAlignment="1">
      <alignment vertical="center" wrapText="1"/>
    </xf>
    <xf numFmtId="49" fontId="8" fillId="5" borderId="22" xfId="7" applyNumberFormat="1" applyFont="1" applyFill="1" applyBorder="1" applyAlignment="1">
      <alignment horizontal="center" vertical="center" wrapText="1"/>
    </xf>
    <xf numFmtId="4" fontId="8" fillId="5" borderId="21" xfId="7" applyNumberFormat="1" applyFont="1" applyFill="1" applyBorder="1" applyAlignment="1">
      <alignment horizontal="center" vertical="center"/>
    </xf>
    <xf numFmtId="0" fontId="8" fillId="4" borderId="23" xfId="0" applyFont="1" applyFill="1" applyBorder="1" applyAlignment="1">
      <alignment vertical="center" wrapText="1"/>
    </xf>
    <xf numFmtId="0" fontId="8" fillId="4" borderId="24" xfId="0" applyFont="1" applyFill="1" applyBorder="1" applyAlignment="1">
      <alignment horizontal="right" vertical="center" wrapText="1"/>
    </xf>
    <xf numFmtId="164" fontId="8" fillId="4" borderId="25" xfId="34" applyFont="1" applyFill="1" applyBorder="1" applyAlignment="1">
      <alignment horizontal="center" vertical="center"/>
    </xf>
    <xf numFmtId="10" fontId="8" fillId="4" borderId="26" xfId="34" applyNumberFormat="1" applyFont="1" applyFill="1" applyBorder="1" applyAlignment="1">
      <alignment horizontal="center" vertical="center"/>
    </xf>
    <xf numFmtId="43" fontId="8" fillId="4" borderId="27" xfId="34" applyNumberFormat="1" applyFont="1" applyFill="1" applyBorder="1" applyAlignment="1">
      <alignment horizontal="center" vertical="center"/>
    </xf>
    <xf numFmtId="43" fontId="8" fillId="4" borderId="28" xfId="34" applyNumberFormat="1" applyFont="1" applyFill="1" applyBorder="1" applyAlignment="1">
      <alignment horizontal="center" vertical="center"/>
    </xf>
    <xf numFmtId="10" fontId="8" fillId="0" borderId="29" xfId="34" applyNumberFormat="1" applyFont="1" applyFill="1" applyBorder="1" applyAlignment="1">
      <alignment horizontal="center" vertical="center"/>
    </xf>
    <xf numFmtId="43" fontId="8" fillId="0" borderId="30" xfId="34" applyNumberFormat="1" applyFont="1" applyFill="1" applyBorder="1" applyAlignment="1">
      <alignment horizontal="center" vertical="center"/>
    </xf>
    <xf numFmtId="10" fontId="8" fillId="4" borderId="29" xfId="34" applyNumberFormat="1" applyFont="1" applyFill="1" applyBorder="1" applyAlignment="1">
      <alignment horizontal="center" vertical="center"/>
    </xf>
    <xf numFmtId="43" fontId="8" fillId="4" borderId="30" xfId="34" applyNumberFormat="1" applyFont="1" applyFill="1" applyBorder="1" applyAlignment="1">
      <alignment horizontal="center" vertical="center"/>
    </xf>
    <xf numFmtId="10" fontId="8" fillId="5" borderId="31" xfId="7" applyNumberFormat="1" applyFont="1" applyFill="1" applyBorder="1" applyAlignment="1">
      <alignment horizontal="center" vertical="center" wrapText="1"/>
    </xf>
    <xf numFmtId="43" fontId="8" fillId="5" borderId="32" xfId="7" applyNumberFormat="1" applyFont="1" applyFill="1" applyBorder="1" applyAlignment="1">
      <alignment horizontal="center" vertical="center" wrapText="1"/>
    </xf>
    <xf numFmtId="10" fontId="8" fillId="5" borderId="29" xfId="7" applyNumberFormat="1" applyFont="1" applyFill="1" applyBorder="1" applyAlignment="1">
      <alignment horizontal="center" vertical="center"/>
    </xf>
    <xf numFmtId="10" fontId="8" fillId="4" borderId="33" xfId="34" applyNumberFormat="1" applyFont="1" applyFill="1" applyBorder="1" applyAlignment="1">
      <alignment horizontal="center" vertical="center"/>
    </xf>
    <xf numFmtId="43" fontId="8" fillId="4" borderId="10" xfId="34" applyNumberFormat="1" applyFont="1" applyFill="1" applyBorder="1" applyAlignment="1">
      <alignment horizontal="center" vertical="center"/>
    </xf>
    <xf numFmtId="43" fontId="8" fillId="4" borderId="11" xfId="34" applyNumberFormat="1" applyFont="1" applyFill="1" applyBorder="1" applyAlignment="1">
      <alignment horizontal="center" vertical="center"/>
    </xf>
    <xf numFmtId="0" fontId="8" fillId="4" borderId="34" xfId="0" applyFont="1" applyFill="1" applyBorder="1" applyAlignment="1">
      <alignment vertical="center" wrapText="1"/>
    </xf>
    <xf numFmtId="0" fontId="8" fillId="0" borderId="35" xfId="0" applyFont="1" applyFill="1" applyBorder="1" applyAlignment="1">
      <alignment vertical="center" wrapText="1"/>
    </xf>
    <xf numFmtId="0" fontId="8" fillId="4" borderId="35" xfId="0" applyFont="1" applyFill="1" applyBorder="1" applyAlignment="1">
      <alignment vertical="center" wrapText="1"/>
    </xf>
    <xf numFmtId="49" fontId="8" fillId="5" borderId="35" xfId="7" applyNumberFormat="1" applyFont="1" applyFill="1" applyBorder="1" applyAlignment="1">
      <alignment vertical="center" wrapText="1"/>
    </xf>
    <xf numFmtId="0" fontId="8" fillId="4" borderId="36" xfId="0" applyFont="1" applyFill="1" applyBorder="1" applyAlignment="1">
      <alignment vertical="center" wrapText="1"/>
    </xf>
    <xf numFmtId="49" fontId="11" fillId="0" borderId="35" xfId="0" applyNumberFormat="1" applyFont="1" applyFill="1" applyBorder="1" applyAlignment="1">
      <alignment horizontal="left" vertical="center" wrapText="1"/>
    </xf>
    <xf numFmtId="49" fontId="11" fillId="0" borderId="35" xfId="0" applyNumberFormat="1" applyFont="1" applyFill="1" applyBorder="1" applyAlignment="1">
      <alignment horizontal="justify" vertical="center" wrapText="1"/>
    </xf>
    <xf numFmtId="0" fontId="7" fillId="6" borderId="35" xfId="0" applyNumberFormat="1" applyFont="1" applyFill="1" applyBorder="1" applyAlignment="1">
      <alignment horizontal="right" vertical="center" wrapText="1"/>
    </xf>
    <xf numFmtId="43" fontId="11" fillId="0" borderId="29" xfId="0" applyNumberFormat="1" applyFont="1" applyFill="1" applyBorder="1" applyAlignment="1">
      <alignment horizontal="center" vertical="center"/>
    </xf>
    <xf numFmtId="43" fontId="11" fillId="0" borderId="30" xfId="0" applyNumberFormat="1" applyFont="1" applyFill="1" applyBorder="1" applyAlignment="1">
      <alignment horizontal="center" vertical="center"/>
    </xf>
    <xf numFmtId="43" fontId="8" fillId="6" borderId="29" xfId="0" applyNumberFormat="1" applyFont="1" applyFill="1" applyBorder="1" applyAlignment="1">
      <alignment horizontal="center" vertical="center"/>
    </xf>
    <xf numFmtId="43" fontId="8" fillId="6" borderId="30" xfId="0" applyNumberFormat="1" applyFont="1" applyFill="1" applyBorder="1" applyAlignment="1">
      <alignment horizontal="center" vertical="center"/>
    </xf>
    <xf numFmtId="43" fontId="8" fillId="6" borderId="33" xfId="0" applyNumberFormat="1" applyFont="1" applyFill="1" applyBorder="1" applyAlignment="1">
      <alignment horizontal="center" vertical="center"/>
    </xf>
    <xf numFmtId="43" fontId="8" fillId="6" borderId="10" xfId="0" applyNumberFormat="1" applyFont="1" applyFill="1" applyBorder="1" applyAlignment="1">
      <alignment horizontal="center" vertical="center"/>
    </xf>
    <xf numFmtId="43" fontId="8" fillId="6" borderId="11"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7" fillId="6" borderId="29" xfId="0" applyNumberFormat="1" applyFont="1" applyFill="1" applyBorder="1" applyAlignment="1">
      <alignment horizontal="right" vertical="center" indent="1"/>
    </xf>
    <xf numFmtId="49" fontId="8" fillId="6" borderId="21" xfId="0" applyNumberFormat="1" applyFont="1" applyFill="1" applyBorder="1" applyAlignment="1">
      <alignment horizontal="center" vertical="center" wrapText="1"/>
    </xf>
    <xf numFmtId="49" fontId="7" fillId="6" borderId="33" xfId="0" applyNumberFormat="1" applyFont="1" applyFill="1" applyBorder="1" applyAlignment="1">
      <alignment horizontal="right" vertical="center" indent="1"/>
    </xf>
    <xf numFmtId="1" fontId="17" fillId="6" borderId="37" xfId="0" applyNumberFormat="1" applyFont="1" applyFill="1" applyBorder="1" applyAlignment="1">
      <alignment horizontal="center" vertical="center" wrapText="1"/>
    </xf>
    <xf numFmtId="49" fontId="17" fillId="6" borderId="37" xfId="0" applyNumberFormat="1" applyFont="1" applyFill="1" applyBorder="1" applyAlignment="1">
      <alignment horizontal="center" vertical="center" wrapText="1"/>
    </xf>
    <xf numFmtId="166" fontId="7" fillId="6" borderId="37" xfId="0" applyNumberFormat="1" applyFont="1" applyFill="1" applyBorder="1" applyAlignment="1">
      <alignment horizontal="right" vertical="center" wrapText="1"/>
    </xf>
    <xf numFmtId="49" fontId="8" fillId="6" borderId="25"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11" fillId="0" borderId="6" xfId="0" applyNumberFormat="1" applyFont="1" applyBorder="1" applyAlignment="1">
      <alignment horizontal="center" vertical="center" wrapText="1"/>
    </xf>
    <xf numFmtId="0" fontId="8" fillId="4" borderId="1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49" fontId="8" fillId="5" borderId="16" xfId="7" applyNumberFormat="1" applyFont="1" applyFill="1" applyBorder="1" applyAlignment="1">
      <alignment horizontal="center" vertical="center" wrapText="1"/>
    </xf>
    <xf numFmtId="0" fontId="8" fillId="4" borderId="2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NumberFormat="1" applyFont="1" applyAlignment="1">
      <alignment horizontal="center"/>
    </xf>
    <xf numFmtId="0" fontId="4" fillId="0" borderId="0" xfId="0" applyNumberFormat="1" applyFont="1" applyFill="1" applyAlignment="1">
      <alignment horizontal="center"/>
    </xf>
    <xf numFmtId="167" fontId="7" fillId="0" borderId="0" xfId="0" applyNumberFormat="1" applyFont="1" applyFill="1" applyBorder="1" applyAlignment="1">
      <alignment horizontal="right" vertical="top"/>
    </xf>
    <xf numFmtId="168" fontId="11" fillId="0" borderId="29" xfId="0" applyNumberFormat="1" applyFont="1" applyFill="1" applyBorder="1" applyAlignment="1">
      <alignment horizontal="right" vertical="center" indent="1"/>
    </xf>
    <xf numFmtId="1" fontId="7" fillId="7" borderId="38" xfId="0" applyNumberFormat="1" applyFont="1" applyFill="1" applyBorder="1" applyAlignment="1">
      <alignment horizontal="right" vertical="center" indent="1"/>
    </xf>
    <xf numFmtId="0" fontId="8" fillId="7" borderId="39" xfId="0" applyNumberFormat="1" applyFont="1" applyFill="1" applyBorder="1" applyAlignment="1">
      <alignment horizontal="center" vertical="center" wrapText="1"/>
    </xf>
    <xf numFmtId="49" fontId="8" fillId="7" borderId="39" xfId="0" applyNumberFormat="1" applyFont="1" applyFill="1" applyBorder="1" applyAlignment="1">
      <alignment horizontal="center" vertical="center" wrapText="1"/>
    </xf>
    <xf numFmtId="49" fontId="16" fillId="7" borderId="40" xfId="0" applyNumberFormat="1" applyFont="1" applyFill="1" applyBorder="1" applyAlignment="1">
      <alignment horizontal="left" vertical="center"/>
    </xf>
    <xf numFmtId="49" fontId="8" fillId="7" borderId="41" xfId="0" applyNumberFormat="1" applyFont="1" applyFill="1" applyBorder="1" applyAlignment="1">
      <alignment horizontal="center" vertical="center"/>
    </xf>
    <xf numFmtId="43" fontId="8" fillId="7" borderId="38" xfId="0" applyNumberFormat="1" applyFont="1" applyFill="1" applyBorder="1" applyAlignment="1">
      <alignment horizontal="center" vertical="center"/>
    </xf>
    <xf numFmtId="43" fontId="8" fillId="7" borderId="39" xfId="0" applyNumberFormat="1" applyFont="1" applyFill="1" applyBorder="1" applyAlignment="1">
      <alignment horizontal="center" vertical="center"/>
    </xf>
    <xf numFmtId="43" fontId="8" fillId="7" borderId="41" xfId="0" applyNumberFormat="1" applyFont="1" applyFill="1" applyBorder="1" applyAlignment="1">
      <alignment horizontal="center" vertical="center"/>
    </xf>
    <xf numFmtId="49" fontId="8" fillId="7" borderId="42" xfId="0" applyNumberFormat="1" applyFont="1" applyFill="1" applyBorder="1" applyAlignment="1">
      <alignment horizontal="left" vertical="center" wrapText="1"/>
    </xf>
    <xf numFmtId="1" fontId="4" fillId="0" borderId="0" xfId="0" applyNumberFormat="1" applyFont="1" applyAlignment="1">
      <alignment horizontal="center"/>
    </xf>
    <xf numFmtId="43" fontId="11" fillId="0" borderId="51" xfId="0" applyNumberFormat="1" applyFont="1" applyFill="1" applyBorder="1" applyAlignment="1">
      <alignment horizontal="center" vertical="center"/>
    </xf>
    <xf numFmtId="0" fontId="4" fillId="0" borderId="0" xfId="0" applyFont="1" applyProtection="1"/>
    <xf numFmtId="0" fontId="4" fillId="0" borderId="0" xfId="0" applyNumberFormat="1" applyFont="1" applyAlignment="1" applyProtection="1">
      <alignment horizontal="center"/>
    </xf>
    <xf numFmtId="0" fontId="9" fillId="0" borderId="0" xfId="0" applyFont="1" applyAlignment="1" applyProtection="1">
      <alignment horizontal="right" vertical="center" indent="1"/>
    </xf>
    <xf numFmtId="0" fontId="11" fillId="0" borderId="0"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167" fontId="7" fillId="0" borderId="0" xfId="0" applyNumberFormat="1" applyFont="1" applyFill="1" applyBorder="1" applyAlignment="1" applyProtection="1">
      <alignment horizontal="right" vertical="top"/>
    </xf>
    <xf numFmtId="4" fontId="8" fillId="0" borderId="0" xfId="0" applyNumberFormat="1" applyFont="1" applyAlignment="1" applyProtection="1">
      <alignment horizontal="left" vertical="center"/>
    </xf>
    <xf numFmtId="4" fontId="9" fillId="0" borderId="0" xfId="0" applyNumberFormat="1" applyFont="1" applyAlignment="1" applyProtection="1">
      <alignment horizontal="right" vertical="center" indent="1"/>
    </xf>
    <xf numFmtId="16" fontId="11" fillId="0" borderId="0"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right" vertical="center" indent="1"/>
    </xf>
    <xf numFmtId="4" fontId="10" fillId="0" borderId="0" xfId="0" applyNumberFormat="1" applyFont="1" applyAlignment="1" applyProtection="1">
      <alignment vertical="top" wrapText="1"/>
    </xf>
    <xf numFmtId="0" fontId="4" fillId="0" borderId="0" xfId="0" applyFont="1" applyFill="1" applyProtection="1"/>
    <xf numFmtId="0" fontId="4" fillId="0" borderId="0" xfId="0" applyNumberFormat="1" applyFont="1" applyFill="1" applyAlignment="1" applyProtection="1">
      <alignment horizontal="center"/>
    </xf>
    <xf numFmtId="0" fontId="4" fillId="0" borderId="0" xfId="0" applyFont="1" applyFill="1" applyAlignment="1" applyProtection="1">
      <alignment horizontal="right" vertical="center" indent="1"/>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vertical="center"/>
    </xf>
    <xf numFmtId="49" fontId="8" fillId="0" borderId="0" xfId="0" applyNumberFormat="1" applyFont="1" applyFill="1" applyBorder="1" applyAlignment="1" applyProtection="1">
      <alignment horizontal="center" vertical="center"/>
    </xf>
    <xf numFmtId="0" fontId="8" fillId="5" borderId="10" xfId="0" applyNumberFormat="1" applyFont="1" applyFill="1" applyBorder="1" applyAlignment="1" applyProtection="1">
      <alignment horizontal="center" vertical="center" wrapText="1"/>
    </xf>
    <xf numFmtId="0" fontId="8" fillId="5" borderId="11" xfId="0" applyNumberFormat="1" applyFont="1" applyFill="1" applyBorder="1" applyAlignment="1" applyProtection="1">
      <alignment horizontal="center" vertical="center" wrapText="1"/>
    </xf>
    <xf numFmtId="49" fontId="11" fillId="0" borderId="6" xfId="0" applyNumberFormat="1" applyFont="1" applyBorder="1" applyAlignment="1" applyProtection="1">
      <alignment horizontal="right" vertical="center" indent="1"/>
    </xf>
    <xf numFmtId="0" fontId="11" fillId="0" borderId="6" xfId="0" applyNumberFormat="1" applyFont="1" applyBorder="1" applyAlignment="1" applyProtection="1">
      <alignment horizontal="center" vertical="center" wrapText="1"/>
    </xf>
    <xf numFmtId="49" fontId="11" fillId="0" borderId="6" xfId="0" applyNumberFormat="1" applyFont="1" applyBorder="1" applyAlignment="1" applyProtection="1">
      <alignment horizontal="center" vertical="center" wrapText="1"/>
    </xf>
    <xf numFmtId="49" fontId="11" fillId="0" borderId="6" xfId="0" applyNumberFormat="1" applyFont="1" applyBorder="1" applyAlignment="1" applyProtection="1">
      <alignment horizontal="left" vertical="center" wrapText="1"/>
    </xf>
    <xf numFmtId="49" fontId="11" fillId="0" borderId="6" xfId="0" applyNumberFormat="1" applyFont="1" applyBorder="1" applyAlignment="1" applyProtection="1">
      <alignment horizontal="center" vertical="center"/>
    </xf>
    <xf numFmtId="49" fontId="11" fillId="0" borderId="6" xfId="0" applyNumberFormat="1" applyFont="1" applyFill="1" applyBorder="1" applyAlignment="1" applyProtection="1">
      <alignment horizontal="center" vertical="center"/>
    </xf>
    <xf numFmtId="0" fontId="11" fillId="0" borderId="6" xfId="0" applyNumberFormat="1" applyFont="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1" fontId="4" fillId="0" borderId="0" xfId="0" applyNumberFormat="1" applyFont="1" applyAlignment="1" applyProtection="1">
      <alignment horizontal="center"/>
    </xf>
    <xf numFmtId="1" fontId="7" fillId="7" borderId="38" xfId="0" applyNumberFormat="1" applyFont="1" applyFill="1" applyBorder="1" applyAlignment="1" applyProtection="1">
      <alignment horizontal="right" vertical="center" indent="1"/>
    </xf>
    <xf numFmtId="0" fontId="8" fillId="7" borderId="39" xfId="0" applyNumberFormat="1" applyFont="1" applyFill="1" applyBorder="1" applyAlignment="1" applyProtection="1">
      <alignment horizontal="center" vertical="center" wrapText="1"/>
    </xf>
    <xf numFmtId="49" fontId="8" fillId="7" borderId="39" xfId="0" applyNumberFormat="1" applyFont="1" applyFill="1" applyBorder="1" applyAlignment="1" applyProtection="1">
      <alignment horizontal="center" vertical="center" wrapText="1"/>
    </xf>
    <xf numFmtId="0" fontId="16" fillId="7" borderId="40" xfId="0" applyNumberFormat="1" applyFont="1" applyFill="1" applyBorder="1" applyAlignment="1" applyProtection="1">
      <alignment horizontal="left" vertical="center"/>
    </xf>
    <xf numFmtId="49" fontId="8" fillId="7" borderId="41" xfId="0" applyNumberFormat="1" applyFont="1" applyFill="1" applyBorder="1" applyAlignment="1" applyProtection="1">
      <alignment horizontal="center" vertical="center"/>
    </xf>
    <xf numFmtId="43" fontId="8" fillId="7" borderId="38" xfId="0" applyNumberFormat="1" applyFont="1" applyFill="1" applyBorder="1" applyAlignment="1" applyProtection="1">
      <alignment horizontal="center" vertical="center"/>
    </xf>
    <xf numFmtId="43" fontId="8" fillId="7" borderId="39" xfId="0" applyNumberFormat="1" applyFont="1" applyFill="1" applyBorder="1" applyAlignment="1" applyProtection="1">
      <alignment horizontal="center" vertical="center"/>
    </xf>
    <xf numFmtId="43" fontId="8" fillId="7" borderId="41" xfId="0" applyNumberFormat="1" applyFont="1" applyFill="1" applyBorder="1" applyAlignment="1" applyProtection="1">
      <alignment horizontal="center" vertical="center"/>
    </xf>
    <xf numFmtId="49" fontId="8" fillId="7" borderId="38" xfId="0" applyNumberFormat="1" applyFont="1" applyFill="1" applyBorder="1" applyAlignment="1" applyProtection="1">
      <alignment horizontal="left" vertical="center" wrapText="1"/>
    </xf>
    <xf numFmtId="49" fontId="8" fillId="7" borderId="41" xfId="0" applyNumberFormat="1" applyFont="1" applyFill="1" applyBorder="1" applyAlignment="1" applyProtection="1">
      <alignment horizontal="left" vertical="center" wrapText="1"/>
    </xf>
    <xf numFmtId="49" fontId="11" fillId="0" borderId="79" xfId="0" applyNumberFormat="1" applyFont="1" applyFill="1" applyBorder="1" applyAlignment="1" applyProtection="1">
      <alignment horizontal="left" vertical="center" wrapText="1"/>
    </xf>
    <xf numFmtId="49" fontId="11" fillId="0" borderId="80" xfId="0" applyNumberFormat="1" applyFont="1" applyFill="1" applyBorder="1" applyAlignment="1" applyProtection="1">
      <alignment horizontal="left" vertical="center" wrapText="1"/>
    </xf>
    <xf numFmtId="49" fontId="11" fillId="0" borderId="75" xfId="0" applyNumberFormat="1" applyFont="1" applyFill="1" applyBorder="1" applyAlignment="1" applyProtection="1">
      <alignment horizontal="left" vertical="center" wrapText="1"/>
    </xf>
    <xf numFmtId="43" fontId="11" fillId="0" borderId="20" xfId="0" applyNumberFormat="1" applyFont="1" applyFill="1" applyBorder="1" applyAlignment="1" applyProtection="1">
      <alignment horizontal="left" vertical="center" wrapText="1"/>
    </xf>
    <xf numFmtId="49" fontId="11" fillId="0" borderId="82" xfId="0" applyNumberFormat="1" applyFont="1" applyFill="1" applyBorder="1" applyAlignment="1" applyProtection="1">
      <alignment horizontal="left" vertical="center" wrapText="1"/>
    </xf>
    <xf numFmtId="43" fontId="11" fillId="0" borderId="83" xfId="0" applyNumberFormat="1" applyFont="1" applyFill="1" applyBorder="1" applyAlignment="1" applyProtection="1">
      <alignment horizontal="left" vertical="center" wrapText="1"/>
    </xf>
    <xf numFmtId="49" fontId="10" fillId="0" borderId="0"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horizontal="center" vertical="center"/>
    </xf>
    <xf numFmtId="0" fontId="7" fillId="6" borderId="20" xfId="0" applyNumberFormat="1" applyFont="1" applyFill="1" applyBorder="1" applyAlignment="1" applyProtection="1">
      <alignment horizontal="right" vertical="center" wrapText="1"/>
    </xf>
    <xf numFmtId="0" fontId="7" fillId="6" borderId="75" xfId="0" applyNumberFormat="1" applyFont="1" applyFill="1" applyBorder="1" applyAlignment="1" applyProtection="1">
      <alignment horizontal="right" vertical="center" wrapText="1"/>
    </xf>
    <xf numFmtId="0" fontId="7" fillId="6" borderId="23" xfId="0" applyNumberFormat="1" applyFont="1" applyFill="1" applyBorder="1" applyAlignment="1" applyProtection="1">
      <alignment horizontal="right" vertical="center" wrapText="1"/>
    </xf>
    <xf numFmtId="0" fontId="7" fillId="6" borderId="76" xfId="0" applyNumberFormat="1" applyFont="1" applyFill="1" applyBorder="1" applyAlignment="1" applyProtection="1">
      <alignment horizontal="right" vertical="center" wrapText="1"/>
    </xf>
    <xf numFmtId="49" fontId="7" fillId="5" borderId="12" xfId="0" applyNumberFormat="1" applyFont="1" applyFill="1" applyBorder="1" applyAlignment="1" applyProtection="1">
      <alignment horizontal="left" vertical="center" indent="1"/>
    </xf>
    <xf numFmtId="49" fontId="8" fillId="5" borderId="13" xfId="0" applyNumberFormat="1" applyFont="1" applyFill="1" applyBorder="1" applyAlignment="1" applyProtection="1">
      <alignment horizontal="center" vertical="center" wrapText="1"/>
    </xf>
    <xf numFmtId="49" fontId="8" fillId="5" borderId="14" xfId="0" applyNumberFormat="1" applyFont="1" applyFill="1" applyBorder="1" applyAlignment="1" applyProtection="1">
      <alignment horizontal="center" vertical="center"/>
    </xf>
    <xf numFmtId="0" fontId="8" fillId="4" borderId="17" xfId="0" applyFont="1" applyFill="1" applyBorder="1" applyAlignment="1" applyProtection="1">
      <alignment vertical="center" wrapText="1"/>
    </xf>
    <xf numFmtId="0" fontId="8" fillId="4" borderId="18" xfId="0" applyFont="1" applyFill="1" applyBorder="1" applyAlignment="1" applyProtection="1">
      <alignment horizontal="center" vertical="center" wrapText="1"/>
    </xf>
    <xf numFmtId="0" fontId="8" fillId="4" borderId="18" xfId="0" applyFont="1" applyFill="1" applyBorder="1" applyAlignment="1" applyProtection="1">
      <alignment horizontal="right" vertical="center" wrapText="1"/>
    </xf>
    <xf numFmtId="164" fontId="8" fillId="4" borderId="19" xfId="34" applyFont="1" applyFill="1" applyBorder="1" applyAlignment="1" applyProtection="1">
      <alignment horizontal="center" vertical="center"/>
    </xf>
    <xf numFmtId="164" fontId="8" fillId="0" borderId="0" xfId="34" applyFont="1" applyFill="1" applyBorder="1" applyAlignment="1" applyProtection="1">
      <alignment horizontal="center" vertical="center"/>
    </xf>
    <xf numFmtId="10" fontId="8" fillId="4" borderId="26" xfId="34" applyNumberFormat="1" applyFont="1" applyFill="1" applyBorder="1" applyAlignment="1" applyProtection="1">
      <alignment horizontal="center" vertical="center"/>
    </xf>
    <xf numFmtId="43" fontId="8" fillId="4" borderId="27" xfId="34" applyNumberFormat="1" applyFont="1" applyFill="1" applyBorder="1" applyAlignment="1" applyProtection="1">
      <alignment horizontal="center" vertical="center"/>
    </xf>
    <xf numFmtId="43" fontId="8" fillId="4" borderId="28" xfId="34" applyNumberFormat="1" applyFont="1" applyFill="1" applyBorder="1" applyAlignment="1" applyProtection="1">
      <alignment horizontal="center" vertical="center"/>
    </xf>
    <xf numFmtId="0" fontId="8" fillId="0" borderId="20" xfId="0" applyFont="1" applyFill="1" applyBorder="1" applyAlignment="1" applyProtection="1">
      <alignment vertical="center" wrapText="1"/>
    </xf>
    <xf numFmtId="0" fontId="8" fillId="0" borderId="16" xfId="0" applyFont="1" applyFill="1" applyBorder="1" applyAlignment="1" applyProtection="1">
      <alignment horizontal="center" vertical="center" wrapText="1"/>
    </xf>
    <xf numFmtId="0" fontId="8" fillId="0" borderId="16" xfId="0" applyFont="1" applyFill="1" applyBorder="1" applyAlignment="1" applyProtection="1">
      <alignment horizontal="right" vertical="center" wrapText="1"/>
    </xf>
    <xf numFmtId="164" fontId="8" fillId="0" borderId="21" xfId="34" applyFont="1" applyFill="1" applyBorder="1" applyAlignment="1" applyProtection="1">
      <alignment horizontal="center" vertical="center"/>
    </xf>
    <xf numFmtId="10" fontId="8" fillId="0" borderId="29" xfId="34" applyNumberFormat="1" applyFont="1" applyFill="1" applyBorder="1" applyAlignment="1" applyProtection="1">
      <alignment horizontal="center" vertical="center"/>
    </xf>
    <xf numFmtId="43" fontId="8" fillId="0" borderId="8" xfId="34" applyNumberFormat="1" applyFont="1" applyFill="1" applyBorder="1" applyAlignment="1" applyProtection="1">
      <alignment horizontal="center" vertical="center"/>
    </xf>
    <xf numFmtId="43" fontId="8" fillId="0" borderId="30" xfId="34" applyNumberFormat="1" applyFont="1" applyFill="1" applyBorder="1" applyAlignment="1" applyProtection="1">
      <alignment horizontal="center" vertical="center"/>
    </xf>
    <xf numFmtId="0" fontId="8" fillId="4" borderId="20" xfId="0" applyFont="1" applyFill="1" applyBorder="1" applyAlignment="1" applyProtection="1">
      <alignment vertical="center" wrapText="1"/>
    </xf>
    <xf numFmtId="0" fontId="8" fillId="4" borderId="16" xfId="0" applyFont="1" applyFill="1" applyBorder="1" applyAlignment="1" applyProtection="1">
      <alignment horizontal="center" vertical="center" wrapText="1"/>
    </xf>
    <xf numFmtId="164" fontId="8" fillId="4" borderId="21" xfId="34" applyFont="1" applyFill="1" applyBorder="1" applyAlignment="1" applyProtection="1">
      <alignment horizontal="center" vertical="center"/>
    </xf>
    <xf numFmtId="10" fontId="8" fillId="4" borderId="29" xfId="34" applyNumberFormat="1" applyFont="1" applyFill="1" applyBorder="1" applyAlignment="1" applyProtection="1">
      <alignment horizontal="center" vertical="center"/>
    </xf>
    <xf numFmtId="43" fontId="8" fillId="4" borderId="8" xfId="34" applyNumberFormat="1" applyFont="1" applyFill="1" applyBorder="1" applyAlignment="1" applyProtection="1">
      <alignment horizontal="center" vertical="center"/>
    </xf>
    <xf numFmtId="43" fontId="8" fillId="4" borderId="30" xfId="34" applyNumberFormat="1" applyFont="1" applyFill="1" applyBorder="1" applyAlignment="1" applyProtection="1">
      <alignment horizontal="center" vertical="center"/>
    </xf>
    <xf numFmtId="49" fontId="8" fillId="5" borderId="20" xfId="7" applyNumberFormat="1" applyFont="1" applyFill="1" applyBorder="1" applyAlignment="1" applyProtection="1">
      <alignment vertical="center" wrapText="1"/>
    </xf>
    <xf numFmtId="49" fontId="8" fillId="5" borderId="16" xfId="7" applyNumberFormat="1" applyFont="1" applyFill="1" applyBorder="1" applyAlignment="1" applyProtection="1">
      <alignment horizontal="center" vertical="center" wrapText="1"/>
    </xf>
    <xf numFmtId="49" fontId="8" fillId="5" borderId="16" xfId="7" applyNumberFormat="1" applyFont="1" applyFill="1" applyBorder="1" applyAlignment="1" applyProtection="1">
      <alignment horizontal="right" vertical="center" wrapText="1"/>
    </xf>
    <xf numFmtId="49" fontId="8" fillId="5" borderId="22" xfId="7" applyNumberFormat="1" applyFont="1" applyFill="1" applyBorder="1" applyAlignment="1" applyProtection="1">
      <alignment horizontal="center" vertical="center" wrapText="1"/>
    </xf>
    <xf numFmtId="49" fontId="8" fillId="0" borderId="0" xfId="7" applyNumberFormat="1" applyFont="1" applyFill="1" applyBorder="1" applyAlignment="1" applyProtection="1">
      <alignment horizontal="center" vertical="center" wrapText="1"/>
    </xf>
    <xf numFmtId="10" fontId="8" fillId="5" borderId="31" xfId="7" applyNumberFormat="1" applyFont="1" applyFill="1" applyBorder="1" applyAlignment="1" applyProtection="1">
      <alignment horizontal="center" vertical="center" wrapText="1"/>
    </xf>
    <xf numFmtId="0" fontId="8" fillId="5" borderId="9" xfId="7" applyNumberFormat="1" applyFont="1" applyFill="1" applyBorder="1" applyAlignment="1" applyProtection="1">
      <alignment horizontal="center" vertical="center" wrapText="1"/>
    </xf>
    <xf numFmtId="43" fontId="8" fillId="5" borderId="32" xfId="7" applyNumberFormat="1" applyFont="1" applyFill="1" applyBorder="1" applyAlignment="1" applyProtection="1">
      <alignment horizontal="center" vertical="center" wrapText="1"/>
    </xf>
    <xf numFmtId="4" fontId="8" fillId="5" borderId="21" xfId="7" applyNumberFormat="1" applyFont="1" applyFill="1" applyBorder="1" applyAlignment="1" applyProtection="1">
      <alignment horizontal="center" vertical="center"/>
    </xf>
    <xf numFmtId="4" fontId="8" fillId="0" borderId="0" xfId="7" applyNumberFormat="1" applyFont="1" applyFill="1" applyBorder="1" applyAlignment="1" applyProtection="1">
      <alignment horizontal="center" vertical="center"/>
    </xf>
    <xf numFmtId="10" fontId="8" fillId="5" borderId="29" xfId="7" applyNumberFormat="1" applyFont="1" applyFill="1" applyBorder="1" applyAlignment="1" applyProtection="1">
      <alignment horizontal="center" vertical="center"/>
    </xf>
    <xf numFmtId="0" fontId="8" fillId="5" borderId="8" xfId="7" applyNumberFormat="1" applyFont="1" applyFill="1" applyBorder="1" applyAlignment="1" applyProtection="1">
      <alignment horizontal="center" vertical="center"/>
    </xf>
    <xf numFmtId="0" fontId="8" fillId="4" borderId="23" xfId="0" applyFont="1" applyFill="1" applyBorder="1" applyAlignment="1" applyProtection="1">
      <alignment vertical="center" wrapText="1"/>
    </xf>
    <xf numFmtId="0" fontId="8" fillId="4" borderId="24" xfId="0" applyFont="1" applyFill="1" applyBorder="1" applyAlignment="1" applyProtection="1">
      <alignment horizontal="center" vertical="center" wrapText="1"/>
    </xf>
    <xf numFmtId="0" fontId="8" fillId="4" borderId="24" xfId="0" applyFont="1" applyFill="1" applyBorder="1" applyAlignment="1" applyProtection="1">
      <alignment horizontal="right" vertical="center" wrapText="1"/>
    </xf>
    <xf numFmtId="164" fontId="8" fillId="4" borderId="25" xfId="34" applyFont="1" applyFill="1" applyBorder="1" applyAlignment="1" applyProtection="1">
      <alignment horizontal="center" vertical="center"/>
    </xf>
    <xf numFmtId="10" fontId="8" fillId="4" borderId="33" xfId="34" applyNumberFormat="1" applyFont="1" applyFill="1" applyBorder="1" applyAlignment="1" applyProtection="1">
      <alignment horizontal="center" vertical="center"/>
    </xf>
    <xf numFmtId="43" fontId="8" fillId="4" borderId="10" xfId="34" applyNumberFormat="1" applyFont="1" applyFill="1" applyBorder="1" applyAlignment="1" applyProtection="1">
      <alignment horizontal="center" vertical="center"/>
    </xf>
    <xf numFmtId="43" fontId="8" fillId="4" borderId="11" xfId="34" applyNumberFormat="1" applyFont="1" applyFill="1" applyBorder="1" applyAlignment="1" applyProtection="1">
      <alignment horizontal="center" vertical="center"/>
    </xf>
    <xf numFmtId="0" fontId="15" fillId="0" borderId="0" xfId="0" applyFont="1" applyAlignment="1" applyProtection="1">
      <alignment horizontal="right" vertical="center" indent="1"/>
    </xf>
    <xf numFmtId="0"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Fill="1" applyAlignment="1" applyProtection="1">
      <alignment vertical="center"/>
    </xf>
    <xf numFmtId="0" fontId="4" fillId="0" borderId="0" xfId="0" applyNumberFormat="1" applyFont="1" applyAlignment="1" applyProtection="1">
      <alignment vertical="center"/>
    </xf>
    <xf numFmtId="0" fontId="4" fillId="0" borderId="0" xfId="0" applyFont="1" applyAlignment="1" applyProtection="1">
      <alignment horizontal="right" vertical="center" indent="1"/>
    </xf>
    <xf numFmtId="49" fontId="7" fillId="0" borderId="0" xfId="0" applyNumberFormat="1" applyFont="1" applyFill="1" applyBorder="1" applyAlignment="1" applyProtection="1">
      <alignment horizontal="right" vertical="center" indent="1"/>
    </xf>
    <xf numFmtId="49" fontId="11" fillId="0" borderId="0" xfId="0" applyNumberFormat="1" applyFont="1" applyFill="1" applyBorder="1" applyAlignment="1" applyProtection="1">
      <alignment horizontal="left" vertical="center" wrapText="1"/>
    </xf>
    <xf numFmtId="49" fontId="7" fillId="6" borderId="43" xfId="0" applyNumberFormat="1" applyFont="1" applyFill="1" applyBorder="1" applyAlignment="1" applyProtection="1">
      <alignment horizontal="right" vertical="center" indent="1"/>
    </xf>
    <xf numFmtId="1" fontId="17" fillId="6" borderId="44" xfId="0" applyNumberFormat="1" applyFont="1" applyFill="1" applyBorder="1" applyAlignment="1" applyProtection="1">
      <alignment horizontal="center" vertical="center" wrapText="1"/>
    </xf>
    <xf numFmtId="49" fontId="17" fillId="6" borderId="44" xfId="0" applyNumberFormat="1" applyFont="1" applyFill="1" applyBorder="1" applyAlignment="1" applyProtection="1">
      <alignment horizontal="center" vertical="center" wrapText="1"/>
    </xf>
    <xf numFmtId="166" fontId="7" fillId="6" borderId="44" xfId="0" applyNumberFormat="1" applyFont="1" applyFill="1" applyBorder="1" applyAlignment="1" applyProtection="1">
      <alignment horizontal="right" vertical="center" wrapText="1"/>
    </xf>
    <xf numFmtId="49" fontId="8" fillId="6" borderId="22" xfId="0" applyNumberFormat="1" applyFont="1" applyFill="1" applyBorder="1" applyAlignment="1" applyProtection="1">
      <alignment horizontal="center" vertical="center" wrapText="1"/>
    </xf>
    <xf numFmtId="43" fontId="8" fillId="6" borderId="43" xfId="0" applyNumberFormat="1" applyFont="1" applyFill="1" applyBorder="1" applyAlignment="1" applyProtection="1">
      <alignment horizontal="center" vertical="center"/>
    </xf>
    <xf numFmtId="43" fontId="8" fillId="6" borderId="9" xfId="0" applyNumberFormat="1" applyFont="1" applyFill="1" applyBorder="1" applyAlignment="1" applyProtection="1">
      <alignment horizontal="center" vertical="center"/>
    </xf>
    <xf numFmtId="43" fontId="8" fillId="6" borderId="32" xfId="0" applyNumberFormat="1" applyFont="1" applyFill="1" applyBorder="1" applyAlignment="1" applyProtection="1">
      <alignment horizontal="center" vertical="center"/>
    </xf>
    <xf numFmtId="49" fontId="7" fillId="6" borderId="49" xfId="0" applyNumberFormat="1" applyFont="1" applyFill="1" applyBorder="1" applyAlignment="1" applyProtection="1">
      <alignment horizontal="right" vertical="center" indent="1"/>
    </xf>
    <xf numFmtId="1" fontId="17" fillId="6" borderId="89" xfId="0" applyNumberFormat="1" applyFont="1" applyFill="1" applyBorder="1" applyAlignment="1" applyProtection="1">
      <alignment horizontal="center" vertical="center" wrapText="1"/>
    </xf>
    <xf numFmtId="49" fontId="17" fillId="6" borderId="89" xfId="0" applyNumberFormat="1" applyFont="1" applyFill="1" applyBorder="1" applyAlignment="1" applyProtection="1">
      <alignment horizontal="center" vertical="center" wrapText="1"/>
    </xf>
    <xf numFmtId="166" fontId="7" fillId="6" borderId="89" xfId="0" applyNumberFormat="1" applyFont="1" applyFill="1" applyBorder="1" applyAlignment="1" applyProtection="1">
      <alignment horizontal="right" vertical="center" wrapText="1"/>
    </xf>
    <xf numFmtId="49" fontId="8" fillId="6" borderId="62" xfId="0" applyNumberFormat="1" applyFont="1" applyFill="1" applyBorder="1" applyAlignment="1" applyProtection="1">
      <alignment horizontal="center" vertical="center" wrapText="1"/>
    </xf>
    <xf numFmtId="43" fontId="8" fillId="6" borderId="49" xfId="0" applyNumberFormat="1" applyFont="1" applyFill="1" applyBorder="1" applyAlignment="1" applyProtection="1">
      <alignment horizontal="center" vertical="center"/>
    </xf>
    <xf numFmtId="43" fontId="8" fillId="6" borderId="90" xfId="0" applyNumberFormat="1" applyFont="1" applyFill="1" applyBorder="1" applyAlignment="1" applyProtection="1">
      <alignment horizontal="center" vertical="center"/>
    </xf>
    <xf numFmtId="43" fontId="8" fillId="6" borderId="91" xfId="0" applyNumberFormat="1" applyFont="1" applyFill="1" applyBorder="1" applyAlignment="1" applyProtection="1">
      <alignment horizontal="center" vertical="center"/>
    </xf>
    <xf numFmtId="10" fontId="7" fillId="6" borderId="78" xfId="0" applyNumberFormat="1" applyFont="1" applyFill="1" applyBorder="1" applyAlignment="1" applyProtection="1">
      <alignment horizontal="right" vertical="center" wrapText="1"/>
    </xf>
    <xf numFmtId="10" fontId="11" fillId="0" borderId="75" xfId="0" applyNumberFormat="1" applyFont="1" applyFill="1" applyBorder="1" applyAlignment="1" applyProtection="1">
      <alignment horizontal="right" vertical="center" wrapText="1"/>
      <protection locked="0"/>
    </xf>
    <xf numFmtId="10" fontId="11" fillId="0" borderId="75" xfId="0" applyNumberFormat="1" applyFont="1" applyFill="1" applyBorder="1" applyAlignment="1" applyProtection="1">
      <alignment horizontal="right" vertical="center" wrapText="1"/>
    </xf>
    <xf numFmtId="49" fontId="11" fillId="0" borderId="80" xfId="0" applyNumberFormat="1" applyFont="1" applyFill="1" applyBorder="1" applyAlignment="1" applyProtection="1">
      <alignment horizontal="right" vertical="center" wrapText="1"/>
    </xf>
    <xf numFmtId="10" fontId="11" fillId="0" borderId="82" xfId="0" applyNumberFormat="1" applyFont="1" applyFill="1" applyBorder="1" applyAlignment="1" applyProtection="1">
      <alignment horizontal="right" vertical="center" wrapText="1"/>
    </xf>
    <xf numFmtId="49" fontId="8" fillId="5" borderId="12" xfId="0" applyNumberFormat="1" applyFont="1" applyFill="1" applyBorder="1" applyAlignment="1" applyProtection="1">
      <alignment horizontal="center" vertical="center" wrapText="1"/>
    </xf>
    <xf numFmtId="49" fontId="8" fillId="5" borderId="14" xfId="0" applyNumberFormat="1" applyFont="1" applyFill="1" applyBorder="1" applyAlignment="1" applyProtection="1">
      <alignment horizontal="center" vertical="center" wrapText="1"/>
    </xf>
    <xf numFmtId="0" fontId="8" fillId="4" borderId="94" xfId="0" applyFont="1" applyFill="1" applyBorder="1" applyAlignment="1" applyProtection="1">
      <alignment vertical="center" wrapText="1"/>
    </xf>
    <xf numFmtId="0" fontId="8" fillId="0" borderId="75" xfId="0" applyFont="1" applyFill="1" applyBorder="1" applyAlignment="1" applyProtection="1">
      <alignment vertical="center" wrapText="1"/>
    </xf>
    <xf numFmtId="0" fontId="8" fillId="4" borderId="75" xfId="0" applyFont="1" applyFill="1" applyBorder="1" applyAlignment="1" applyProtection="1">
      <alignment vertical="center" wrapText="1"/>
    </xf>
    <xf numFmtId="49" fontId="8" fillId="5" borderId="75" xfId="7" applyNumberFormat="1" applyFont="1" applyFill="1" applyBorder="1" applyAlignment="1" applyProtection="1">
      <alignment vertical="center" wrapText="1"/>
    </xf>
    <xf numFmtId="0" fontId="8" fillId="4" borderId="76" xfId="0" applyFont="1" applyFill="1" applyBorder="1" applyAlignment="1" applyProtection="1">
      <alignment vertical="center" wrapText="1"/>
    </xf>
    <xf numFmtId="49" fontId="8" fillId="7" borderId="41" xfId="0" applyNumberFormat="1" applyFont="1" applyFill="1" applyBorder="1" applyAlignment="1" applyProtection="1">
      <alignment vertical="center" wrapText="1"/>
    </xf>
    <xf numFmtId="49" fontId="11" fillId="0" borderId="80" xfId="0" applyNumberFormat="1" applyFont="1" applyFill="1" applyBorder="1" applyAlignment="1" applyProtection="1">
      <alignment vertical="center" wrapText="1"/>
    </xf>
    <xf numFmtId="10" fontId="11" fillId="0" borderId="75" xfId="0" applyNumberFormat="1" applyFont="1" applyFill="1" applyBorder="1" applyAlignment="1" applyProtection="1">
      <alignment vertical="center" wrapText="1"/>
      <protection locked="0"/>
    </xf>
    <xf numFmtId="10" fontId="11" fillId="0" borderId="75" xfId="0" applyNumberFormat="1" applyFont="1" applyFill="1" applyBorder="1" applyAlignment="1" applyProtection="1">
      <alignment vertical="center" wrapText="1"/>
    </xf>
    <xf numFmtId="10" fontId="11" fillId="0" borderId="82" xfId="0" applyNumberFormat="1" applyFont="1" applyFill="1" applyBorder="1" applyAlignment="1" applyProtection="1">
      <alignment vertical="center" wrapText="1"/>
    </xf>
    <xf numFmtId="10" fontId="7" fillId="6" borderId="93" xfId="0" applyNumberFormat="1" applyFont="1" applyFill="1" applyBorder="1" applyAlignment="1" applyProtection="1">
      <alignment vertical="center" wrapText="1"/>
    </xf>
    <xf numFmtId="43" fontId="8" fillId="5" borderId="12" xfId="0" applyNumberFormat="1" applyFont="1" applyFill="1" applyBorder="1" applyAlignment="1" applyProtection="1">
      <alignment horizontal="center" vertical="center" wrapText="1"/>
    </xf>
    <xf numFmtId="43" fontId="8" fillId="4" borderId="17" xfId="0" applyNumberFormat="1" applyFont="1" applyFill="1" applyBorder="1" applyAlignment="1" applyProtection="1">
      <alignment vertical="center" wrapText="1"/>
    </xf>
    <xf numFmtId="43" fontId="8" fillId="0" borderId="20" xfId="0" applyNumberFormat="1" applyFont="1" applyFill="1" applyBorder="1" applyAlignment="1" applyProtection="1">
      <alignment vertical="center" wrapText="1"/>
    </xf>
    <xf numFmtId="43" fontId="8" fillId="4" borderId="20" xfId="0" applyNumberFormat="1" applyFont="1" applyFill="1" applyBorder="1" applyAlignment="1" applyProtection="1">
      <alignment vertical="center" wrapText="1"/>
    </xf>
    <xf numFmtId="43" fontId="8" fillId="5" borderId="20" xfId="7" applyNumberFormat="1" applyFont="1" applyFill="1" applyBorder="1" applyAlignment="1" applyProtection="1">
      <alignment vertical="center" wrapText="1"/>
    </xf>
    <xf numFmtId="43" fontId="8" fillId="4" borderId="23" xfId="0" applyNumberFormat="1" applyFont="1" applyFill="1" applyBorder="1" applyAlignment="1" applyProtection="1">
      <alignment vertical="center" wrapText="1"/>
    </xf>
    <xf numFmtId="10" fontId="8" fillId="5" borderId="14" xfId="0" applyNumberFormat="1" applyFont="1" applyFill="1" applyBorder="1" applyAlignment="1" applyProtection="1">
      <alignment horizontal="right" vertical="center" wrapText="1"/>
    </xf>
    <xf numFmtId="10" fontId="8" fillId="4" borderId="94" xfId="0" applyNumberFormat="1" applyFont="1" applyFill="1" applyBorder="1" applyAlignment="1" applyProtection="1">
      <alignment horizontal="right" vertical="center" wrapText="1"/>
    </xf>
    <xf numFmtId="10" fontId="8" fillId="0" borderId="75" xfId="0" applyNumberFormat="1" applyFont="1" applyFill="1" applyBorder="1" applyAlignment="1" applyProtection="1">
      <alignment horizontal="right" vertical="center" wrapText="1"/>
    </xf>
    <xf numFmtId="10" fontId="8" fillId="4" borderId="75" xfId="0" applyNumberFormat="1" applyFont="1" applyFill="1" applyBorder="1" applyAlignment="1" applyProtection="1">
      <alignment horizontal="right" vertical="center" wrapText="1"/>
    </xf>
    <xf numFmtId="10" fontId="8" fillId="5" borderId="75" xfId="7" applyNumberFormat="1" applyFont="1" applyFill="1" applyBorder="1" applyAlignment="1" applyProtection="1">
      <alignment horizontal="right" vertical="center" wrapText="1"/>
    </xf>
    <xf numFmtId="10" fontId="8" fillId="4" borderId="76" xfId="0" applyNumberFormat="1" applyFont="1" applyFill="1" applyBorder="1" applyAlignment="1" applyProtection="1">
      <alignment horizontal="right" vertical="center" wrapText="1"/>
    </xf>
    <xf numFmtId="0" fontId="8" fillId="5" borderId="12" xfId="0" applyNumberFormat="1" applyFont="1" applyFill="1" applyBorder="1" applyAlignment="1" applyProtection="1">
      <alignment vertical="center"/>
    </xf>
    <xf numFmtId="0" fontId="8" fillId="5" borderId="13" xfId="0" applyNumberFormat="1" applyFont="1" applyFill="1" applyBorder="1" applyAlignment="1" applyProtection="1">
      <alignment vertical="center"/>
    </xf>
    <xf numFmtId="0" fontId="8" fillId="5" borderId="14" xfId="0" applyNumberFormat="1" applyFont="1" applyFill="1" applyBorder="1" applyAlignment="1" applyProtection="1">
      <alignment vertical="center"/>
    </xf>
    <xf numFmtId="0" fontId="20" fillId="0" borderId="15" xfId="5" applyFont="1" applyBorder="1" applyAlignment="1">
      <alignment horizontal="center" wrapText="1"/>
    </xf>
    <xf numFmtId="0" fontId="20" fillId="0" borderId="14" xfId="5" applyFont="1" applyBorder="1" applyAlignment="1">
      <alignment horizontal="center" wrapText="1"/>
    </xf>
    <xf numFmtId="0" fontId="2" fillId="0" borderId="0" xfId="5" applyAlignment="1">
      <alignment vertical="center" wrapText="1"/>
    </xf>
    <xf numFmtId="0" fontId="20" fillId="0" borderId="47" xfId="5" applyFont="1" applyBorder="1" applyAlignment="1">
      <alignment horizontal="justify" wrapText="1"/>
    </xf>
    <xf numFmtId="170" fontId="2" fillId="0" borderId="74" xfId="5" applyNumberFormat="1" applyFont="1" applyBorder="1" applyAlignment="1">
      <alignment horizontal="center" wrapText="1"/>
    </xf>
    <xf numFmtId="43" fontId="7" fillId="6" borderId="20" xfId="0" applyNumberFormat="1" applyFont="1" applyFill="1" applyBorder="1" applyAlignment="1" applyProtection="1">
      <alignment horizontal="right" vertical="center" wrapText="1"/>
    </xf>
    <xf numFmtId="43" fontId="7" fillId="6" borderId="92" xfId="0" applyNumberFormat="1" applyFont="1" applyFill="1" applyBorder="1" applyAlignment="1" applyProtection="1">
      <alignment horizontal="right" vertical="center" wrapText="1"/>
    </xf>
    <xf numFmtId="0" fontId="19" fillId="0" borderId="0" xfId="0" applyFont="1" applyBorder="1" applyAlignment="1">
      <alignment wrapText="1"/>
    </xf>
    <xf numFmtId="0" fontId="19" fillId="0" borderId="95" xfId="0" applyFont="1" applyBorder="1" applyAlignment="1">
      <alignment horizontal="center" wrapText="1"/>
    </xf>
    <xf numFmtId="0" fontId="11" fillId="0" borderId="3" xfId="0" applyNumberFormat="1" applyFont="1" applyFill="1" applyBorder="1" applyAlignment="1">
      <alignment horizontal="left" vertical="center" wrapText="1"/>
    </xf>
    <xf numFmtId="43" fontId="2" fillId="0" borderId="0" xfId="5" applyNumberFormat="1" applyAlignment="1">
      <alignment vertical="center" wrapText="1"/>
    </xf>
    <xf numFmtId="170" fontId="2" fillId="0" borderId="0" xfId="5" applyNumberFormat="1" applyAlignment="1">
      <alignment vertical="center" wrapText="1"/>
    </xf>
    <xf numFmtId="171" fontId="8" fillId="4" borderId="16" xfId="0" applyNumberFormat="1" applyFont="1" applyFill="1" applyBorder="1" applyAlignment="1">
      <alignment horizontal="right" vertical="center" wrapText="1"/>
    </xf>
    <xf numFmtId="0" fontId="21" fillId="0" borderId="0" xfId="40" applyFill="1" applyAlignment="1">
      <alignment horizontal="center" vertical="top"/>
    </xf>
    <xf numFmtId="0" fontId="21" fillId="0" borderId="0" xfId="40" applyFill="1" applyAlignment="1">
      <alignment vertical="top"/>
    </xf>
    <xf numFmtId="4" fontId="21" fillId="0" borderId="0" xfId="40" applyNumberFormat="1" applyFill="1" applyAlignment="1">
      <alignment vertical="top"/>
    </xf>
    <xf numFmtId="0" fontId="28" fillId="0" borderId="98" xfId="40" applyFont="1" applyFill="1" applyBorder="1" applyAlignment="1">
      <alignment horizontal="center"/>
    </xf>
    <xf numFmtId="10" fontId="28" fillId="0" borderId="98" xfId="40" applyNumberFormat="1" applyFont="1" applyFill="1" applyBorder="1"/>
    <xf numFmtId="0" fontId="21" fillId="0" borderId="98" xfId="40" applyFill="1" applyBorder="1"/>
    <xf numFmtId="4" fontId="21" fillId="0" borderId="98" xfId="40" applyNumberFormat="1" applyFill="1" applyBorder="1"/>
    <xf numFmtId="10" fontId="27" fillId="0" borderId="0" xfId="40" applyNumberFormat="1" applyFont="1" applyFill="1" applyAlignment="1">
      <alignment vertical="center"/>
    </xf>
    <xf numFmtId="0" fontId="21" fillId="0" borderId="0" xfId="40" applyFill="1" applyAlignment="1">
      <alignment vertical="center"/>
    </xf>
    <xf numFmtId="10" fontId="21" fillId="0" borderId="0" xfId="40" applyNumberFormat="1" applyFill="1" applyAlignment="1">
      <alignment vertical="top"/>
    </xf>
    <xf numFmtId="0" fontId="29" fillId="0" borderId="98" xfId="40" applyFont="1" applyFill="1" applyBorder="1"/>
    <xf numFmtId="4" fontId="29" fillId="0" borderId="98" xfId="40" applyNumberFormat="1" applyFont="1" applyFill="1" applyBorder="1"/>
    <xf numFmtId="4" fontId="21" fillId="0" borderId="0" xfId="40" applyNumberFormat="1" applyFill="1" applyAlignment="1">
      <alignment vertical="center"/>
    </xf>
    <xf numFmtId="172" fontId="21" fillId="0" borderId="0" xfId="40" applyNumberFormat="1" applyFill="1" applyAlignment="1">
      <alignment horizontal="left" vertical="center"/>
    </xf>
    <xf numFmtId="0" fontId="28" fillId="0" borderId="98" xfId="40" applyFont="1" applyFill="1" applyBorder="1"/>
    <xf numFmtId="4" fontId="28" fillId="0" borderId="98" xfId="40" applyNumberFormat="1" applyFont="1" applyFill="1" applyBorder="1"/>
    <xf numFmtId="4" fontId="21" fillId="0" borderId="0" xfId="40" applyNumberFormat="1" applyFill="1"/>
    <xf numFmtId="0" fontId="21" fillId="0" borderId="0" xfId="40" applyFill="1"/>
    <xf numFmtId="0" fontId="30" fillId="0" borderId="99" xfId="40" applyFont="1" applyFill="1" applyBorder="1" applyAlignment="1">
      <alignment horizontal="center" vertical="center"/>
    </xf>
    <xf numFmtId="0" fontId="30" fillId="0" borderId="99" xfId="40" applyFont="1" applyFill="1" applyBorder="1" applyAlignment="1">
      <alignment vertical="center"/>
    </xf>
    <xf numFmtId="10" fontId="30" fillId="0" borderId="99" xfId="40" applyNumberFormat="1" applyFont="1" applyFill="1" applyBorder="1" applyAlignment="1">
      <alignment vertical="center"/>
    </xf>
    <xf numFmtId="0" fontId="30" fillId="0" borderId="99" xfId="40" applyFont="1" applyFill="1" applyBorder="1" applyAlignment="1">
      <alignment horizontal="right" vertical="center"/>
    </xf>
    <xf numFmtId="0" fontId="30" fillId="0" borderId="99" xfId="40" applyFont="1" applyFill="1" applyBorder="1" applyAlignment="1">
      <alignment horizontal="right" vertical="center" wrapText="1"/>
    </xf>
    <xf numFmtId="4" fontId="30" fillId="0" borderId="99" xfId="40" applyNumberFormat="1" applyFont="1" applyFill="1" applyBorder="1" applyAlignment="1">
      <alignment horizontal="right" vertical="center" wrapText="1"/>
    </xf>
    <xf numFmtId="0" fontId="21" fillId="0" borderId="0" xfId="40" applyFill="1" applyAlignment="1">
      <alignment horizontal="center" vertical="center"/>
    </xf>
    <xf numFmtId="0" fontId="21" fillId="0" borderId="0" xfId="40" applyFill="1" applyAlignment="1">
      <alignment horizontal="left" vertical="center"/>
    </xf>
    <xf numFmtId="0" fontId="31" fillId="0" borderId="0" xfId="40" applyFont="1" applyFill="1" applyAlignment="1">
      <alignment vertical="center"/>
    </xf>
    <xf numFmtId="0" fontId="31" fillId="0" borderId="0" xfId="40" applyFont="1" applyFill="1" applyAlignment="1">
      <alignment horizontal="center" vertical="center"/>
    </xf>
    <xf numFmtId="16" fontId="21" fillId="0" borderId="100" xfId="40" applyNumberFormat="1" applyFill="1" applyBorder="1" applyAlignment="1">
      <alignment horizontal="center" vertical="center"/>
    </xf>
    <xf numFmtId="0" fontId="21" fillId="0" borderId="100" xfId="40" applyFill="1" applyBorder="1" applyAlignment="1">
      <alignment vertical="center"/>
    </xf>
    <xf numFmtId="0" fontId="21" fillId="0" borderId="101" xfId="40" applyFill="1" applyBorder="1" applyAlignment="1">
      <alignment horizontal="center" vertical="center"/>
    </xf>
    <xf numFmtId="0" fontId="21" fillId="0" borderId="101" xfId="40" applyFill="1" applyBorder="1" applyAlignment="1">
      <alignment vertical="center"/>
    </xf>
    <xf numFmtId="0" fontId="21" fillId="0" borderId="102" xfId="40" applyFill="1" applyBorder="1" applyAlignment="1">
      <alignment horizontal="center" vertical="center"/>
    </xf>
    <xf numFmtId="0" fontId="21" fillId="0" borderId="102" xfId="40" applyFill="1" applyBorder="1" applyAlignment="1">
      <alignment vertical="center"/>
    </xf>
    <xf numFmtId="4" fontId="31" fillId="0" borderId="0" xfId="40" applyNumberFormat="1" applyFont="1" applyFill="1" applyAlignment="1">
      <alignment vertical="top"/>
    </xf>
    <xf numFmtId="0" fontId="31" fillId="0" borderId="0" xfId="40" applyFont="1" applyFill="1" applyAlignment="1">
      <alignment vertical="top"/>
    </xf>
    <xf numFmtId="4" fontId="21" fillId="0" borderId="102" xfId="40" applyNumberFormat="1" applyFill="1" applyBorder="1" applyAlignment="1">
      <alignment vertical="center"/>
    </xf>
    <xf numFmtId="10" fontId="31" fillId="0" borderId="0" xfId="40" applyNumberFormat="1" applyFont="1" applyFill="1" applyAlignment="1">
      <alignment vertical="center"/>
    </xf>
    <xf numFmtId="4" fontId="31" fillId="0" borderId="0" xfId="40" applyNumberFormat="1" applyFont="1" applyFill="1" applyAlignment="1">
      <alignment vertical="center"/>
    </xf>
    <xf numFmtId="0" fontId="21" fillId="0" borderId="98" xfId="40" applyFill="1" applyBorder="1" applyAlignment="1">
      <alignment horizontal="center" vertical="center"/>
    </xf>
    <xf numFmtId="0" fontId="31" fillId="0" borderId="98" xfId="40" applyFont="1" applyFill="1" applyBorder="1" applyAlignment="1">
      <alignment vertical="center"/>
    </xf>
    <xf numFmtId="0" fontId="21" fillId="0" borderId="98" xfId="40" applyFill="1" applyBorder="1" applyAlignment="1">
      <alignment vertical="center"/>
    </xf>
    <xf numFmtId="0" fontId="31" fillId="0" borderId="98" xfId="40" applyFont="1" applyFill="1" applyBorder="1" applyAlignment="1">
      <alignment vertical="center" wrapText="1"/>
    </xf>
    <xf numFmtId="0" fontId="31" fillId="0" borderId="0" xfId="40" applyFont="1" applyFill="1" applyAlignment="1">
      <alignment horizontal="center" vertical="top" wrapText="1"/>
    </xf>
    <xf numFmtId="0" fontId="31" fillId="0" borderId="0" xfId="40" applyFont="1" applyFill="1" applyAlignment="1">
      <alignment vertical="top" wrapText="1"/>
    </xf>
    <xf numFmtId="0" fontId="21" fillId="0" borderId="0" xfId="40" applyFill="1" applyAlignment="1">
      <alignment vertical="top" wrapText="1"/>
    </xf>
    <xf numFmtId="9" fontId="21" fillId="0" borderId="0" xfId="40" applyNumberFormat="1" applyFill="1" applyAlignment="1">
      <alignment vertical="top"/>
    </xf>
    <xf numFmtId="0" fontId="21" fillId="0" borderId="0" xfId="40" applyFill="1" applyAlignment="1">
      <alignment horizontal="center" vertical="top" wrapText="1"/>
    </xf>
    <xf numFmtId="0" fontId="28" fillId="0" borderId="98" xfId="40" applyFont="1" applyFill="1" applyBorder="1" applyAlignment="1">
      <alignment horizontal="center" vertical="top"/>
    </xf>
    <xf numFmtId="10" fontId="28" fillId="0" borderId="98" xfId="40" applyNumberFormat="1" applyFont="1" applyFill="1" applyBorder="1" applyAlignment="1">
      <alignment vertical="top"/>
    </xf>
    <xf numFmtId="0" fontId="28" fillId="0" borderId="98" xfId="40" applyFont="1" applyFill="1" applyBorder="1" applyAlignment="1">
      <alignment vertical="top"/>
    </xf>
    <xf numFmtId="4" fontId="28" fillId="0" borderId="98" xfId="40" applyNumberFormat="1" applyFont="1" applyFill="1" applyBorder="1" applyAlignment="1">
      <alignment vertical="top"/>
    </xf>
    <xf numFmtId="10" fontId="27" fillId="0" borderId="0" xfId="40" applyNumberFormat="1" applyFont="1" applyFill="1" applyAlignment="1">
      <alignment vertical="top"/>
    </xf>
    <xf numFmtId="0" fontId="29" fillId="0" borderId="98" xfId="40" applyFont="1" applyFill="1" applyBorder="1" applyAlignment="1">
      <alignment vertical="top"/>
    </xf>
    <xf numFmtId="4" fontId="29" fillId="0" borderId="98" xfId="40" applyNumberFormat="1" applyFont="1" applyFill="1" applyBorder="1" applyAlignment="1">
      <alignment vertical="top"/>
    </xf>
    <xf numFmtId="172" fontId="21" fillId="0" borderId="0" xfId="40" applyNumberFormat="1" applyFill="1" applyAlignment="1">
      <alignment horizontal="left" vertical="top"/>
    </xf>
    <xf numFmtId="0" fontId="30" fillId="0" borderId="99" xfId="40" applyFont="1" applyFill="1" applyBorder="1" applyAlignment="1">
      <alignment horizontal="center" vertical="center" wrapText="1"/>
    </xf>
    <xf numFmtId="4" fontId="30" fillId="0" borderId="99" xfId="40" applyNumberFormat="1" applyFont="1" applyFill="1" applyBorder="1" applyAlignment="1">
      <alignment horizontal="center" vertical="center" wrapText="1"/>
    </xf>
    <xf numFmtId="0" fontId="21" fillId="0" borderId="0" xfId="40" applyFill="1" applyAlignment="1">
      <alignment horizontal="left" vertical="top"/>
    </xf>
    <xf numFmtId="164" fontId="21" fillId="0" borderId="0" xfId="40" applyNumberFormat="1" applyFill="1" applyAlignment="1">
      <alignment horizontal="right" vertical="top"/>
    </xf>
    <xf numFmtId="0" fontId="31" fillId="0" borderId="0" xfId="40" applyFont="1" applyFill="1" applyAlignment="1">
      <alignment horizontal="center" vertical="top"/>
    </xf>
    <xf numFmtId="164" fontId="31" fillId="0" borderId="0" xfId="40" applyNumberFormat="1" applyFont="1" applyFill="1" applyAlignment="1">
      <alignment vertical="top"/>
    </xf>
    <xf numFmtId="164" fontId="31" fillId="0" borderId="0" xfId="40" applyNumberFormat="1" applyFont="1" applyFill="1" applyAlignment="1">
      <alignment horizontal="right" vertical="top"/>
    </xf>
    <xf numFmtId="0" fontId="21" fillId="0" borderId="0" xfId="40" applyFill="1" applyAlignment="1">
      <alignment horizontal="left" vertical="top" wrapText="1"/>
    </xf>
    <xf numFmtId="0" fontId="21" fillId="0" borderId="102" xfId="40" applyFill="1" applyBorder="1" applyAlignment="1">
      <alignment horizontal="center" vertical="top"/>
    </xf>
    <xf numFmtId="0" fontId="21" fillId="0" borderId="102" xfId="40" applyFill="1" applyBorder="1" applyAlignment="1">
      <alignment vertical="top"/>
    </xf>
    <xf numFmtId="4" fontId="21" fillId="0" borderId="102" xfId="40" applyNumberFormat="1" applyFill="1" applyBorder="1" applyAlignment="1">
      <alignment horizontal="right" vertical="top"/>
    </xf>
    <xf numFmtId="0" fontId="21" fillId="0" borderId="0" xfId="40" applyFill="1" applyAlignment="1">
      <alignment horizontal="right" vertical="top"/>
    </xf>
    <xf numFmtId="4" fontId="21" fillId="0" borderId="0" xfId="40" applyNumberFormat="1" applyFill="1" applyAlignment="1">
      <alignment horizontal="right" vertical="top"/>
    </xf>
    <xf numFmtId="0" fontId="21" fillId="0" borderId="101" xfId="40" applyFill="1" applyBorder="1" applyAlignment="1">
      <alignment horizontal="center" vertical="top"/>
    </xf>
    <xf numFmtId="0" fontId="21" fillId="0" borderId="101" xfId="40" applyFill="1" applyBorder="1" applyAlignment="1">
      <alignment vertical="top"/>
    </xf>
    <xf numFmtId="0" fontId="31" fillId="0" borderId="101" xfId="40" applyFont="1" applyFill="1" applyBorder="1" applyAlignment="1">
      <alignment vertical="top"/>
    </xf>
    <xf numFmtId="4" fontId="21" fillId="0" borderId="101" xfId="40" applyNumberFormat="1" applyFill="1" applyBorder="1" applyAlignment="1">
      <alignment horizontal="right" vertical="top"/>
    </xf>
    <xf numFmtId="10" fontId="31" fillId="0" borderId="101" xfId="40" applyNumberFormat="1" applyFont="1" applyFill="1" applyBorder="1" applyAlignment="1">
      <alignment vertical="top"/>
    </xf>
    <xf numFmtId="4" fontId="31" fillId="0" borderId="101" xfId="40" applyNumberFormat="1" applyFont="1" applyFill="1" applyBorder="1" applyAlignment="1">
      <alignment vertical="top"/>
    </xf>
    <xf numFmtId="0" fontId="28" fillId="0" borderId="103" xfId="40" applyFont="1" applyFill="1" applyBorder="1" applyAlignment="1">
      <alignment horizontal="center" vertical="top"/>
    </xf>
    <xf numFmtId="0" fontId="28" fillId="0" borderId="103" xfId="40" applyFont="1" applyFill="1" applyBorder="1" applyAlignment="1">
      <alignment vertical="top"/>
    </xf>
    <xf numFmtId="0" fontId="29" fillId="0" borderId="103" xfId="40" applyFont="1" applyFill="1" applyBorder="1" applyAlignment="1">
      <alignment vertical="top"/>
    </xf>
    <xf numFmtId="0" fontId="29" fillId="0" borderId="103" xfId="40" applyFont="1" applyFill="1" applyBorder="1" applyAlignment="1">
      <alignment horizontal="center" vertical="top"/>
    </xf>
    <xf numFmtId="164" fontId="29" fillId="0" borderId="103" xfId="40" applyNumberFormat="1" applyFont="1" applyFill="1" applyBorder="1" applyAlignment="1">
      <alignment vertical="top"/>
    </xf>
    <xf numFmtId="0" fontId="32" fillId="0" borderId="104" xfId="40" applyFont="1" applyFill="1" applyBorder="1" applyAlignment="1">
      <alignment horizontal="center" vertical="top"/>
    </xf>
    <xf numFmtId="0" fontId="34" fillId="0" borderId="0" xfId="40" applyFont="1" applyFill="1" applyAlignment="1">
      <alignment horizontal="left" vertical="top"/>
    </xf>
    <xf numFmtId="0" fontId="27" fillId="0" borderId="0" xfId="40" applyFont="1" applyFill="1" applyAlignment="1">
      <alignment horizontal="left" vertical="top"/>
    </xf>
    <xf numFmtId="0" fontId="27" fillId="0" borderId="97" xfId="40" applyFont="1" applyFill="1" applyBorder="1" applyAlignment="1">
      <alignment horizontal="left" vertical="top"/>
    </xf>
    <xf numFmtId="10" fontId="21" fillId="0" borderId="0" xfId="40" applyNumberFormat="1" applyFill="1" applyAlignment="1">
      <alignment vertical="center"/>
    </xf>
    <xf numFmtId="4" fontId="21" fillId="0" borderId="98" xfId="40" applyNumberFormat="1" applyFill="1" applyBorder="1" applyAlignment="1">
      <alignment vertical="center"/>
    </xf>
    <xf numFmtId="0" fontId="28" fillId="0" borderId="98" xfId="40" applyFont="1" applyFill="1" applyBorder="1" applyAlignment="1">
      <alignment horizontal="center" vertical="center"/>
    </xf>
    <xf numFmtId="10" fontId="28" fillId="0" borderId="98" xfId="40" applyNumberFormat="1" applyFont="1" applyFill="1" applyBorder="1" applyAlignment="1">
      <alignment vertical="center"/>
    </xf>
    <xf numFmtId="0" fontId="28" fillId="0" borderId="98" xfId="40" applyFont="1" applyFill="1" applyBorder="1" applyAlignment="1">
      <alignment vertical="center"/>
    </xf>
    <xf numFmtId="4" fontId="28" fillId="0" borderId="98" xfId="40" applyNumberFormat="1" applyFont="1" applyFill="1" applyBorder="1" applyAlignment="1">
      <alignment vertical="center"/>
    </xf>
    <xf numFmtId="9" fontId="29" fillId="0" borderId="105" xfId="40" applyNumberFormat="1" applyFont="1" applyFill="1" applyBorder="1" applyAlignment="1">
      <alignment horizontal="center" vertical="center"/>
    </xf>
    <xf numFmtId="0" fontId="29" fillId="8" borderId="105" xfId="40" applyFont="1" applyFill="1" applyBorder="1" applyAlignment="1">
      <alignment horizontal="center" vertical="center" wrapText="1"/>
    </xf>
    <xf numFmtId="0" fontId="21" fillId="0" borderId="112" xfId="40" applyFill="1" applyBorder="1" applyAlignment="1">
      <alignment horizontal="left" vertical="center"/>
    </xf>
    <xf numFmtId="0" fontId="21" fillId="0" borderId="112" xfId="40" applyFill="1" applyBorder="1" applyAlignment="1">
      <alignment horizontal="left" vertical="center" wrapText="1"/>
    </xf>
    <xf numFmtId="4" fontId="21" fillId="0" borderId="113" xfId="40" applyNumberFormat="1" applyFill="1" applyBorder="1" applyAlignment="1">
      <alignment horizontal="left" vertical="center" wrapText="1"/>
    </xf>
    <xf numFmtId="4" fontId="21" fillId="0" borderId="114" xfId="40" applyNumberFormat="1" applyFill="1" applyBorder="1" applyAlignment="1">
      <alignment vertical="center"/>
    </xf>
    <xf numFmtId="4" fontId="21" fillId="0" borderId="112" xfId="40" applyNumberFormat="1" applyFill="1" applyBorder="1" applyAlignment="1">
      <alignment horizontal="right" vertical="center"/>
    </xf>
    <xf numFmtId="4" fontId="21" fillId="0" borderId="112" xfId="40" applyNumberFormat="1" applyFill="1" applyBorder="1" applyAlignment="1">
      <alignment vertical="center"/>
    </xf>
    <xf numFmtId="4" fontId="21" fillId="8" borderId="112" xfId="40" applyNumberFormat="1" applyFill="1" applyBorder="1" applyAlignment="1">
      <alignment horizontal="right" vertical="center"/>
    </xf>
    <xf numFmtId="4" fontId="21" fillId="8" borderId="112" xfId="40" applyNumberFormat="1" applyFill="1" applyBorder="1" applyAlignment="1">
      <alignment vertical="center"/>
    </xf>
    <xf numFmtId="0" fontId="21" fillId="0" borderId="112" xfId="40" applyFill="1" applyBorder="1" applyAlignment="1">
      <alignment horizontal="center" vertical="center"/>
    </xf>
    <xf numFmtId="4" fontId="21" fillId="0" borderId="113" xfId="40" applyNumberFormat="1" applyFill="1" applyBorder="1" applyAlignment="1">
      <alignment horizontal="center" vertical="center" wrapText="1"/>
    </xf>
    <xf numFmtId="0" fontId="31" fillId="0" borderId="112" xfId="40" applyFont="1" applyFill="1" applyBorder="1" applyAlignment="1">
      <alignment horizontal="left" vertical="center" wrapText="1"/>
    </xf>
    <xf numFmtId="4" fontId="31" fillId="0" borderId="113" xfId="40" applyNumberFormat="1" applyFont="1" applyFill="1" applyBorder="1" applyAlignment="1">
      <alignment horizontal="right" vertical="center" wrapText="1"/>
    </xf>
    <xf numFmtId="4" fontId="31" fillId="0" borderId="114" xfId="40" applyNumberFormat="1" applyFont="1" applyFill="1" applyBorder="1" applyAlignment="1">
      <alignment horizontal="left" vertical="center"/>
    </xf>
    <xf numFmtId="4" fontId="31" fillId="0" borderId="112" xfId="40" applyNumberFormat="1" applyFont="1" applyFill="1" applyBorder="1" applyAlignment="1">
      <alignment horizontal="right" vertical="center"/>
    </xf>
    <xf numFmtId="4" fontId="31" fillId="8" borderId="112" xfId="40" applyNumberFormat="1" applyFont="1" applyFill="1" applyBorder="1" applyAlignment="1">
      <alignment horizontal="right" vertical="center"/>
    </xf>
    <xf numFmtId="0" fontId="31" fillId="0" borderId="112" xfId="40" applyFont="1" applyFill="1" applyBorder="1" applyAlignment="1">
      <alignment horizontal="right" vertical="center" wrapText="1"/>
    </xf>
    <xf numFmtId="0" fontId="21" fillId="0" borderId="98" xfId="40" applyFill="1" applyBorder="1" applyAlignment="1">
      <alignment horizontal="right" vertical="top"/>
    </xf>
    <xf numFmtId="0" fontId="21" fillId="0" borderId="98" xfId="40" applyFill="1" applyBorder="1" applyAlignment="1">
      <alignment vertical="top" wrapText="1"/>
    </xf>
    <xf numFmtId="0" fontId="31" fillId="0" borderId="98" xfId="40" applyFont="1" applyFill="1" applyBorder="1" applyAlignment="1">
      <alignment horizontal="right" vertical="top"/>
    </xf>
    <xf numFmtId="9" fontId="31" fillId="0" borderId="98" xfId="40" applyNumberFormat="1" applyFont="1" applyFill="1" applyBorder="1" applyAlignment="1">
      <alignment horizontal="right" vertical="top"/>
    </xf>
    <xf numFmtId="4" fontId="31" fillId="0" borderId="98" xfId="40" applyNumberFormat="1" applyFont="1" applyFill="1" applyBorder="1" applyAlignment="1">
      <alignment horizontal="right" vertical="top"/>
    </xf>
    <xf numFmtId="0" fontId="23" fillId="0" borderId="0" xfId="40" applyFont="1" applyFill="1" applyAlignment="1">
      <alignment horizontal="left" vertical="top"/>
    </xf>
    <xf numFmtId="0" fontId="26" fillId="0" borderId="0" xfId="40" applyFont="1" applyFill="1" applyAlignment="1">
      <alignment horizontal="left" vertical="top"/>
    </xf>
    <xf numFmtId="0" fontId="27" fillId="0" borderId="0" xfId="40" applyFont="1" applyFill="1" applyAlignment="1">
      <alignment horizontal="left" vertical="center"/>
    </xf>
    <xf numFmtId="0" fontId="28" fillId="0" borderId="0" xfId="40" applyFont="1" applyFill="1" applyAlignment="1">
      <alignment horizontal="center"/>
    </xf>
    <xf numFmtId="10" fontId="28" fillId="0" borderId="0" xfId="40" applyNumberFormat="1" applyFont="1" applyFill="1"/>
    <xf numFmtId="0" fontId="28" fillId="0" borderId="0" xfId="40" applyFont="1" applyFill="1"/>
    <xf numFmtId="4" fontId="28" fillId="0" borderId="0" xfId="40" applyNumberFormat="1" applyFont="1" applyFill="1"/>
    <xf numFmtId="10" fontId="31" fillId="0" borderId="112" xfId="40" applyNumberFormat="1" applyFont="1" applyFill="1" applyBorder="1" applyAlignment="1">
      <alignment horizontal="right" vertical="center"/>
    </xf>
    <xf numFmtId="10" fontId="31" fillId="8" borderId="112" xfId="40" applyNumberFormat="1" applyFont="1" applyFill="1" applyBorder="1" applyAlignment="1">
      <alignment horizontal="right" vertical="center"/>
    </xf>
    <xf numFmtId="10" fontId="21" fillId="0" borderId="112" xfId="40" applyNumberFormat="1" applyFill="1" applyBorder="1" applyAlignment="1">
      <alignment vertical="center"/>
    </xf>
    <xf numFmtId="10" fontId="21" fillId="0" borderId="0" xfId="40" applyNumberFormat="1" applyFill="1" applyAlignment="1">
      <alignment horizontal="right" vertical="top"/>
    </xf>
    <xf numFmtId="10" fontId="21" fillId="0" borderId="102" xfId="40" applyNumberFormat="1" applyFill="1" applyBorder="1" applyAlignment="1">
      <alignment horizontal="right" vertical="top"/>
    </xf>
    <xf numFmtId="10" fontId="21" fillId="0" borderId="101" xfId="40" applyNumberFormat="1" applyFill="1" applyBorder="1" applyAlignment="1">
      <alignment horizontal="right" vertical="top"/>
    </xf>
    <xf numFmtId="4" fontId="0" fillId="0" borderId="112" xfId="0" applyNumberFormat="1" applyFill="1" applyBorder="1" applyAlignment="1">
      <alignment horizontal="right" vertical="center"/>
    </xf>
    <xf numFmtId="4" fontId="0" fillId="0" borderId="112" xfId="0" applyNumberFormat="1" applyFill="1" applyBorder="1" applyAlignment="1">
      <alignment vertical="center"/>
    </xf>
    <xf numFmtId="4" fontId="0" fillId="8" borderId="112" xfId="0" applyNumberFormat="1" applyFill="1" applyBorder="1" applyAlignment="1">
      <alignment horizontal="right" vertical="center"/>
    </xf>
    <xf numFmtId="4" fontId="0" fillId="8" borderId="112" xfId="0" applyNumberFormat="1" applyFill="1" applyBorder="1" applyAlignment="1">
      <alignment vertical="center"/>
    </xf>
    <xf numFmtId="0" fontId="31" fillId="0" borderId="0" xfId="0" applyFont="1" applyFill="1" applyAlignment="1">
      <alignment horizontal="center" vertical="top"/>
    </xf>
    <xf numFmtId="4" fontId="40" fillId="9" borderId="116" xfId="0" applyNumberFormat="1" applyFont="1" applyFill="1" applyBorder="1" applyAlignment="1">
      <alignment horizontal="left" vertical="center" wrapText="1"/>
    </xf>
    <xf numFmtId="9" fontId="40" fillId="9" borderId="116" xfId="0" applyNumberFormat="1" applyFont="1" applyFill="1" applyBorder="1" applyAlignment="1">
      <alignment horizontal="left" vertical="center" wrapText="1"/>
    </xf>
    <xf numFmtId="0" fontId="0" fillId="9" borderId="116" xfId="0" applyFill="1" applyBorder="1" applyAlignment="1">
      <alignment horizontal="center" vertical="center"/>
    </xf>
    <xf numFmtId="0" fontId="0" fillId="0" borderId="116" xfId="0" applyFill="1" applyBorder="1" applyAlignment="1">
      <alignment horizontal="left" vertical="center" wrapText="1"/>
    </xf>
    <xf numFmtId="0" fontId="0" fillId="0" borderId="116" xfId="0" applyFill="1" applyBorder="1" applyAlignment="1">
      <alignment vertical="center" wrapText="1"/>
    </xf>
    <xf numFmtId="0" fontId="0" fillId="9" borderId="116" xfId="0" applyFill="1" applyBorder="1" applyAlignment="1">
      <alignment horizontal="right" vertical="center"/>
    </xf>
    <xf numFmtId="9" fontId="0" fillId="0" borderId="116" xfId="0" applyNumberFormat="1" applyFill="1" applyBorder="1" applyAlignment="1">
      <alignment horizontal="right" vertical="center"/>
    </xf>
    <xf numFmtId="4" fontId="0" fillId="9" borderId="116" xfId="0" applyNumberFormat="1" applyFill="1" applyBorder="1" applyAlignment="1">
      <alignment horizontal="right" vertical="center"/>
    </xf>
    <xf numFmtId="4" fontId="0" fillId="0" borderId="116" xfId="0" applyNumberFormat="1" applyFill="1" applyBorder="1" applyAlignment="1">
      <alignment horizontal="right" vertical="center"/>
    </xf>
    <xf numFmtId="0" fontId="0" fillId="9" borderId="116" xfId="0" applyFill="1" applyBorder="1" applyAlignment="1">
      <alignment vertical="center"/>
    </xf>
    <xf numFmtId="9" fontId="0" fillId="0" borderId="116" xfId="0" applyNumberFormat="1" applyFill="1" applyBorder="1" applyAlignment="1">
      <alignment vertical="center"/>
    </xf>
    <xf numFmtId="4" fontId="0" fillId="9" borderId="116" xfId="0" applyNumberFormat="1" applyFill="1" applyBorder="1" applyAlignment="1">
      <alignment vertical="center"/>
    </xf>
    <xf numFmtId="4" fontId="0" fillId="0" borderId="116" xfId="0" applyNumberFormat="1" applyFill="1" applyBorder="1" applyAlignment="1">
      <alignment vertical="center"/>
    </xf>
    <xf numFmtId="0" fontId="31" fillId="0" borderId="116" xfId="0" applyFont="1" applyFill="1" applyBorder="1" applyAlignment="1">
      <alignment horizontal="left" vertical="center" wrapText="1"/>
    </xf>
    <xf numFmtId="0" fontId="31" fillId="9" borderId="116" xfId="0" applyFont="1" applyFill="1" applyBorder="1" applyAlignment="1">
      <alignment horizontal="right" vertical="center"/>
    </xf>
    <xf numFmtId="9" fontId="31" fillId="0" borderId="116" xfId="0" applyNumberFormat="1" applyFont="1" applyFill="1" applyBorder="1" applyAlignment="1">
      <alignment horizontal="right" vertical="center"/>
    </xf>
    <xf numFmtId="4" fontId="31" fillId="9" borderId="116" xfId="0" applyNumberFormat="1" applyFont="1" applyFill="1" applyBorder="1" applyAlignment="1">
      <alignment horizontal="right" vertical="center"/>
    </xf>
    <xf numFmtId="4" fontId="31" fillId="0" borderId="116" xfId="0" applyNumberFormat="1" applyFont="1" applyFill="1" applyBorder="1" applyAlignment="1">
      <alignment horizontal="right" vertical="center"/>
    </xf>
    <xf numFmtId="9" fontId="31" fillId="0" borderId="116" xfId="0" applyNumberFormat="1" applyFont="1" applyFill="1" applyBorder="1" applyAlignment="1">
      <alignment vertical="center"/>
    </xf>
    <xf numFmtId="0" fontId="0" fillId="0" borderId="0" xfId="0" applyFill="1" applyAlignment="1">
      <alignment horizontal="right" vertical="top"/>
    </xf>
    <xf numFmtId="0" fontId="0" fillId="0" borderId="0" xfId="0" applyFill="1" applyAlignment="1">
      <alignment vertical="top" wrapText="1"/>
    </xf>
    <xf numFmtId="0" fontId="0" fillId="0" borderId="0" xfId="0" applyFill="1" applyAlignment="1">
      <alignment vertical="top"/>
    </xf>
    <xf numFmtId="9" fontId="0" fillId="0" borderId="0" xfId="0" applyNumberFormat="1" applyFill="1" applyAlignment="1">
      <alignment vertical="top"/>
    </xf>
    <xf numFmtId="4" fontId="0" fillId="0" borderId="0" xfId="0" applyNumberFormat="1" applyFill="1" applyAlignment="1">
      <alignment vertical="top"/>
    </xf>
    <xf numFmtId="0" fontId="34" fillId="0" borderId="0" xfId="0" applyFont="1" applyFill="1" applyAlignment="1">
      <alignment horizontal="center" vertical="top"/>
    </xf>
    <xf numFmtId="0" fontId="36" fillId="0" borderId="0" xfId="0" applyFont="1" applyFill="1" applyAlignment="1">
      <alignment horizontal="center" vertical="top"/>
    </xf>
    <xf numFmtId="4" fontId="36" fillId="0" borderId="0" xfId="0" applyNumberFormat="1" applyFont="1" applyFill="1" applyAlignment="1">
      <alignment horizontal="center" vertical="top"/>
    </xf>
    <xf numFmtId="0" fontId="34" fillId="0" borderId="0" xfId="0" applyFont="1" applyFill="1" applyAlignment="1">
      <alignment horizontal="right" vertical="top"/>
    </xf>
    <xf numFmtId="4" fontId="34" fillId="0" borderId="0" xfId="0" applyNumberFormat="1" applyFont="1" applyFill="1" applyAlignment="1">
      <alignment horizontal="right" vertical="top"/>
    </xf>
    <xf numFmtId="0" fontId="0" fillId="0" borderId="0" xfId="0" applyFill="1" applyAlignment="1">
      <alignment horizontal="center" vertical="top"/>
    </xf>
    <xf numFmtId="0" fontId="35" fillId="0" borderId="0" xfId="0" applyFont="1" applyFill="1" applyAlignment="1">
      <alignment horizontal="left" vertical="top"/>
    </xf>
    <xf numFmtId="0" fontId="34" fillId="0" borderId="0" xfId="0" applyFont="1" applyFill="1" applyAlignment="1">
      <alignment horizontal="left" vertical="top"/>
    </xf>
    <xf numFmtId="0" fontId="32" fillId="0" borderId="104" xfId="0" applyFont="1" applyFill="1" applyBorder="1" applyAlignment="1">
      <alignment horizontal="center" vertical="top"/>
    </xf>
    <xf numFmtId="0" fontId="2" fillId="0" borderId="0" xfId="5" applyAlignment="1">
      <alignment horizontal="center" vertical="center" wrapText="1"/>
    </xf>
    <xf numFmtId="2" fontId="21" fillId="0" borderId="98" xfId="40" applyNumberFormat="1" applyFont="1" applyFill="1" applyBorder="1" applyAlignment="1">
      <alignment horizontal="right" vertical="center" wrapText="1"/>
    </xf>
    <xf numFmtId="10" fontId="21" fillId="0" borderId="98" xfId="40" applyNumberFormat="1" applyFont="1" applyFill="1" applyBorder="1" applyAlignment="1">
      <alignment horizontal="right" vertical="center" wrapText="1"/>
    </xf>
    <xf numFmtId="4" fontId="41" fillId="0" borderId="0" xfId="0" applyNumberFormat="1" applyFont="1" applyFill="1" applyAlignment="1">
      <alignment horizontal="right" vertical="top"/>
    </xf>
    <xf numFmtId="0" fontId="21" fillId="0" borderId="0" xfId="40" applyFill="1" applyAlignment="1">
      <alignment vertical="center" wrapText="1"/>
    </xf>
    <xf numFmtId="0" fontId="22" fillId="0" borderId="0" xfId="40" applyFont="1" applyFill="1" applyAlignment="1">
      <alignment horizontal="center" vertical="top" wrapText="1"/>
    </xf>
    <xf numFmtId="0" fontId="23" fillId="0" borderId="0" xfId="40" applyFont="1" applyFill="1" applyAlignment="1">
      <alignment horizontal="center" vertical="top" wrapText="1"/>
    </xf>
    <xf numFmtId="0" fontId="24" fillId="0" borderId="0" xfId="40" applyFont="1" applyFill="1" applyAlignment="1">
      <alignment horizontal="center" vertical="top" wrapText="1"/>
    </xf>
    <xf numFmtId="0" fontId="24" fillId="0" borderId="0" xfId="40" applyFont="1" applyFill="1" applyAlignment="1">
      <alignment horizontal="center" vertical="top"/>
    </xf>
    <xf numFmtId="0" fontId="24" fillId="0" borderId="97" xfId="40" applyFont="1" applyFill="1" applyBorder="1" applyAlignment="1">
      <alignment horizontal="center" vertical="top"/>
    </xf>
    <xf numFmtId="0" fontId="25" fillId="0" borderId="0" xfId="40" applyFont="1" applyFill="1" applyAlignment="1">
      <alignment horizontal="center" vertical="center"/>
    </xf>
    <xf numFmtId="0" fontId="26" fillId="0" borderId="0" xfId="40" applyFont="1" applyFill="1" applyAlignment="1">
      <alignment horizontal="center" vertical="center"/>
    </xf>
    <xf numFmtId="0" fontId="27" fillId="0" borderId="97" xfId="40" applyFont="1" applyFill="1" applyBorder="1" applyAlignment="1">
      <alignment horizontal="center" vertical="top"/>
    </xf>
    <xf numFmtId="0" fontId="34" fillId="0" borderId="0" xfId="0" applyFont="1" applyFill="1" applyAlignment="1">
      <alignment horizontal="left" vertical="top"/>
    </xf>
    <xf numFmtId="0" fontId="0" fillId="0" borderId="0" xfId="0" applyFill="1" applyAlignment="1">
      <alignment vertical="top"/>
    </xf>
    <xf numFmtId="0" fontId="36" fillId="0" borderId="0" xfId="0" applyFont="1" applyFill="1" applyAlignment="1">
      <alignment horizontal="center" vertical="top"/>
    </xf>
    <xf numFmtId="0" fontId="33" fillId="0" borderId="104" xfId="0" applyFont="1" applyFill="1" applyBorder="1" applyAlignment="1">
      <alignment vertical="top"/>
    </xf>
    <xf numFmtId="4" fontId="32" fillId="0" borderId="104" xfId="0" applyNumberFormat="1" applyFont="1" applyFill="1" applyBorder="1" applyAlignment="1">
      <alignment horizontal="left" vertical="top"/>
    </xf>
    <xf numFmtId="0" fontId="35" fillId="0" borderId="0" xfId="0" applyFont="1" applyFill="1" applyAlignment="1">
      <alignment horizontal="left" vertical="top"/>
    </xf>
    <xf numFmtId="4" fontId="0" fillId="0" borderId="0" xfId="0" applyNumberFormat="1" applyFill="1" applyAlignment="1">
      <alignment vertical="top"/>
    </xf>
    <xf numFmtId="0" fontId="25" fillId="0" borderId="0" xfId="40" applyFont="1" applyFill="1" applyAlignment="1">
      <alignment horizontal="center" vertical="top"/>
    </xf>
    <xf numFmtId="0" fontId="26" fillId="0" borderId="0" xfId="40" applyFont="1" applyFill="1" applyAlignment="1">
      <alignment horizontal="center" vertical="top"/>
    </xf>
    <xf numFmtId="0" fontId="27" fillId="0" borderId="0" xfId="40" applyFont="1" applyFill="1" applyAlignment="1">
      <alignment horizontal="center" vertical="top"/>
    </xf>
    <xf numFmtId="0" fontId="33" fillId="0" borderId="104" xfId="40" applyFont="1" applyFill="1" applyBorder="1"/>
    <xf numFmtId="0" fontId="33" fillId="0" borderId="104" xfId="40" applyFont="1" applyFill="1" applyBorder="1" applyAlignment="1">
      <alignment vertical="top"/>
    </xf>
    <xf numFmtId="0" fontId="33" fillId="0" borderId="104" xfId="40" applyFont="1" applyFill="1" applyBorder="1" applyAlignment="1">
      <alignment horizontal="center" vertical="top"/>
    </xf>
    <xf numFmtId="164" fontId="33" fillId="0" borderId="104" xfId="40" applyNumberFormat="1" applyFont="1" applyFill="1" applyBorder="1" applyAlignment="1">
      <alignment vertical="top"/>
    </xf>
    <xf numFmtId="164" fontId="32" fillId="0" borderId="104" xfId="40" applyNumberFormat="1" applyFont="1" applyFill="1" applyBorder="1" applyAlignment="1">
      <alignment horizontal="left" vertical="top"/>
    </xf>
    <xf numFmtId="0" fontId="21" fillId="0" borderId="0" xfId="40" applyFill="1" applyAlignment="1">
      <alignment vertical="top" wrapText="1"/>
    </xf>
    <xf numFmtId="0" fontId="21" fillId="0" borderId="111" xfId="40" applyFill="1" applyBorder="1" applyAlignment="1">
      <alignment horizontal="center" vertical="center" wrapText="1"/>
    </xf>
    <xf numFmtId="0" fontId="21" fillId="0" borderId="0" xfId="40" applyFill="1" applyAlignment="1">
      <alignment horizontal="center" vertical="center" wrapText="1"/>
    </xf>
    <xf numFmtId="0" fontId="29" fillId="0" borderId="105" xfId="40" applyFont="1" applyFill="1" applyBorder="1" applyAlignment="1">
      <alignment horizontal="center" vertical="center" wrapText="1"/>
    </xf>
    <xf numFmtId="0" fontId="29" fillId="8" borderId="105" xfId="40" applyFont="1" applyFill="1" applyBorder="1" applyAlignment="1">
      <alignment horizontal="center" vertical="center" wrapText="1"/>
    </xf>
    <xf numFmtId="0" fontId="29" fillId="8" borderId="109" xfId="40" applyFont="1" applyFill="1" applyBorder="1" applyAlignment="1">
      <alignment horizontal="center" vertical="center" wrapText="1"/>
    </xf>
    <xf numFmtId="0" fontId="29" fillId="8" borderId="0" xfId="40" applyFont="1" applyFill="1" applyAlignment="1">
      <alignment horizontal="center" vertical="center" wrapText="1"/>
    </xf>
    <xf numFmtId="0" fontId="29" fillId="8" borderId="110" xfId="40" applyFont="1" applyFill="1" applyBorder="1" applyAlignment="1">
      <alignment horizontal="center" vertical="center" wrapText="1"/>
    </xf>
    <xf numFmtId="0" fontId="29" fillId="0" borderId="105" xfId="40" applyFont="1" applyFill="1" applyBorder="1" applyAlignment="1">
      <alignment horizontal="center" vertical="center"/>
    </xf>
    <xf numFmtId="9" fontId="29" fillId="0" borderId="106" xfId="40" applyNumberFormat="1" applyFont="1" applyFill="1" applyBorder="1" applyAlignment="1">
      <alignment horizontal="center" vertical="center"/>
    </xf>
    <xf numFmtId="9" fontId="29" fillId="0" borderId="107" xfId="40" applyNumberFormat="1" applyFont="1" applyFill="1" applyBorder="1" applyAlignment="1">
      <alignment horizontal="center" vertical="center"/>
    </xf>
    <xf numFmtId="9" fontId="29" fillId="0" borderId="108" xfId="40" applyNumberFormat="1" applyFont="1" applyFill="1" applyBorder="1" applyAlignment="1">
      <alignment horizontal="center" vertical="center"/>
    </xf>
    <xf numFmtId="9" fontId="29" fillId="0" borderId="105" xfId="40" applyNumberFormat="1" applyFont="1" applyFill="1" applyBorder="1" applyAlignment="1">
      <alignment horizontal="center" vertical="center"/>
    </xf>
    <xf numFmtId="0" fontId="21" fillId="0" borderId="0" xfId="40" applyFill="1" applyAlignment="1">
      <alignment horizontal="center" vertical="top"/>
    </xf>
    <xf numFmtId="0" fontId="38" fillId="0" borderId="0" xfId="40" applyFont="1" applyFill="1" applyAlignment="1">
      <alignment horizontal="center" vertical="top" wrapText="1"/>
    </xf>
    <xf numFmtId="0" fontId="38" fillId="0" borderId="97" xfId="40" applyFont="1" applyFill="1" applyBorder="1" applyAlignment="1">
      <alignment horizontal="center" vertical="top"/>
    </xf>
    <xf numFmtId="0" fontId="21" fillId="0" borderId="0" xfId="40" applyFill="1" applyAlignment="1">
      <alignment horizontal="left" vertical="center" wrapText="1"/>
    </xf>
    <xf numFmtId="0" fontId="31" fillId="0" borderId="116" xfId="0" applyFont="1" applyFill="1" applyBorder="1" applyAlignment="1">
      <alignment horizontal="left" vertical="center" wrapText="1"/>
    </xf>
    <xf numFmtId="0" fontId="0" fillId="0" borderId="116" xfId="0" applyFill="1" applyBorder="1" applyAlignment="1">
      <alignment vertical="center" wrapText="1"/>
    </xf>
    <xf numFmtId="0" fontId="31" fillId="0" borderId="0" xfId="0" applyFont="1" applyFill="1" applyAlignment="1">
      <alignment horizontal="left" vertical="top" wrapText="1"/>
    </xf>
    <xf numFmtId="0" fontId="0" fillId="0" borderId="0" xfId="0" applyFill="1" applyAlignment="1">
      <alignment vertical="top" wrapText="1"/>
    </xf>
    <xf numFmtId="9" fontId="0" fillId="0" borderId="0" xfId="0" applyNumberFormat="1" applyFill="1" applyAlignment="1">
      <alignment vertical="top"/>
    </xf>
    <xf numFmtId="0" fontId="33" fillId="9" borderId="116" xfId="0" applyFont="1" applyFill="1" applyBorder="1" applyAlignment="1">
      <alignment horizontal="center" vertical="center" wrapText="1"/>
    </xf>
    <xf numFmtId="0" fontId="33" fillId="9" borderId="116" xfId="0" applyFont="1" applyFill="1" applyBorder="1" applyAlignment="1">
      <alignment horizontal="right" vertical="center" wrapText="1"/>
    </xf>
    <xf numFmtId="0" fontId="33" fillId="9" borderId="116" xfId="0" applyFont="1" applyFill="1" applyBorder="1" applyAlignment="1">
      <alignment horizontal="left" vertical="center" wrapText="1"/>
    </xf>
    <xf numFmtId="9" fontId="33" fillId="9" borderId="116" xfId="0" applyNumberFormat="1" applyFont="1" applyFill="1" applyBorder="1" applyAlignment="1">
      <alignment horizontal="left" vertical="center" wrapText="1"/>
    </xf>
    <xf numFmtId="4" fontId="40" fillId="9" borderId="116" xfId="0" applyNumberFormat="1" applyFont="1" applyFill="1" applyBorder="1" applyAlignment="1">
      <alignment horizontal="left" vertical="center" wrapText="1"/>
    </xf>
    <xf numFmtId="9" fontId="40" fillId="9" borderId="116" xfId="0" applyNumberFormat="1" applyFont="1" applyFill="1" applyBorder="1" applyAlignment="1">
      <alignment horizontal="left" vertical="center" wrapText="1"/>
    </xf>
    <xf numFmtId="0" fontId="40" fillId="9" borderId="116" xfId="0" applyFont="1" applyFill="1" applyBorder="1" applyAlignment="1">
      <alignment horizontal="left" vertical="center" wrapText="1"/>
    </xf>
    <xf numFmtId="0" fontId="33" fillId="9" borderId="115" xfId="0" applyFont="1" applyFill="1" applyBorder="1" applyAlignment="1">
      <alignment horizontal="center" vertical="center" wrapText="1"/>
    </xf>
    <xf numFmtId="10" fontId="33" fillId="9" borderId="115" xfId="0" applyNumberFormat="1" applyFont="1" applyFill="1" applyBorder="1" applyAlignment="1">
      <alignment horizontal="left" vertical="center" wrapText="1"/>
    </xf>
    <xf numFmtId="0" fontId="33" fillId="9" borderId="115" xfId="0" applyFont="1" applyFill="1" applyBorder="1" applyAlignment="1">
      <alignment horizontal="left" vertical="center" wrapText="1"/>
    </xf>
    <xf numFmtId="0" fontId="40" fillId="9" borderId="115" xfId="0" applyFont="1" applyFill="1" applyBorder="1" applyAlignment="1">
      <alignment horizontal="left" vertical="center" wrapText="1"/>
    </xf>
    <xf numFmtId="4" fontId="40" fillId="9" borderId="115" xfId="0" applyNumberFormat="1" applyFont="1" applyFill="1" applyBorder="1" applyAlignment="1">
      <alignment horizontal="left" vertical="center" wrapText="1"/>
    </xf>
    <xf numFmtId="0" fontId="39" fillId="0" borderId="0" xfId="40" applyFont="1" applyFill="1" applyAlignment="1">
      <alignment horizontal="center"/>
    </xf>
    <xf numFmtId="10" fontId="31" fillId="0" borderId="0" xfId="0" applyNumberFormat="1" applyFont="1" applyFill="1" applyAlignment="1">
      <alignment horizontal="left" vertical="top"/>
    </xf>
    <xf numFmtId="49" fontId="7" fillId="5" borderId="52" xfId="0" applyNumberFormat="1" applyFont="1" applyFill="1" applyBorder="1" applyAlignment="1">
      <alignment horizontal="right" vertical="center" indent="1"/>
    </xf>
    <xf numFmtId="49" fontId="7" fillId="5" borderId="53" xfId="0" applyNumberFormat="1" applyFont="1" applyFill="1" applyBorder="1" applyAlignment="1">
      <alignment horizontal="right" vertical="center" indent="1"/>
    </xf>
    <xf numFmtId="49" fontId="7" fillId="5" borderId="49" xfId="0" applyNumberFormat="1" applyFont="1" applyFill="1" applyBorder="1" applyAlignment="1">
      <alignment horizontal="right" vertical="center" indent="1"/>
    </xf>
    <xf numFmtId="49" fontId="8" fillId="5" borderId="54" xfId="0" applyNumberFormat="1" applyFont="1" applyFill="1" applyBorder="1" applyAlignment="1">
      <alignment horizontal="center" vertical="center" wrapText="1"/>
    </xf>
    <xf numFmtId="49" fontId="8" fillId="5" borderId="55"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58" xfId="0" applyNumberFormat="1" applyFont="1" applyFill="1" applyBorder="1" applyAlignment="1">
      <alignment horizontal="center" vertical="center" wrapText="1"/>
    </xf>
    <xf numFmtId="49" fontId="8" fillId="5" borderId="59" xfId="0" applyNumberFormat="1" applyFont="1" applyFill="1" applyBorder="1" applyAlignment="1">
      <alignment horizontal="center" vertical="center" wrapText="1"/>
    </xf>
    <xf numFmtId="0" fontId="8" fillId="5" borderId="38" xfId="0" applyNumberFormat="1" applyFont="1" applyFill="1" applyBorder="1" applyAlignment="1">
      <alignment horizontal="center" vertical="center"/>
    </xf>
    <xf numFmtId="0" fontId="8" fillId="5" borderId="39" xfId="0" applyNumberFormat="1" applyFont="1" applyFill="1" applyBorder="1" applyAlignment="1">
      <alignment horizontal="center" vertical="center"/>
    </xf>
    <xf numFmtId="0" fontId="8" fillId="5" borderId="41" xfId="0" applyNumberFormat="1" applyFont="1" applyFill="1" applyBorder="1" applyAlignment="1">
      <alignment horizontal="center" vertical="center"/>
    </xf>
    <xf numFmtId="49" fontId="8" fillId="5" borderId="60" xfId="0" applyNumberFormat="1" applyFont="1" applyFill="1" applyBorder="1" applyAlignment="1">
      <alignment horizontal="center" vertical="center"/>
    </xf>
    <xf numFmtId="49" fontId="8" fillId="5" borderId="61" xfId="0" applyNumberFormat="1" applyFont="1" applyFill="1" applyBorder="1" applyAlignment="1">
      <alignment horizontal="center" vertical="center"/>
    </xf>
    <xf numFmtId="49" fontId="8" fillId="5" borderId="62" xfId="0" applyNumberFormat="1" applyFont="1" applyFill="1" applyBorder="1" applyAlignment="1">
      <alignment horizontal="center" vertical="center"/>
    </xf>
    <xf numFmtId="0" fontId="8" fillId="5" borderId="12" xfId="0" applyNumberFormat="1" applyFont="1" applyFill="1" applyBorder="1" applyAlignment="1">
      <alignment horizontal="center" vertical="center"/>
    </xf>
    <xf numFmtId="0" fontId="8" fillId="5" borderId="13" xfId="0" applyNumberFormat="1" applyFont="1" applyFill="1" applyBorder="1" applyAlignment="1">
      <alignment horizontal="center" vertical="center"/>
    </xf>
    <xf numFmtId="0" fontId="8" fillId="5" borderId="14" xfId="0" applyNumberFormat="1" applyFont="1" applyFill="1" applyBorder="1" applyAlignment="1">
      <alignment horizontal="center" vertical="center"/>
    </xf>
    <xf numFmtId="4" fontId="8" fillId="0" borderId="0" xfId="0" applyNumberFormat="1" applyFont="1" applyAlignment="1">
      <alignment horizontal="right" vertical="top" wrapText="1"/>
    </xf>
    <xf numFmtId="4" fontId="8" fillId="0" borderId="0" xfId="0" applyNumberFormat="1" applyFont="1" applyBorder="1" applyAlignment="1">
      <alignment horizontal="right" vertical="top"/>
    </xf>
    <xf numFmtId="4" fontId="8" fillId="0" borderId="0" xfId="0" applyNumberFormat="1" applyFont="1" applyAlignment="1">
      <alignment horizontal="justify" vertical="top" wrapText="1"/>
    </xf>
    <xf numFmtId="49" fontId="8" fillId="5" borderId="45" xfId="0" applyNumberFormat="1" applyFont="1" applyFill="1" applyBorder="1" applyAlignment="1">
      <alignment horizontal="center" vertical="center" wrapText="1"/>
    </xf>
    <xf numFmtId="49" fontId="8" fillId="5" borderId="46" xfId="0" applyNumberFormat="1" applyFont="1" applyFill="1" applyBorder="1" applyAlignment="1">
      <alignment horizontal="center" vertical="center" wrapText="1"/>
    </xf>
    <xf numFmtId="49" fontId="8" fillId="5" borderId="47" xfId="0" applyNumberFormat="1" applyFont="1" applyFill="1" applyBorder="1" applyAlignment="1">
      <alignment horizontal="center" vertical="center" wrapText="1"/>
    </xf>
    <xf numFmtId="0" fontId="8" fillId="5" borderId="48" xfId="0" applyNumberFormat="1" applyFont="1" applyFill="1" applyBorder="1" applyAlignment="1">
      <alignment horizontal="center" vertical="center" wrapText="1"/>
    </xf>
    <xf numFmtId="0" fontId="8" fillId="5" borderId="49" xfId="0" applyNumberFormat="1" applyFont="1" applyFill="1" applyBorder="1" applyAlignment="1">
      <alignment horizontal="center" vertical="center" wrapText="1"/>
    </xf>
    <xf numFmtId="0" fontId="8" fillId="5" borderId="50" xfId="0" applyNumberFormat="1" applyFont="1" applyFill="1" applyBorder="1" applyAlignment="1">
      <alignment horizontal="center" vertical="center" wrapText="1"/>
    </xf>
    <xf numFmtId="0" fontId="8" fillId="5" borderId="51" xfId="0" applyNumberFormat="1" applyFont="1" applyFill="1" applyBorder="1" applyAlignment="1">
      <alignment horizontal="center" vertical="center" wrapText="1"/>
    </xf>
    <xf numFmtId="43" fontId="11" fillId="0" borderId="48" xfId="0" applyNumberFormat="1" applyFont="1" applyFill="1" applyBorder="1" applyAlignment="1" applyProtection="1">
      <alignment horizontal="right" vertical="center"/>
    </xf>
    <xf numFmtId="43" fontId="11" fillId="0" borderId="53" xfId="0" applyNumberFormat="1" applyFont="1" applyFill="1" applyBorder="1" applyAlignment="1" applyProtection="1">
      <alignment horizontal="right" vertical="center"/>
    </xf>
    <xf numFmtId="43" fontId="11" fillId="0" borderId="43" xfId="0" applyNumberFormat="1" applyFont="1" applyFill="1" applyBorder="1" applyAlignment="1" applyProtection="1">
      <alignment horizontal="right" vertical="center"/>
    </xf>
    <xf numFmtId="43" fontId="11" fillId="0" borderId="67" xfId="0" applyNumberFormat="1" applyFont="1" applyFill="1" applyBorder="1" applyAlignment="1" applyProtection="1">
      <alignment horizontal="right" vertical="center"/>
    </xf>
    <xf numFmtId="43" fontId="11" fillId="0" borderId="64" xfId="0" applyNumberFormat="1" applyFont="1" applyFill="1" applyBorder="1" applyAlignment="1" applyProtection="1">
      <alignment horizontal="right" vertical="center"/>
    </xf>
    <xf numFmtId="43" fontId="11" fillId="0" borderId="9" xfId="0" applyNumberFormat="1" applyFont="1" applyFill="1" applyBorder="1" applyAlignment="1" applyProtection="1">
      <alignment horizontal="right" vertical="center"/>
    </xf>
    <xf numFmtId="43" fontId="11" fillId="0" borderId="68" xfId="0" applyNumberFormat="1" applyFont="1" applyFill="1" applyBorder="1" applyAlignment="1" applyProtection="1">
      <alignment horizontal="right" vertical="center"/>
    </xf>
    <xf numFmtId="43" fontId="11" fillId="0" borderId="65" xfId="0" applyNumberFormat="1" applyFont="1" applyFill="1" applyBorder="1" applyAlignment="1" applyProtection="1">
      <alignment horizontal="right" vertical="center"/>
    </xf>
    <xf numFmtId="43" fontId="11" fillId="0" borderId="32" xfId="0" applyNumberFormat="1" applyFont="1" applyFill="1" applyBorder="1" applyAlignment="1" applyProtection="1">
      <alignment horizontal="right" vertical="center"/>
    </xf>
    <xf numFmtId="49" fontId="11" fillId="0" borderId="77" xfId="0" applyNumberFormat="1" applyFont="1" applyFill="1" applyBorder="1" applyAlignment="1" applyProtection="1">
      <alignment horizontal="left" vertical="center" wrapText="1"/>
    </xf>
    <xf numFmtId="0" fontId="0" fillId="0" borderId="81" xfId="0" applyBorder="1" applyProtection="1"/>
    <xf numFmtId="168" fontId="11" fillId="0" borderId="48" xfId="0" applyNumberFormat="1" applyFont="1" applyFill="1" applyBorder="1" applyAlignment="1" applyProtection="1">
      <alignment horizontal="right" vertical="center"/>
    </xf>
    <xf numFmtId="168" fontId="11" fillId="0" borderId="53" xfId="0" applyNumberFormat="1" applyFont="1" applyFill="1" applyBorder="1" applyAlignment="1" applyProtection="1">
      <alignment horizontal="right" vertical="center"/>
    </xf>
    <xf numFmtId="168" fontId="11" fillId="0" borderId="84" xfId="0" applyNumberFormat="1" applyFont="1" applyFill="1" applyBorder="1" applyAlignment="1" applyProtection="1">
      <alignment horizontal="right" vertical="center"/>
    </xf>
    <xf numFmtId="0" fontId="11" fillId="0" borderId="2" xfId="0" applyNumberFormat="1" applyFont="1" applyFill="1" applyBorder="1" applyAlignment="1" applyProtection="1">
      <alignment horizontal="center" vertical="center" wrapText="1"/>
    </xf>
    <xf numFmtId="0" fontId="11" fillId="0" borderId="63" xfId="0" applyNumberFormat="1" applyFont="1" applyFill="1" applyBorder="1" applyAlignment="1" applyProtection="1">
      <alignment horizontal="center" vertical="center" wrapText="1"/>
    </xf>
    <xf numFmtId="0" fontId="11" fillId="0" borderId="8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left" vertical="center" wrapText="1"/>
    </xf>
    <xf numFmtId="0" fontId="11" fillId="0" borderId="63" xfId="0" applyNumberFormat="1" applyFont="1" applyFill="1" applyBorder="1" applyAlignment="1" applyProtection="1">
      <alignment horizontal="left" vertical="center" wrapText="1"/>
    </xf>
    <xf numFmtId="0" fontId="11" fillId="0" borderId="85" xfId="0" applyNumberFormat="1" applyFont="1" applyFill="1" applyBorder="1" applyAlignment="1" applyProtection="1">
      <alignment horizontal="left" vertical="center" wrapText="1"/>
    </xf>
    <xf numFmtId="49" fontId="11" fillId="0" borderId="66" xfId="0" applyNumberFormat="1" applyFont="1" applyFill="1" applyBorder="1" applyAlignment="1" applyProtection="1">
      <alignment horizontal="center" vertical="center" wrapText="1"/>
    </xf>
    <xf numFmtId="49" fontId="11" fillId="0" borderId="61" xfId="0" applyNumberFormat="1" applyFont="1" applyFill="1" applyBorder="1" applyAlignment="1" applyProtection="1">
      <alignment horizontal="center" vertical="center" wrapText="1"/>
    </xf>
    <xf numFmtId="49" fontId="11" fillId="0" borderId="86" xfId="0" applyNumberFormat="1" applyFont="1" applyFill="1" applyBorder="1" applyAlignment="1" applyProtection="1">
      <alignment horizontal="center" vertical="center" wrapText="1"/>
    </xf>
    <xf numFmtId="43" fontId="11" fillId="0" borderId="84" xfId="0" applyNumberFormat="1" applyFont="1" applyFill="1" applyBorder="1" applyAlignment="1" applyProtection="1">
      <alignment horizontal="right" vertical="center"/>
    </xf>
    <xf numFmtId="43" fontId="11" fillId="0" borderId="87" xfId="0" applyNumberFormat="1" applyFont="1" applyFill="1" applyBorder="1" applyAlignment="1" applyProtection="1">
      <alignment horizontal="right" vertical="center"/>
    </xf>
    <xf numFmtId="43" fontId="11" fillId="0" borderId="88" xfId="0" applyNumberFormat="1" applyFont="1" applyFill="1" applyBorder="1" applyAlignment="1" applyProtection="1">
      <alignment horizontal="right" vertical="center"/>
    </xf>
    <xf numFmtId="168" fontId="11" fillId="0" borderId="43" xfId="0" applyNumberFormat="1" applyFont="1" applyFill="1" applyBorder="1" applyAlignment="1" applyProtection="1">
      <alignment horizontal="right" vertical="center"/>
    </xf>
    <xf numFmtId="0" fontId="11" fillId="0" borderId="44" xfId="0" applyNumberFormat="1" applyFont="1" applyFill="1" applyBorder="1" applyAlignment="1" applyProtection="1">
      <alignment horizontal="center" vertical="center" wrapText="1"/>
    </xf>
    <xf numFmtId="0" fontId="11" fillId="0" borderId="44" xfId="0" applyNumberFormat="1" applyFont="1" applyFill="1" applyBorder="1" applyAlignment="1" applyProtection="1">
      <alignment horizontal="left" vertical="center" wrapText="1"/>
    </xf>
    <xf numFmtId="49" fontId="11" fillId="0" borderId="22" xfId="0" applyNumberFormat="1" applyFont="1" applyFill="1" applyBorder="1" applyAlignment="1" applyProtection="1">
      <alignment horizontal="center" vertical="center" wrapText="1"/>
    </xf>
    <xf numFmtId="4" fontId="8" fillId="0" borderId="0" xfId="0" applyNumberFormat="1" applyFont="1" applyAlignment="1" applyProtection="1">
      <alignment horizontal="right" vertical="top" wrapText="1"/>
    </xf>
    <xf numFmtId="4" fontId="8" fillId="0" borderId="0" xfId="0" applyNumberFormat="1" applyFont="1" applyAlignment="1" applyProtection="1">
      <alignment horizontal="justify" vertical="top" wrapText="1"/>
    </xf>
    <xf numFmtId="4" fontId="8" fillId="0" borderId="0" xfId="0" applyNumberFormat="1" applyFont="1" applyBorder="1" applyAlignment="1" applyProtection="1">
      <alignment horizontal="right" vertical="top"/>
    </xf>
    <xf numFmtId="49" fontId="7" fillId="5" borderId="52" xfId="0" applyNumberFormat="1" applyFont="1" applyFill="1" applyBorder="1" applyAlignment="1" applyProtection="1">
      <alignment horizontal="right" vertical="center" indent="1"/>
    </xf>
    <xf numFmtId="49" fontId="7" fillId="5" borderId="53" xfId="0" applyNumberFormat="1" applyFont="1" applyFill="1" applyBorder="1" applyAlignment="1" applyProtection="1">
      <alignment horizontal="right" vertical="center" indent="1"/>
    </xf>
    <xf numFmtId="49" fontId="7" fillId="5" borderId="49" xfId="0" applyNumberFormat="1" applyFont="1" applyFill="1" applyBorder="1" applyAlignment="1" applyProtection="1">
      <alignment horizontal="right" vertical="center" indent="1"/>
    </xf>
    <xf numFmtId="49" fontId="8" fillId="5" borderId="54" xfId="0" applyNumberFormat="1" applyFont="1" applyFill="1" applyBorder="1" applyAlignment="1" applyProtection="1">
      <alignment horizontal="center" vertical="center" wrapText="1"/>
    </xf>
    <xf numFmtId="49" fontId="8" fillId="5" borderId="57" xfId="0" applyNumberFormat="1" applyFont="1" applyFill="1" applyBorder="1" applyAlignment="1" applyProtection="1">
      <alignment horizontal="center" vertical="center" wrapText="1"/>
    </xf>
    <xf numFmtId="49" fontId="8" fillId="5" borderId="55" xfId="0" applyNumberFormat="1" applyFont="1" applyFill="1" applyBorder="1" applyAlignment="1" applyProtection="1">
      <alignment horizontal="center" vertical="center" wrapText="1"/>
    </xf>
    <xf numFmtId="49" fontId="8" fillId="5" borderId="58" xfId="0" applyNumberFormat="1" applyFont="1" applyFill="1" applyBorder="1" applyAlignment="1" applyProtection="1">
      <alignment horizontal="center" vertical="center" wrapText="1"/>
    </xf>
    <xf numFmtId="49" fontId="8" fillId="5" borderId="56" xfId="0" applyNumberFormat="1" applyFont="1" applyFill="1" applyBorder="1" applyAlignment="1" applyProtection="1">
      <alignment horizontal="center" vertical="center" wrapText="1"/>
    </xf>
    <xf numFmtId="49" fontId="8" fillId="5" borderId="59" xfId="0" applyNumberFormat="1" applyFont="1" applyFill="1" applyBorder="1" applyAlignment="1" applyProtection="1">
      <alignment horizontal="center" vertical="center" wrapText="1"/>
    </xf>
    <xf numFmtId="49" fontId="8" fillId="5" borderId="60" xfId="0" applyNumberFormat="1" applyFont="1" applyFill="1" applyBorder="1" applyAlignment="1" applyProtection="1">
      <alignment horizontal="center" vertical="center"/>
    </xf>
    <xf numFmtId="49" fontId="8" fillId="5" borderId="61" xfId="0" applyNumberFormat="1" applyFont="1" applyFill="1" applyBorder="1" applyAlignment="1" applyProtection="1">
      <alignment horizontal="center" vertical="center"/>
    </xf>
    <xf numFmtId="49" fontId="8" fillId="5" borderId="62" xfId="0" applyNumberFormat="1" applyFont="1" applyFill="1" applyBorder="1" applyAlignment="1" applyProtection="1">
      <alignment horizontal="center" vertical="center"/>
    </xf>
    <xf numFmtId="0" fontId="8" fillId="5" borderId="38" xfId="0" applyNumberFormat="1" applyFont="1" applyFill="1" applyBorder="1" applyAlignment="1" applyProtection="1">
      <alignment horizontal="center" vertical="center"/>
    </xf>
    <xf numFmtId="0" fontId="8" fillId="5" borderId="39" xfId="0" applyNumberFormat="1" applyFont="1" applyFill="1" applyBorder="1" applyAlignment="1" applyProtection="1">
      <alignment horizontal="center" vertical="center"/>
    </xf>
    <xf numFmtId="0" fontId="8" fillId="5" borderId="41" xfId="0" applyNumberFormat="1" applyFont="1" applyFill="1" applyBorder="1" applyAlignment="1" applyProtection="1">
      <alignment horizontal="center" vertical="center"/>
    </xf>
    <xf numFmtId="0" fontId="8" fillId="5" borderId="48" xfId="0" applyNumberFormat="1" applyFont="1" applyFill="1" applyBorder="1" applyAlignment="1" applyProtection="1">
      <alignment horizontal="center" vertical="center" wrapText="1"/>
    </xf>
    <xf numFmtId="0" fontId="8" fillId="5" borderId="49" xfId="0" applyNumberFormat="1" applyFont="1" applyFill="1" applyBorder="1" applyAlignment="1" applyProtection="1">
      <alignment horizontal="center" vertical="center" wrapText="1"/>
    </xf>
    <xf numFmtId="0" fontId="8" fillId="5" borderId="50" xfId="0" applyNumberFormat="1" applyFont="1" applyFill="1" applyBorder="1" applyAlignment="1" applyProtection="1">
      <alignment horizontal="center" vertical="center" wrapText="1"/>
    </xf>
    <xf numFmtId="0" fontId="8" fillId="5" borderId="51" xfId="0" applyNumberFormat="1" applyFont="1" applyFill="1" applyBorder="1" applyAlignment="1" applyProtection="1">
      <alignment horizontal="center" vertical="center" wrapText="1"/>
    </xf>
    <xf numFmtId="0" fontId="8" fillId="5" borderId="12" xfId="0" applyNumberFormat="1" applyFont="1" applyFill="1" applyBorder="1" applyAlignment="1" applyProtection="1">
      <alignment horizontal="center" vertical="center"/>
    </xf>
    <xf numFmtId="0" fontId="8" fillId="5" borderId="13" xfId="0" applyNumberFormat="1" applyFont="1" applyFill="1" applyBorder="1" applyAlignment="1" applyProtection="1">
      <alignment horizontal="center" vertical="center"/>
    </xf>
    <xf numFmtId="0" fontId="8" fillId="5" borderId="14" xfId="0" applyNumberFormat="1" applyFont="1" applyFill="1" applyBorder="1" applyAlignment="1" applyProtection="1">
      <alignment horizontal="center" vertical="center"/>
    </xf>
    <xf numFmtId="49" fontId="8" fillId="5" borderId="69" xfId="0" applyNumberFormat="1" applyFont="1" applyFill="1" applyBorder="1" applyAlignment="1" applyProtection="1">
      <alignment horizontal="center" vertical="center" wrapText="1"/>
    </xf>
    <xf numFmtId="49" fontId="8" fillId="5" borderId="70" xfId="0" applyNumberFormat="1" applyFont="1" applyFill="1" applyBorder="1" applyAlignment="1" applyProtection="1">
      <alignment horizontal="center" vertical="center" wrapText="1"/>
    </xf>
    <xf numFmtId="49" fontId="8" fillId="5" borderId="71" xfId="0" applyNumberFormat="1" applyFont="1" applyFill="1" applyBorder="1" applyAlignment="1" applyProtection="1">
      <alignment horizontal="center" vertical="center" wrapText="1"/>
    </xf>
    <xf numFmtId="49" fontId="8" fillId="5" borderId="72" xfId="0" applyNumberFormat="1" applyFont="1" applyFill="1" applyBorder="1" applyAlignment="1" applyProtection="1">
      <alignment horizontal="center" vertical="center" wrapText="1"/>
    </xf>
    <xf numFmtId="49" fontId="8" fillId="5" borderId="73" xfId="0" applyNumberFormat="1" applyFont="1" applyFill="1" applyBorder="1" applyAlignment="1" applyProtection="1">
      <alignment horizontal="center" vertical="center" wrapText="1"/>
    </xf>
    <xf numFmtId="49" fontId="8" fillId="5" borderId="74" xfId="0" applyNumberFormat="1" applyFont="1" applyFill="1" applyBorder="1" applyAlignment="1" applyProtection="1">
      <alignment horizontal="center" vertical="center" wrapText="1"/>
    </xf>
    <xf numFmtId="169" fontId="8" fillId="5" borderId="69" xfId="0" applyNumberFormat="1" applyFont="1" applyFill="1" applyBorder="1" applyAlignment="1" applyProtection="1">
      <alignment horizontal="center" vertical="center" wrapText="1"/>
    </xf>
    <xf numFmtId="0" fontId="0" fillId="0" borderId="70" xfId="0" applyBorder="1"/>
    <xf numFmtId="0" fontId="0" fillId="0" borderId="71" xfId="0" applyBorder="1"/>
    <xf numFmtId="0" fontId="0" fillId="0" borderId="72" xfId="0" applyBorder="1"/>
    <xf numFmtId="0" fontId="0" fillId="0" borderId="73" xfId="0" applyBorder="1"/>
    <xf numFmtId="0" fontId="0" fillId="0" borderId="74" xfId="0" applyBorder="1"/>
    <xf numFmtId="0" fontId="19" fillId="0" borderId="96" xfId="0" applyFont="1" applyBorder="1" applyAlignment="1">
      <alignment horizontal="center" wrapText="1"/>
    </xf>
  </cellXfs>
  <cellStyles count="41">
    <cellStyle name="0,0_x000d__x000a_NA_x000d__x000a_" xfId="1"/>
    <cellStyle name="Comma 2" xfId="2"/>
    <cellStyle name="Moeda 2" xfId="3"/>
    <cellStyle name="Moeda 3" xfId="4"/>
    <cellStyle name="Normal" xfId="0" builtinId="0"/>
    <cellStyle name="Normal 15" xfId="5"/>
    <cellStyle name="Normal 2" xfId="6"/>
    <cellStyle name="Normal 2 2" xfId="7"/>
    <cellStyle name="Normal 2 3" xfId="8"/>
    <cellStyle name="Normal 26 2" xfId="9"/>
    <cellStyle name="Normal 27 2" xfId="10"/>
    <cellStyle name="Normal 3" xfId="11"/>
    <cellStyle name="Normal 4" xfId="12"/>
    <cellStyle name="Normal 4 2" xfId="13"/>
    <cellStyle name="Normal 5" xfId="14"/>
    <cellStyle name="Normal 6" xfId="40"/>
    <cellStyle name="Normal 7" xfId="15"/>
    <cellStyle name="Normal 7 2" xfId="16"/>
    <cellStyle name="Normal 7 3" xfId="17"/>
    <cellStyle name="Normal 7 3 2" xfId="18"/>
    <cellStyle name="Porcentagem 2" xfId="19"/>
    <cellStyle name="Porcentagem 3" xfId="20"/>
    <cellStyle name="Separador de milhares 2" xfId="21"/>
    <cellStyle name="Separador de milhares 2 2" xfId="22"/>
    <cellStyle name="Separador de milhares 2 2 2" xfId="23"/>
    <cellStyle name="Separador de milhares 2 3" xfId="24"/>
    <cellStyle name="Separador de milhares 26 2" xfId="25"/>
    <cellStyle name="Separador de milhares 27 2" xfId="26"/>
    <cellStyle name="Separador de milhares 3" xfId="27"/>
    <cellStyle name="Separador de milhares 3 2" xfId="28"/>
    <cellStyle name="Separador de milhares 4" xfId="29"/>
    <cellStyle name="Separador de milhares 4 2" xfId="30"/>
    <cellStyle name="Separador de milhares 5" xfId="31"/>
    <cellStyle name="Separador de milhares 6" xfId="32"/>
    <cellStyle name="Separador de milhares 6 2" xfId="33"/>
    <cellStyle name="Separador de milhares 6 2 2" xfId="34"/>
    <cellStyle name="Separador de milhares 7" xfId="35"/>
    <cellStyle name="Separador de milhares 8" xfId="36"/>
    <cellStyle name="Separador de milhares 9" xfId="37"/>
    <cellStyle name="Vírgula 10" xfId="38"/>
    <cellStyle name="Vírgula 2" xfId="39"/>
  </cellStyles>
  <dxfs count="50">
    <dxf>
      <font>
        <color theme="3" tint="0.39994506668294322"/>
      </font>
      <fill>
        <patternFill>
          <bgColor theme="3" tint="0.39994506668294322"/>
        </patternFill>
      </fill>
    </dxf>
    <dxf>
      <font>
        <color theme="3" tint="0.39994506668294322"/>
      </font>
      <fill>
        <patternFill>
          <bgColor theme="3" tint="0.39994506668294322"/>
        </patternFill>
      </fill>
    </dxf>
    <dxf>
      <font>
        <color theme="3" tint="0.39994506668294322"/>
      </font>
      <fill>
        <patternFill>
          <bgColor theme="3" tint="0.39994506668294322"/>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ont>
        <color theme="3" tint="0.39994506668294322"/>
      </font>
      <fill>
        <patternFill>
          <bgColor theme="3" tint="0.39994506668294322"/>
        </patternFill>
      </fill>
    </dxf>
    <dxf>
      <font>
        <color theme="3" tint="0.39994506668294322"/>
      </font>
      <fill>
        <patternFill>
          <bgColor theme="3" tint="0.39994506668294322"/>
        </patternFill>
      </fill>
    </dxf>
    <dxf>
      <font>
        <color theme="3" tint="0.39994506668294322"/>
      </font>
      <fill>
        <patternFill>
          <bgColor theme="3" tint="0.39994506668294322"/>
        </patternFill>
      </fill>
    </dxf>
    <dxf>
      <font>
        <color theme="3" tint="0.39994506668294322"/>
      </font>
      <fill>
        <patternFill>
          <bgColor theme="3" tint="0.39994506668294322"/>
        </patternFill>
      </fill>
    </dxf>
    <dxf>
      <font>
        <color theme="3" tint="0.39994506668294322"/>
      </font>
      <fill>
        <patternFill>
          <bgColor theme="3" tint="0.39994506668294322"/>
        </patternFill>
      </fill>
    </dxf>
    <dxf>
      <font>
        <color theme="3" tint="0.39994506668294322"/>
      </font>
      <fill>
        <patternFill>
          <bgColor theme="3" tint="0.39994506668294322"/>
        </patternFill>
      </fill>
    </dxf>
    <dxf>
      <font>
        <color theme="3" tint="0.39994506668294322"/>
      </font>
      <fill>
        <patternFill>
          <bgColor theme="3" tint="0.39994506668294322"/>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wmf"/></Relationships>
</file>

<file path=xl/drawings/_rels/drawing6.xml.rels><?xml version="1.0" encoding="UTF-8" standalone="yes"?>
<Relationships xmlns="http://schemas.openxmlformats.org/package/2006/relationships"><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76200</xdr:rowOff>
    </xdr:from>
    <xdr:ext cx="6896100" cy="714375"/>
    <xdr:pic>
      <xdr:nvPicPr>
        <xdr:cNvPr id="2" name="Picture 3" descr="RRT-layout-07.jpg"/>
        <xdr:cNvPicPr>
          <a:picLocks noChangeAspect="1"/>
        </xdr:cNvPicPr>
      </xdr:nvPicPr>
      <xdr:blipFill>
        <a:blip xmlns:r="http://schemas.openxmlformats.org/officeDocument/2006/relationships" r:embed="rId1" cstate="print"/>
        <a:stretch>
          <a:fillRect/>
        </a:stretch>
      </xdr:blipFill>
      <xdr:spPr>
        <a:xfrm>
          <a:off x="19050" y="76200"/>
          <a:ext cx="6896100" cy="7143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0</xdr:rowOff>
    </xdr:from>
    <xdr:ext cx="7153275" cy="733425"/>
    <xdr:pic>
      <xdr:nvPicPr>
        <xdr:cNvPr id="2" name="Picture 3" descr="RRT-layout-07.jpg"/>
        <xdr:cNvPicPr>
          <a:picLocks noChangeAspect="1"/>
        </xdr:cNvPicPr>
      </xdr:nvPicPr>
      <xdr:blipFill>
        <a:blip xmlns:r="http://schemas.openxmlformats.org/officeDocument/2006/relationships" r:embed="rId1" cstate="print"/>
        <a:stretch>
          <a:fillRect/>
        </a:stretch>
      </xdr:blipFill>
      <xdr:spPr>
        <a:xfrm>
          <a:off x="19050" y="0"/>
          <a:ext cx="7153275" cy="733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15297150" cy="942975"/>
    <xdr:pic>
      <xdr:nvPicPr>
        <xdr:cNvPr id="2" name="Picture 3" descr="RRT-layout-09.jpg"/>
        <xdr:cNvPicPr>
          <a:picLocks noChangeAspect="1"/>
        </xdr:cNvPicPr>
      </xdr:nvPicPr>
      <xdr:blipFill>
        <a:blip xmlns:r="http://schemas.openxmlformats.org/officeDocument/2006/relationships" r:embed="rId1" cstate="print"/>
        <a:stretch>
          <a:fillRect/>
        </a:stretch>
      </xdr:blipFill>
      <xdr:spPr>
        <a:xfrm>
          <a:off x="57150" y="0"/>
          <a:ext cx="15297150" cy="9429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0</xdr:row>
      <xdr:rowOff>47625</xdr:rowOff>
    </xdr:from>
    <xdr:ext cx="13382625" cy="933450"/>
    <xdr:pic>
      <xdr:nvPicPr>
        <xdr:cNvPr id="2" name="Picture 3" descr="RRT-layout-09.jpg"/>
        <xdr:cNvPicPr>
          <a:picLocks noChangeAspect="1"/>
        </xdr:cNvPicPr>
      </xdr:nvPicPr>
      <xdr:blipFill>
        <a:blip xmlns:r="http://schemas.openxmlformats.org/officeDocument/2006/relationships" r:embed="rId1" cstate="print"/>
        <a:stretch>
          <a:fillRect/>
        </a:stretch>
      </xdr:blipFill>
      <xdr:spPr>
        <a:xfrm>
          <a:off x="19050" y="47625"/>
          <a:ext cx="13382625" cy="9334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231321</xdr:colOff>
      <xdr:row>24</xdr:row>
      <xdr:rowOff>200025</xdr:rowOff>
    </xdr:from>
    <xdr:ext cx="184731" cy="264560"/>
    <xdr:sp macro="" textlink="">
      <xdr:nvSpPr>
        <xdr:cNvPr id="4" name="CaixaDeTexto 3"/>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5" name="CaixaDeTexto 4"/>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6" name="CaixaDeTexto 5"/>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7" name="CaixaDeTexto 6"/>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8" name="CaixaDeTexto 7"/>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9" name="CaixaDeTexto 8"/>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0" name="CaixaDeTexto 9"/>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1" name="CaixaDeTexto 10"/>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2" name="CaixaDeTexto 11"/>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3" name="CaixaDeTexto 12"/>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4" name="CaixaDeTexto 13"/>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5" name="CaixaDeTexto 14"/>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6" name="CaixaDeTexto 15"/>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7" name="CaixaDeTexto 16"/>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8" name="CaixaDeTexto 17"/>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19" name="CaixaDeTexto 18"/>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0" name="CaixaDeTexto 19"/>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1" name="CaixaDeTexto 20"/>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2" name="CaixaDeTexto 21"/>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3" name="CaixaDeTexto 22"/>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4" name="CaixaDeTexto 23"/>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5" name="CaixaDeTexto 24"/>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6" name="CaixaDeTexto 25"/>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7" name="CaixaDeTexto 26"/>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8" name="CaixaDeTexto 27"/>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29" name="CaixaDeTexto 28"/>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0" name="CaixaDeTexto 29"/>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1" name="CaixaDeTexto 30"/>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2" name="CaixaDeTexto 31"/>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3" name="CaixaDeTexto 32"/>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4" name="CaixaDeTexto 33"/>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5" name="CaixaDeTexto 34"/>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6" name="CaixaDeTexto 35"/>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7" name="CaixaDeTexto 36"/>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8" name="CaixaDeTexto 37"/>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39" name="CaixaDeTexto 38"/>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0" name="CaixaDeTexto 39"/>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1" name="CaixaDeTexto 40"/>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2" name="CaixaDeTexto 41"/>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3" name="CaixaDeTexto 42"/>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4" name="CaixaDeTexto 43"/>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5" name="CaixaDeTexto 44"/>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6" name="CaixaDeTexto 45"/>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7" name="CaixaDeTexto 46"/>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8" name="CaixaDeTexto 47"/>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49" name="CaixaDeTexto 48"/>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24</xdr:row>
      <xdr:rowOff>200025</xdr:rowOff>
    </xdr:from>
    <xdr:ext cx="184731" cy="264560"/>
    <xdr:sp macro="" textlink="">
      <xdr:nvSpPr>
        <xdr:cNvPr id="50" name="CaixaDeTexto 49"/>
        <xdr:cNvSpPr txBox="1"/>
      </xdr:nvSpPr>
      <xdr:spPr>
        <a:xfrm>
          <a:off x="3537857"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twoCellAnchor>
    <xdr:from>
      <xdr:col>2</xdr:col>
      <xdr:colOff>123825</xdr:colOff>
      <xdr:row>0</xdr:row>
      <xdr:rowOff>104775</xdr:rowOff>
    </xdr:from>
    <xdr:to>
      <xdr:col>4</xdr:col>
      <xdr:colOff>447675</xdr:colOff>
      <xdr:row>2</xdr:row>
      <xdr:rowOff>123825</xdr:rowOff>
    </xdr:to>
    <xdr:pic>
      <xdr:nvPicPr>
        <xdr:cNvPr id="1072" name="Imagem 52"/>
        <xdr:cNvPicPr>
          <a:picLocks noChangeAspect="1"/>
        </xdr:cNvPicPr>
      </xdr:nvPicPr>
      <xdr:blipFill>
        <a:blip xmlns:r="http://schemas.openxmlformats.org/officeDocument/2006/relationships" r:embed="rId1" cstate="print"/>
        <a:srcRect/>
        <a:stretch>
          <a:fillRect/>
        </a:stretch>
      </xdr:blipFill>
      <xdr:spPr bwMode="auto">
        <a:xfrm>
          <a:off x="1524000" y="104775"/>
          <a:ext cx="2428875" cy="723900"/>
        </a:xfrm>
        <a:prstGeom prst="rect">
          <a:avLst/>
        </a:prstGeom>
        <a:noFill/>
        <a:ln w="9525">
          <a:noFill/>
          <a:miter lim="800000"/>
          <a:headEnd/>
          <a:tailEnd/>
        </a:ln>
      </xdr:spPr>
    </xdr:pic>
    <xdr:clientData/>
  </xdr:twoCellAnchor>
  <xdr:oneCellAnchor>
    <xdr:from>
      <xdr:col>15</xdr:col>
      <xdr:colOff>231321</xdr:colOff>
      <xdr:row>24</xdr:row>
      <xdr:rowOff>200025</xdr:rowOff>
    </xdr:from>
    <xdr:ext cx="184731" cy="264560"/>
    <xdr:sp macro="" textlink="">
      <xdr:nvSpPr>
        <xdr:cNvPr id="53" name="CaixaDeTexto 52"/>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54" name="CaixaDeTexto 53"/>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55" name="CaixaDeTexto 54"/>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56" name="CaixaDeTexto 55"/>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57" name="CaixaDeTexto 56"/>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58" name="CaixaDeTexto 57"/>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59" name="CaixaDeTexto 58"/>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0" name="CaixaDeTexto 59"/>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1" name="CaixaDeTexto 60"/>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2" name="CaixaDeTexto 61"/>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3" name="CaixaDeTexto 62"/>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4" name="CaixaDeTexto 63"/>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5" name="CaixaDeTexto 64"/>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6" name="CaixaDeTexto 65"/>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7" name="CaixaDeTexto 66"/>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8" name="CaixaDeTexto 67"/>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69" name="CaixaDeTexto 68"/>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0" name="CaixaDeTexto 69"/>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1" name="CaixaDeTexto 70"/>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2" name="CaixaDeTexto 71"/>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3" name="CaixaDeTexto 72"/>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4" name="CaixaDeTexto 73"/>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5" name="CaixaDeTexto 74"/>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6" name="CaixaDeTexto 75"/>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7" name="CaixaDeTexto 76"/>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8" name="CaixaDeTexto 77"/>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79" name="CaixaDeTexto 78"/>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0" name="CaixaDeTexto 79"/>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1" name="CaixaDeTexto 80"/>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2" name="CaixaDeTexto 81"/>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3" name="CaixaDeTexto 82"/>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4" name="CaixaDeTexto 83"/>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5" name="CaixaDeTexto 84"/>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6" name="CaixaDeTexto 85"/>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7" name="CaixaDeTexto 86"/>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8" name="CaixaDeTexto 87"/>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89" name="CaixaDeTexto 88"/>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0" name="CaixaDeTexto 89"/>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1" name="CaixaDeTexto 90"/>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2" name="CaixaDeTexto 91"/>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3" name="CaixaDeTexto 92"/>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4" name="CaixaDeTexto 93"/>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5" name="CaixaDeTexto 94"/>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6" name="CaixaDeTexto 95"/>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7" name="CaixaDeTexto 96"/>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8" name="CaixaDeTexto 97"/>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99" name="CaixaDeTexto 98"/>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15</xdr:col>
      <xdr:colOff>231321</xdr:colOff>
      <xdr:row>24</xdr:row>
      <xdr:rowOff>200025</xdr:rowOff>
    </xdr:from>
    <xdr:ext cx="184731" cy="264560"/>
    <xdr:sp macro="" textlink="">
      <xdr:nvSpPr>
        <xdr:cNvPr id="100" name="CaixaDeTexto 99"/>
        <xdr:cNvSpPr txBox="1"/>
      </xdr:nvSpPr>
      <xdr:spPr>
        <a:xfrm>
          <a:off x="20859750" y="224554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231321</xdr:colOff>
      <xdr:row>38</xdr:row>
      <xdr:rowOff>200025</xdr:rowOff>
    </xdr:from>
    <xdr:ext cx="184731" cy="264560"/>
    <xdr:sp macro="" textlink="">
      <xdr:nvSpPr>
        <xdr:cNvPr id="2" name="CaixaDeTexto 1"/>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 name="CaixaDeTexto 2"/>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 name="CaixaDeTexto 3"/>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5" name="CaixaDeTexto 4"/>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6" name="CaixaDeTexto 5"/>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7" name="CaixaDeTexto 6"/>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8" name="CaixaDeTexto 7"/>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9" name="CaixaDeTexto 8"/>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0" name="CaixaDeTexto 9"/>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1" name="CaixaDeTexto 10"/>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2" name="CaixaDeTexto 11"/>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3" name="CaixaDeTexto 12"/>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4" name="CaixaDeTexto 13"/>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5" name="CaixaDeTexto 14"/>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6" name="CaixaDeTexto 15"/>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7" name="CaixaDeTexto 16"/>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8" name="CaixaDeTexto 17"/>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19" name="CaixaDeTexto 18"/>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0" name="CaixaDeTexto 19"/>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1" name="CaixaDeTexto 20"/>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2" name="CaixaDeTexto 21"/>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3" name="CaixaDeTexto 22"/>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4" name="CaixaDeTexto 23"/>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5" name="CaixaDeTexto 24"/>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6" name="CaixaDeTexto 25"/>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7" name="CaixaDeTexto 26"/>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8" name="CaixaDeTexto 27"/>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29" name="CaixaDeTexto 28"/>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0" name="CaixaDeTexto 29"/>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1" name="CaixaDeTexto 30"/>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2" name="CaixaDeTexto 31"/>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3" name="CaixaDeTexto 32"/>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4" name="CaixaDeTexto 33"/>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5" name="CaixaDeTexto 34"/>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6" name="CaixaDeTexto 35"/>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7" name="CaixaDeTexto 36"/>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8" name="CaixaDeTexto 37"/>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39" name="CaixaDeTexto 38"/>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0" name="CaixaDeTexto 39"/>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1" name="CaixaDeTexto 40"/>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2" name="CaixaDeTexto 41"/>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3" name="CaixaDeTexto 42"/>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4" name="CaixaDeTexto 43"/>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5" name="CaixaDeTexto 44"/>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6" name="CaixaDeTexto 45"/>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7" name="CaixaDeTexto 46"/>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5</xdr:col>
      <xdr:colOff>231321</xdr:colOff>
      <xdr:row>38</xdr:row>
      <xdr:rowOff>200025</xdr:rowOff>
    </xdr:from>
    <xdr:ext cx="184731" cy="264560"/>
    <xdr:sp macro="" textlink="">
      <xdr:nvSpPr>
        <xdr:cNvPr id="48" name="CaixaDeTexto 47"/>
        <xdr:cNvSpPr txBox="1"/>
      </xdr:nvSpPr>
      <xdr:spPr>
        <a:xfrm>
          <a:off x="4860471"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twoCellAnchor>
    <xdr:from>
      <xdr:col>2</xdr:col>
      <xdr:colOff>123825</xdr:colOff>
      <xdr:row>0</xdr:row>
      <xdr:rowOff>104775</xdr:rowOff>
    </xdr:from>
    <xdr:to>
      <xdr:col>4</xdr:col>
      <xdr:colOff>447675</xdr:colOff>
      <xdr:row>2</xdr:row>
      <xdr:rowOff>123825</xdr:rowOff>
    </xdr:to>
    <xdr:pic>
      <xdr:nvPicPr>
        <xdr:cNvPr id="49" name="Imagem 52"/>
        <xdr:cNvPicPr>
          <a:picLocks noChangeAspect="1"/>
        </xdr:cNvPicPr>
      </xdr:nvPicPr>
      <xdr:blipFill>
        <a:blip xmlns:r="http://schemas.openxmlformats.org/officeDocument/2006/relationships" r:embed="rId1" cstate="print"/>
        <a:srcRect/>
        <a:stretch>
          <a:fillRect/>
        </a:stretch>
      </xdr:blipFill>
      <xdr:spPr bwMode="auto">
        <a:xfrm>
          <a:off x="1524000" y="104775"/>
          <a:ext cx="2428875" cy="723900"/>
        </a:xfrm>
        <a:prstGeom prst="rect">
          <a:avLst/>
        </a:prstGeom>
        <a:noFill/>
        <a:ln w="9525">
          <a:noFill/>
          <a:miter lim="800000"/>
          <a:headEnd/>
          <a:tailEnd/>
        </a:ln>
      </xdr:spPr>
    </xdr:pic>
    <xdr:clientData/>
  </xdr:twoCellAnchor>
  <xdr:oneCellAnchor>
    <xdr:from>
      <xdr:col>29</xdr:col>
      <xdr:colOff>231321</xdr:colOff>
      <xdr:row>38</xdr:row>
      <xdr:rowOff>200025</xdr:rowOff>
    </xdr:from>
    <xdr:ext cx="184731" cy="264560"/>
    <xdr:sp macro="" textlink="">
      <xdr:nvSpPr>
        <xdr:cNvPr id="50" name="CaixaDeTexto 49"/>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1" name="CaixaDeTexto 50"/>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2" name="CaixaDeTexto 51"/>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3" name="CaixaDeTexto 52"/>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4" name="CaixaDeTexto 53"/>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5" name="CaixaDeTexto 54"/>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6" name="CaixaDeTexto 55"/>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7" name="CaixaDeTexto 56"/>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8" name="CaixaDeTexto 57"/>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59" name="CaixaDeTexto 58"/>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0" name="CaixaDeTexto 59"/>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1" name="CaixaDeTexto 60"/>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2" name="CaixaDeTexto 61"/>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3" name="CaixaDeTexto 62"/>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4" name="CaixaDeTexto 63"/>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5" name="CaixaDeTexto 64"/>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6" name="CaixaDeTexto 65"/>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7" name="CaixaDeTexto 66"/>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8" name="CaixaDeTexto 67"/>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69" name="CaixaDeTexto 68"/>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0" name="CaixaDeTexto 69"/>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1" name="CaixaDeTexto 70"/>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2" name="CaixaDeTexto 71"/>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3" name="CaixaDeTexto 72"/>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4" name="CaixaDeTexto 73"/>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5" name="CaixaDeTexto 74"/>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6" name="CaixaDeTexto 75"/>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7" name="CaixaDeTexto 76"/>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8" name="CaixaDeTexto 77"/>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79" name="CaixaDeTexto 78"/>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0" name="CaixaDeTexto 79"/>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1" name="CaixaDeTexto 80"/>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2" name="CaixaDeTexto 81"/>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3" name="CaixaDeTexto 82"/>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4" name="CaixaDeTexto 83"/>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5" name="CaixaDeTexto 84"/>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6" name="CaixaDeTexto 85"/>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7" name="CaixaDeTexto 86"/>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8" name="CaixaDeTexto 87"/>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89" name="CaixaDeTexto 88"/>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0" name="CaixaDeTexto 89"/>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1" name="CaixaDeTexto 90"/>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2" name="CaixaDeTexto 91"/>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3" name="CaixaDeTexto 92"/>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4" name="CaixaDeTexto 93"/>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5" name="CaixaDeTexto 94"/>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6" name="CaixaDeTexto 95"/>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oneCellAnchor>
    <xdr:from>
      <xdr:col>29</xdr:col>
      <xdr:colOff>231321</xdr:colOff>
      <xdr:row>38</xdr:row>
      <xdr:rowOff>200025</xdr:rowOff>
    </xdr:from>
    <xdr:ext cx="184731" cy="264560"/>
    <xdr:sp macro="" textlink="">
      <xdr:nvSpPr>
        <xdr:cNvPr id="97" name="CaixaDeTexto 96"/>
        <xdr:cNvSpPr txBox="1"/>
      </xdr:nvSpPr>
      <xdr:spPr>
        <a:xfrm>
          <a:off x="16947696"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a:p>
      </xdr:txBody>
    </xdr:sp>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54"/>
  <sheetViews>
    <sheetView tabSelected="1" view="pageBreakPreview" zoomScaleNormal="125" zoomScaleSheetLayoutView="100" workbookViewId="0">
      <pane ySplit="7" topLeftCell="A17" activePane="bottomLeft" state="frozen"/>
      <selection sqref="A1:B1"/>
      <selection pane="bottomLeft" activeCell="L26" sqref="L26"/>
    </sheetView>
  </sheetViews>
  <sheetFormatPr defaultRowHeight="12.75"/>
  <cols>
    <col min="1" max="1" width="8" style="326" customWidth="1"/>
    <col min="2" max="2" width="30.7109375" style="327" customWidth="1"/>
    <col min="3" max="3" width="25.7109375" style="327" customWidth="1"/>
    <col min="4" max="4" width="8.42578125" style="327" customWidth="1"/>
    <col min="5" max="5" width="13.85546875" style="327" customWidth="1"/>
    <col min="6" max="6" width="15" style="327" customWidth="1"/>
    <col min="7" max="7" width="14.28515625" style="328" customWidth="1"/>
    <col min="8" max="8" width="12.140625" style="328" customWidth="1"/>
    <col min="9" max="9" width="10.42578125" style="327" customWidth="1"/>
    <col min="10" max="10" width="9.140625" style="327" customWidth="1"/>
    <col min="11" max="11" width="9.42578125" style="327" customWidth="1"/>
    <col min="12" max="12" width="9.140625" style="327" customWidth="1"/>
    <col min="13" max="16384" width="9.140625" style="343"/>
  </cols>
  <sheetData>
    <row r="1" spans="1:8" s="327" customFormat="1" ht="63" customHeight="1">
      <c r="A1" s="326"/>
      <c r="G1" s="328"/>
      <c r="H1" s="328"/>
    </row>
    <row r="2" spans="1:8" s="327" customFormat="1" ht="20.100000000000001" customHeight="1">
      <c r="A2" s="495" t="s">
        <v>589</v>
      </c>
      <c r="B2" s="496"/>
      <c r="C2" s="496"/>
      <c r="D2" s="496"/>
      <c r="E2" s="496"/>
      <c r="F2" s="496"/>
      <c r="G2" s="496"/>
      <c r="H2" s="328"/>
    </row>
    <row r="3" spans="1:8" s="327" customFormat="1" ht="24" customHeight="1">
      <c r="A3" s="497" t="s">
        <v>590</v>
      </c>
      <c r="B3" s="498"/>
      <c r="C3" s="498"/>
      <c r="D3" s="498"/>
      <c r="E3" s="498"/>
      <c r="F3" s="498"/>
      <c r="G3" s="498"/>
      <c r="H3" s="328"/>
    </row>
    <row r="4" spans="1:8" s="327" customFormat="1" ht="13.5" customHeight="1" thickBot="1">
      <c r="A4" s="499" t="s">
        <v>591</v>
      </c>
      <c r="B4" s="499"/>
      <c r="C4" s="499"/>
      <c r="D4" s="499"/>
      <c r="E4" s="499"/>
      <c r="F4" s="499"/>
      <c r="G4" s="499"/>
      <c r="H4" s="328"/>
    </row>
    <row r="5" spans="1:8" s="327" customFormat="1" ht="9.75" customHeight="1" thickTop="1">
      <c r="A5" s="326"/>
      <c r="G5" s="328"/>
      <c r="H5" s="328"/>
    </row>
    <row r="6" spans="1:8" s="327" customFormat="1" ht="21.95" customHeight="1">
      <c r="A6" s="500" t="s">
        <v>592</v>
      </c>
      <c r="B6" s="501"/>
      <c r="C6" s="501"/>
      <c r="D6" s="501"/>
      <c r="E6" s="501"/>
      <c r="F6" s="501"/>
      <c r="G6" s="501"/>
      <c r="H6" s="328"/>
    </row>
    <row r="7" spans="1:8" s="327" customFormat="1" ht="13.5" customHeight="1" thickBot="1">
      <c r="A7" s="502" t="s">
        <v>593</v>
      </c>
      <c r="B7" s="502"/>
      <c r="C7" s="502"/>
      <c r="D7" s="502"/>
      <c r="E7" s="502"/>
      <c r="F7" s="502"/>
      <c r="G7" s="502"/>
      <c r="H7" s="328"/>
    </row>
    <row r="8" spans="1:8" s="327" customFormat="1" ht="10.5" customHeight="1" thickTop="1">
      <c r="A8" s="326"/>
      <c r="G8" s="328"/>
      <c r="H8" s="328"/>
    </row>
    <row r="9" spans="1:8" s="327" customFormat="1" ht="18" customHeight="1" thickBot="1">
      <c r="A9" s="329" t="s">
        <v>594</v>
      </c>
      <c r="B9" s="330" t="s">
        <v>595</v>
      </c>
      <c r="C9" s="331"/>
      <c r="D9" s="331"/>
      <c r="E9" s="331"/>
      <c r="F9" s="331"/>
      <c r="G9" s="332"/>
      <c r="H9" s="328"/>
    </row>
    <row r="10" spans="1:8" s="327" customFormat="1" ht="15" customHeight="1">
      <c r="A10" s="326"/>
      <c r="B10" s="333" t="s">
        <v>596</v>
      </c>
      <c r="C10" s="334" t="s">
        <v>597</v>
      </c>
      <c r="G10" s="328"/>
      <c r="H10" s="328"/>
    </row>
    <row r="11" spans="1:8" s="327" customFormat="1" ht="15" customHeight="1">
      <c r="A11" s="326"/>
      <c r="B11" s="333" t="s">
        <v>598</v>
      </c>
      <c r="C11" s="334" t="s">
        <v>599</v>
      </c>
      <c r="G11" s="328"/>
      <c r="H11" s="328"/>
    </row>
    <row r="12" spans="1:8" s="327" customFormat="1" ht="6.95" customHeight="1">
      <c r="A12" s="326"/>
      <c r="B12" s="335"/>
      <c r="G12" s="328"/>
      <c r="H12" s="328"/>
    </row>
    <row r="13" spans="1:8" s="327" customFormat="1" ht="18" customHeight="1" thickBot="1">
      <c r="A13" s="329" t="s">
        <v>600</v>
      </c>
      <c r="B13" s="330" t="s">
        <v>601</v>
      </c>
      <c r="C13" s="336"/>
      <c r="D13" s="336"/>
      <c r="E13" s="336"/>
      <c r="F13" s="336"/>
      <c r="G13" s="337"/>
      <c r="H13" s="328"/>
    </row>
    <row r="14" spans="1:8" s="327" customFormat="1" ht="45" customHeight="1">
      <c r="A14" s="326"/>
      <c r="B14" s="333" t="s">
        <v>602</v>
      </c>
      <c r="C14" s="494" t="s">
        <v>603</v>
      </c>
      <c r="D14" s="494"/>
      <c r="E14" s="494"/>
      <c r="F14" s="494"/>
      <c r="G14" s="494"/>
      <c r="H14" s="328"/>
    </row>
    <row r="15" spans="1:8" s="327" customFormat="1" ht="15" customHeight="1">
      <c r="A15" s="326"/>
      <c r="B15" s="333" t="s">
        <v>596</v>
      </c>
      <c r="C15" s="334" t="s">
        <v>604</v>
      </c>
      <c r="D15" s="334"/>
      <c r="E15" s="334"/>
      <c r="F15" s="334"/>
      <c r="G15" s="338"/>
      <c r="H15" s="328"/>
    </row>
    <row r="16" spans="1:8" s="327" customFormat="1" ht="15" customHeight="1">
      <c r="A16" s="326"/>
      <c r="B16" s="333" t="s">
        <v>598</v>
      </c>
      <c r="C16" s="334" t="s">
        <v>599</v>
      </c>
      <c r="D16" s="334"/>
      <c r="E16" s="334"/>
      <c r="F16" s="334"/>
      <c r="G16" s="338"/>
      <c r="H16" s="328"/>
    </row>
    <row r="17" spans="1:8" s="327" customFormat="1" ht="15" customHeight="1">
      <c r="A17" s="326"/>
      <c r="B17" s="333" t="s">
        <v>605</v>
      </c>
      <c r="C17" s="334" t="s">
        <v>606</v>
      </c>
      <c r="D17" s="338"/>
      <c r="E17" s="334"/>
      <c r="F17" s="334"/>
      <c r="G17" s="338"/>
      <c r="H17" s="328"/>
    </row>
    <row r="18" spans="1:8" s="327" customFormat="1" ht="15" customHeight="1">
      <c r="A18" s="326"/>
      <c r="B18" s="333" t="s">
        <v>607</v>
      </c>
      <c r="C18" s="339" t="s">
        <v>608</v>
      </c>
      <c r="D18" s="338"/>
      <c r="E18" s="334"/>
      <c r="F18" s="334"/>
      <c r="G18" s="338"/>
      <c r="H18" s="328"/>
    </row>
    <row r="19" spans="1:8" s="327" customFormat="1" ht="6.95" customHeight="1">
      <c r="A19" s="326"/>
      <c r="B19" s="335"/>
      <c r="G19" s="328"/>
      <c r="H19" s="328"/>
    </row>
    <row r="20" spans="1:8" s="343" customFormat="1" ht="18" customHeight="1" thickBot="1">
      <c r="A20" s="329" t="s">
        <v>609</v>
      </c>
      <c r="B20" s="330" t="s">
        <v>610</v>
      </c>
      <c r="C20" s="340"/>
      <c r="D20" s="340"/>
      <c r="E20" s="340"/>
      <c r="F20" s="340"/>
      <c r="G20" s="341"/>
      <c r="H20" s="342"/>
    </row>
    <row r="21" spans="1:8" s="327" customFormat="1" ht="18" customHeight="1">
      <c r="A21" s="344" t="s">
        <v>569</v>
      </c>
      <c r="B21" s="345" t="s">
        <v>611</v>
      </c>
      <c r="C21" s="346" t="s">
        <v>612</v>
      </c>
      <c r="D21" s="344" t="s">
        <v>613</v>
      </c>
      <c r="E21" s="347" t="s">
        <v>614</v>
      </c>
      <c r="F21" s="348" t="s">
        <v>615</v>
      </c>
      <c r="G21" s="349" t="s">
        <v>616</v>
      </c>
      <c r="H21" s="328"/>
    </row>
    <row r="22" spans="1:8" s="327" customFormat="1" ht="15" customHeight="1">
      <c r="A22" s="350" t="s">
        <v>617</v>
      </c>
      <c r="B22" s="351" t="s">
        <v>618</v>
      </c>
      <c r="C22" s="351" t="s">
        <v>619</v>
      </c>
      <c r="D22" s="351" t="s">
        <v>563</v>
      </c>
      <c r="E22" s="385">
        <v>39374.5</v>
      </c>
      <c r="F22" s="385">
        <f>ROUND(G22/E22,2)</f>
        <v>5.54</v>
      </c>
      <c r="G22" s="385">
        <f>'II - Rel.Anal.Parc.Honor.'!E26</f>
        <v>218201.62999999998</v>
      </c>
      <c r="H22" s="328"/>
    </row>
    <row r="23" spans="1:8" ht="15" customHeight="1">
      <c r="A23" s="350" t="s">
        <v>620</v>
      </c>
      <c r="B23" s="351" t="s">
        <v>621</v>
      </c>
      <c r="C23" s="351" t="s">
        <v>622</v>
      </c>
      <c r="D23" s="351" t="s">
        <v>623</v>
      </c>
      <c r="E23" s="385">
        <v>1</v>
      </c>
      <c r="F23" s="385">
        <v>130967.19</v>
      </c>
      <c r="G23" s="385">
        <f>'II - Rel.Anal.Parc.Honor.'!E27</f>
        <v>130967.19</v>
      </c>
    </row>
    <row r="24" spans="1:8" ht="15" customHeight="1">
      <c r="A24" s="350" t="s">
        <v>625</v>
      </c>
      <c r="B24" s="351" t="s">
        <v>626</v>
      </c>
      <c r="C24" s="351" t="s">
        <v>627</v>
      </c>
      <c r="D24" s="351" t="s">
        <v>623</v>
      </c>
      <c r="E24" s="385">
        <v>1</v>
      </c>
      <c r="F24" s="385">
        <v>69235.06</v>
      </c>
      <c r="G24" s="385">
        <f>'II - Rel.Anal.Parc.Honor.'!E28</f>
        <v>69235.06</v>
      </c>
    </row>
    <row r="25" spans="1:8" ht="15" customHeight="1">
      <c r="A25" s="350"/>
      <c r="B25" s="352" t="s">
        <v>548</v>
      </c>
      <c r="C25" s="352"/>
      <c r="D25" s="353"/>
      <c r="E25" s="387"/>
      <c r="F25" s="387"/>
      <c r="G25" s="388">
        <f>SUM(G22:G24)</f>
        <v>418403.87999999995</v>
      </c>
    </row>
    <row r="26" spans="1:8" s="327" customFormat="1" ht="6.95" customHeight="1">
      <c r="A26" s="326"/>
      <c r="G26" s="328"/>
      <c r="H26" s="328"/>
    </row>
    <row r="27" spans="1:8" s="327" customFormat="1" ht="17.100000000000001" customHeight="1" thickBot="1">
      <c r="A27" s="329">
        <v>4</v>
      </c>
      <c r="B27" s="340" t="s">
        <v>629</v>
      </c>
      <c r="C27" s="340"/>
      <c r="D27" s="331"/>
      <c r="E27" s="331"/>
      <c r="F27" s="331"/>
      <c r="G27" s="332"/>
      <c r="H27" s="328"/>
    </row>
    <row r="28" spans="1:8" s="327" customFormat="1" ht="15" customHeight="1">
      <c r="A28" s="354" t="s">
        <v>630</v>
      </c>
      <c r="B28" s="355" t="s">
        <v>631</v>
      </c>
      <c r="C28" s="355"/>
      <c r="D28" s="355"/>
      <c r="E28" s="355"/>
      <c r="F28" s="450">
        <v>0</v>
      </c>
      <c r="G28" s="392">
        <v>0</v>
      </c>
      <c r="H28" s="328"/>
    </row>
    <row r="29" spans="1:8" s="328" customFormat="1" ht="15" customHeight="1">
      <c r="A29" s="356" t="s">
        <v>632</v>
      </c>
      <c r="B29" s="357" t="s">
        <v>633</v>
      </c>
      <c r="C29" s="357" t="s">
        <v>634</v>
      </c>
      <c r="D29" s="357"/>
      <c r="E29" s="357"/>
      <c r="F29" s="449">
        <v>0</v>
      </c>
      <c r="G29" s="394">
        <v>0</v>
      </c>
    </row>
    <row r="30" spans="1:8" s="327" customFormat="1" ht="15" customHeight="1">
      <c r="A30" s="350"/>
      <c r="B30" s="334"/>
      <c r="C30" s="334" t="s">
        <v>635</v>
      </c>
      <c r="D30" s="334"/>
      <c r="E30" s="334"/>
      <c r="F30" s="449">
        <f>'II - Rel.Anal.Parc.Honor.'!H31</f>
        <v>0.16547423030589489</v>
      </c>
      <c r="G30" s="394">
        <f>'II - Rel.Anal.Parc.Honor.'!H30</f>
        <v>69235.06</v>
      </c>
      <c r="H30" s="328"/>
    </row>
    <row r="31" spans="1:8" s="327" customFormat="1" ht="15" customHeight="1">
      <c r="A31" s="358"/>
      <c r="B31" s="359"/>
      <c r="C31" s="359" t="s">
        <v>636</v>
      </c>
      <c r="D31" s="359"/>
      <c r="E31" s="359"/>
      <c r="F31" s="449">
        <v>0</v>
      </c>
      <c r="G31" s="394">
        <v>0</v>
      </c>
      <c r="H31" s="328"/>
    </row>
    <row r="32" spans="1:8" s="361" customFormat="1" ht="15" customHeight="1">
      <c r="A32" s="350" t="s">
        <v>637</v>
      </c>
      <c r="B32" s="334" t="s">
        <v>638</v>
      </c>
      <c r="C32" s="334" t="s">
        <v>639</v>
      </c>
      <c r="D32" s="352"/>
      <c r="E32" s="352"/>
      <c r="F32" s="451">
        <f>'II - Rel.Anal.Parc.Honor.'!J31</f>
        <v>3.5602251107231614E-2</v>
      </c>
      <c r="G32" s="398">
        <f>'II - Rel.Anal.Parc.Honor.'!J30</f>
        <v>14896.12</v>
      </c>
      <c r="H32" s="360"/>
    </row>
    <row r="33" spans="1:8" s="361" customFormat="1" ht="15" customHeight="1">
      <c r="A33" s="350"/>
      <c r="B33" s="352"/>
      <c r="C33" s="334" t="s">
        <v>640</v>
      </c>
      <c r="D33" s="352"/>
      <c r="E33" s="352"/>
      <c r="F33" s="449">
        <f>'II - Rel.Anal.Parc.Honor.'!K31</f>
        <v>0.10681103148469849</v>
      </c>
      <c r="G33" s="394">
        <f>'II - Rel.Anal.Parc.Honor.'!K30</f>
        <v>44690.15</v>
      </c>
      <c r="H33" s="360"/>
    </row>
    <row r="34" spans="1:8" ht="15" customHeight="1">
      <c r="A34" s="350"/>
      <c r="B34" s="334"/>
      <c r="C34" s="334" t="s">
        <v>641</v>
      </c>
      <c r="D34" s="334"/>
      <c r="E34" s="334"/>
      <c r="F34" s="449">
        <v>0</v>
      </c>
      <c r="G34" s="394">
        <v>0</v>
      </c>
    </row>
    <row r="35" spans="1:8" ht="15" customHeight="1">
      <c r="A35" s="350"/>
      <c r="B35" s="334"/>
      <c r="C35" s="334" t="s">
        <v>642</v>
      </c>
      <c r="D35" s="334"/>
      <c r="E35" s="334"/>
      <c r="F35" s="449">
        <v>0</v>
      </c>
      <c r="G35" s="394">
        <v>0</v>
      </c>
    </row>
    <row r="36" spans="1:8" ht="15" customHeight="1">
      <c r="A36" s="350"/>
      <c r="B36" s="334"/>
      <c r="C36" s="334" t="s">
        <v>643</v>
      </c>
      <c r="D36" s="334"/>
      <c r="E36" s="334"/>
      <c r="F36" s="449">
        <f>'II - Rel.Anal.Parc.Honor.'!M31</f>
        <v>0.656508801973825</v>
      </c>
      <c r="G36" s="394">
        <f>'II - Rel.Anal.Parc.Honor.'!M30</f>
        <v>274685.83</v>
      </c>
    </row>
    <row r="37" spans="1:8" s="361" customFormat="1" ht="15" customHeight="1">
      <c r="A37" s="350"/>
      <c r="B37" s="352"/>
      <c r="C37" s="334" t="s">
        <v>644</v>
      </c>
      <c r="D37" s="352"/>
      <c r="E37" s="352"/>
      <c r="F37" s="449">
        <f>'II - Rel.Anal.Parc.Honor.'!N31</f>
        <v>3.5603685128350153E-2</v>
      </c>
      <c r="G37" s="394">
        <f>'II - Rel.Anal.Parc.Honor.'!N30</f>
        <v>14896.72</v>
      </c>
    </row>
    <row r="38" spans="1:8" ht="15" customHeight="1">
      <c r="A38" s="358"/>
      <c r="B38" s="359"/>
      <c r="C38" s="359" t="s">
        <v>645</v>
      </c>
      <c r="D38" s="359"/>
      <c r="E38" s="362"/>
      <c r="F38" s="449">
        <v>0</v>
      </c>
      <c r="G38" s="394">
        <v>0</v>
      </c>
      <c r="H38" s="327"/>
    </row>
    <row r="39" spans="1:8" ht="15" customHeight="1">
      <c r="A39" s="350" t="s">
        <v>646</v>
      </c>
      <c r="B39" s="334" t="s">
        <v>647</v>
      </c>
      <c r="C39" s="334" t="s">
        <v>648</v>
      </c>
      <c r="D39" s="363"/>
      <c r="E39" s="364"/>
      <c r="F39" s="451">
        <v>0</v>
      </c>
      <c r="G39" s="398">
        <v>0</v>
      </c>
      <c r="H39" s="327"/>
    </row>
    <row r="40" spans="1:8" ht="15" customHeight="1">
      <c r="A40" s="350"/>
      <c r="B40" s="334"/>
      <c r="C40" s="334" t="s">
        <v>649</v>
      </c>
      <c r="D40" s="334"/>
      <c r="E40" s="334"/>
      <c r="F40" s="449">
        <v>0</v>
      </c>
      <c r="G40" s="394">
        <v>0</v>
      </c>
      <c r="H40" s="327"/>
    </row>
    <row r="41" spans="1:8" s="361" customFormat="1" ht="15" customHeight="1" thickBot="1">
      <c r="A41" s="365"/>
      <c r="B41" s="366"/>
      <c r="C41" s="367" t="s">
        <v>650</v>
      </c>
      <c r="D41" s="368"/>
      <c r="E41" s="368"/>
      <c r="F41" s="492">
        <v>0</v>
      </c>
      <c r="G41" s="491">
        <v>0</v>
      </c>
      <c r="H41" s="369"/>
    </row>
    <row r="42" spans="1:8" s="361" customFormat="1" ht="12.75" customHeight="1">
      <c r="A42" s="326"/>
      <c r="C42" s="327"/>
      <c r="D42" s="370"/>
      <c r="E42" s="370"/>
      <c r="F42" s="369"/>
      <c r="G42" s="369"/>
      <c r="H42" s="369"/>
    </row>
    <row r="43" spans="1:8" s="361" customFormat="1" ht="12.75" customHeight="1">
      <c r="A43" s="326"/>
      <c r="C43" s="327"/>
      <c r="D43" s="370"/>
      <c r="E43" s="370"/>
      <c r="F43" s="369"/>
      <c r="G43" s="369"/>
      <c r="H43" s="369"/>
    </row>
    <row r="44" spans="1:8" s="361" customFormat="1" ht="12.75" customHeight="1">
      <c r="A44" s="326"/>
      <c r="C44" s="327"/>
      <c r="D44" s="370"/>
      <c r="E44" s="370"/>
      <c r="F44" s="369"/>
      <c r="G44" s="369"/>
      <c r="H44" s="369"/>
    </row>
    <row r="45" spans="1:8" s="361" customFormat="1" ht="12.75" customHeight="1">
      <c r="A45" s="326"/>
      <c r="C45" s="327"/>
      <c r="D45" s="370"/>
      <c r="E45" s="370"/>
      <c r="F45" s="369"/>
      <c r="G45" s="369"/>
      <c r="H45" s="369"/>
    </row>
    <row r="46" spans="1:8" s="361" customFormat="1" ht="12.75" customHeight="1">
      <c r="A46" s="326"/>
      <c r="C46" s="327"/>
      <c r="D46" s="370"/>
      <c r="E46" s="370"/>
      <c r="F46" s="369"/>
      <c r="G46" s="369"/>
      <c r="H46" s="369"/>
    </row>
    <row r="47" spans="1:8" s="361" customFormat="1" ht="12.75" customHeight="1">
      <c r="A47" s="326"/>
      <c r="C47" s="327"/>
      <c r="D47" s="370"/>
      <c r="E47" s="370"/>
      <c r="F47" s="369"/>
      <c r="G47" s="369"/>
      <c r="H47" s="369"/>
    </row>
    <row r="48" spans="1:8" s="361" customFormat="1" ht="12.75" customHeight="1">
      <c r="A48" s="326"/>
      <c r="C48" s="327"/>
      <c r="D48" s="370"/>
      <c r="E48" s="370"/>
      <c r="F48" s="369"/>
      <c r="G48" s="369"/>
      <c r="H48" s="369"/>
    </row>
    <row r="49" spans="1:8" s="361" customFormat="1" ht="12.75" customHeight="1">
      <c r="A49" s="326"/>
      <c r="C49" s="327"/>
      <c r="D49" s="370"/>
      <c r="E49" s="370"/>
      <c r="F49" s="369"/>
      <c r="G49" s="369"/>
      <c r="H49" s="369"/>
    </row>
    <row r="50" spans="1:8" s="361" customFormat="1" ht="12.75" customHeight="1">
      <c r="A50" s="326"/>
      <c r="C50" s="327"/>
      <c r="D50" s="370"/>
      <c r="E50" s="370"/>
      <c r="F50" s="369"/>
      <c r="G50" s="369"/>
      <c r="H50" s="369"/>
    </row>
    <row r="51" spans="1:8" s="361" customFormat="1" ht="12.75" customHeight="1">
      <c r="A51" s="326"/>
      <c r="C51" s="327"/>
      <c r="D51" s="370"/>
      <c r="E51" s="370"/>
      <c r="F51" s="369"/>
      <c r="G51" s="369"/>
      <c r="H51" s="369"/>
    </row>
    <row r="52" spans="1:8" ht="12.75" customHeight="1">
      <c r="D52" s="371"/>
      <c r="E52" s="371"/>
      <c r="F52" s="372"/>
      <c r="H52" s="373"/>
    </row>
    <row r="53" spans="1:8" ht="12.75" customHeight="1">
      <c r="D53" s="371"/>
      <c r="E53" s="371"/>
      <c r="F53" s="373"/>
      <c r="G53" s="373"/>
      <c r="H53" s="373"/>
    </row>
    <row r="54" spans="1:8" ht="12.75" customHeight="1">
      <c r="D54" s="371"/>
      <c r="E54" s="371"/>
      <c r="F54" s="373"/>
      <c r="G54" s="373"/>
      <c r="H54" s="373"/>
    </row>
  </sheetData>
  <sheetProtection formatCells="0" formatColumns="0" formatRows="0" insertColumns="0" insertRows="0" insertHyperlinks="0" deleteColumns="0" deleteRows="0" sort="0" autoFilter="0" pivotTables="0"/>
  <mergeCells count="6">
    <mergeCell ref="C14:G14"/>
    <mergeCell ref="A2:G2"/>
    <mergeCell ref="A3:G3"/>
    <mergeCell ref="A4:G4"/>
    <mergeCell ref="A6:G6"/>
    <mergeCell ref="A7:G7"/>
  </mergeCells>
  <printOptions horizontalCentered="1"/>
  <pageMargins left="0.59055118110236227" right="0.39370078740157483" top="0.39370078740157483" bottom="0.39370078740157483" header="0.39370078740157483" footer="0.39370078740157483"/>
  <pageSetup paperSize="9" scale="80" fitToHeight="0" orientation="portrait" r:id="rId1"/>
  <headerFooter alignWithMargins="0">
    <oddFooter>&amp;CPág. &amp;P/&amp;N</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O104"/>
  <sheetViews>
    <sheetView view="pageBreakPreview" zoomScaleNormal="125" zoomScaleSheetLayoutView="100" workbookViewId="0">
      <pane ySplit="7" topLeftCell="A8" activePane="bottomLeft" state="frozen"/>
      <selection sqref="A1:B1"/>
      <selection pane="bottomLeft" activeCell="B28" sqref="B28"/>
    </sheetView>
  </sheetViews>
  <sheetFormatPr defaultRowHeight="12.75"/>
  <cols>
    <col min="1" max="1" width="8" style="326" customWidth="1"/>
    <col min="2" max="2" width="30.7109375" style="327" customWidth="1"/>
    <col min="3" max="3" width="25.7109375" style="327" customWidth="1"/>
    <col min="4" max="4" width="8.42578125" style="327" customWidth="1"/>
    <col min="5" max="5" width="13.85546875" style="327" customWidth="1"/>
    <col min="6" max="6" width="14.85546875" style="327" customWidth="1"/>
    <col min="7" max="7" width="14.28515625" style="328" customWidth="1"/>
    <col min="8" max="8" width="12.140625" style="328" customWidth="1"/>
    <col min="9" max="9" width="10.42578125" style="327" customWidth="1"/>
    <col min="10" max="10" width="9.140625" style="327" customWidth="1"/>
    <col min="11" max="11" width="9.42578125" style="327" customWidth="1"/>
    <col min="12" max="12" width="9.140625" style="327" customWidth="1"/>
    <col min="13" max="16384" width="9.140625" style="343"/>
  </cols>
  <sheetData>
    <row r="1" spans="1:15" s="327" customFormat="1" ht="60.95" customHeight="1">
      <c r="A1" s="326"/>
      <c r="G1" s="328"/>
      <c r="H1" s="328"/>
    </row>
    <row r="2" spans="1:15" s="327" customFormat="1" ht="20.25" customHeight="1">
      <c r="A2" s="495" t="s">
        <v>589</v>
      </c>
      <c r="B2" s="496"/>
      <c r="C2" s="496"/>
      <c r="D2" s="496"/>
      <c r="E2" s="496"/>
      <c r="F2" s="496"/>
      <c r="G2" s="496"/>
      <c r="H2" s="328"/>
    </row>
    <row r="3" spans="1:15" s="327" customFormat="1" ht="24" customHeight="1">
      <c r="A3" s="497" t="s">
        <v>590</v>
      </c>
      <c r="B3" s="498"/>
      <c r="C3" s="498"/>
      <c r="D3" s="498"/>
      <c r="E3" s="498"/>
      <c r="F3" s="498"/>
      <c r="G3" s="498"/>
      <c r="H3" s="328"/>
    </row>
    <row r="4" spans="1:15" s="327" customFormat="1" ht="13.5" customHeight="1" thickBot="1">
      <c r="A4" s="499" t="s">
        <v>591</v>
      </c>
      <c r="B4" s="499"/>
      <c r="C4" s="499"/>
      <c r="D4" s="499"/>
      <c r="E4" s="499"/>
      <c r="F4" s="499"/>
      <c r="G4" s="499"/>
      <c r="H4" s="328"/>
    </row>
    <row r="5" spans="1:15" ht="13.5" customHeight="1" thickTop="1"/>
    <row r="6" spans="1:15" s="327" customFormat="1" ht="20.25" customHeight="1">
      <c r="A6" s="510" t="s">
        <v>651</v>
      </c>
      <c r="B6" s="510"/>
      <c r="C6" s="510"/>
      <c r="D6" s="510"/>
      <c r="E6" s="510"/>
      <c r="F6" s="510"/>
      <c r="G6" s="510"/>
      <c r="H6" s="328"/>
    </row>
    <row r="7" spans="1:15" s="327" customFormat="1" ht="13.5" customHeight="1" thickBot="1">
      <c r="A7" s="502" t="s">
        <v>593</v>
      </c>
      <c r="B7" s="502"/>
      <c r="C7" s="502"/>
      <c r="D7" s="502"/>
      <c r="E7" s="502"/>
      <c r="F7" s="502"/>
      <c r="G7" s="502"/>
      <c r="H7" s="328"/>
    </row>
    <row r="8" spans="1:15" ht="9" customHeight="1" thickTop="1"/>
    <row r="9" spans="1:15" s="327" customFormat="1" ht="18" customHeight="1" thickBot="1">
      <c r="A9" s="374" t="s">
        <v>594</v>
      </c>
      <c r="B9" s="375" t="s">
        <v>595</v>
      </c>
      <c r="C9" s="376"/>
      <c r="D9" s="376"/>
      <c r="E9" s="376"/>
      <c r="F9" s="376"/>
      <c r="G9" s="377"/>
      <c r="H9" s="328"/>
    </row>
    <row r="10" spans="1:15" s="327" customFormat="1" ht="15" customHeight="1">
      <c r="A10" s="326"/>
      <c r="B10" s="378" t="s">
        <v>596</v>
      </c>
      <c r="C10" s="327" t="s">
        <v>597</v>
      </c>
      <c r="G10" s="328"/>
      <c r="H10" s="328"/>
    </row>
    <row r="11" spans="1:15" s="327" customFormat="1" ht="15" customHeight="1">
      <c r="A11" s="326"/>
      <c r="B11" s="378" t="s">
        <v>598</v>
      </c>
      <c r="C11" s="327" t="s">
        <v>599</v>
      </c>
      <c r="G11" s="328"/>
      <c r="H11" s="328"/>
    </row>
    <row r="12" spans="1:15" s="327" customFormat="1" ht="6.95" customHeight="1">
      <c r="A12" s="326"/>
      <c r="B12" s="335"/>
      <c r="G12" s="328"/>
      <c r="H12" s="328"/>
    </row>
    <row r="13" spans="1:15" s="327" customFormat="1" ht="18" customHeight="1" thickBot="1">
      <c r="A13" s="374" t="s">
        <v>600</v>
      </c>
      <c r="B13" s="375" t="s">
        <v>601</v>
      </c>
      <c r="C13" s="379"/>
      <c r="D13" s="379"/>
      <c r="E13" s="379"/>
      <c r="F13" s="379"/>
      <c r="G13" s="380"/>
      <c r="H13" s="328"/>
    </row>
    <row r="14" spans="1:15" s="327" customFormat="1" ht="45" customHeight="1">
      <c r="A14" s="326"/>
      <c r="B14" s="378" t="s">
        <v>652</v>
      </c>
      <c r="C14" s="518" t="s">
        <v>603</v>
      </c>
      <c r="D14" s="518"/>
      <c r="E14" s="518"/>
      <c r="F14" s="518"/>
      <c r="G14" s="518"/>
      <c r="H14" s="328"/>
    </row>
    <row r="15" spans="1:15" s="327" customFormat="1" ht="15" customHeight="1">
      <c r="A15" s="326"/>
      <c r="B15" s="378" t="s">
        <v>653</v>
      </c>
      <c r="C15" s="327" t="s">
        <v>604</v>
      </c>
      <c r="G15" s="328"/>
      <c r="H15" s="328"/>
      <c r="I15" s="326"/>
      <c r="O15" s="328"/>
    </row>
    <row r="16" spans="1:15" s="327" customFormat="1" ht="15" customHeight="1">
      <c r="A16" s="326"/>
      <c r="B16" s="378" t="s">
        <v>654</v>
      </c>
      <c r="C16" s="327" t="s">
        <v>599</v>
      </c>
      <c r="G16" s="328"/>
      <c r="H16" s="328"/>
      <c r="I16" s="510"/>
      <c r="J16" s="511"/>
      <c r="K16" s="511"/>
      <c r="L16" s="511"/>
      <c r="M16" s="511"/>
      <c r="N16" s="511"/>
      <c r="O16" s="511"/>
    </row>
    <row r="17" spans="1:15" s="327" customFormat="1" ht="15" customHeight="1">
      <c r="A17" s="326"/>
      <c r="B17" s="378" t="s">
        <v>655</v>
      </c>
      <c r="C17" s="327" t="s">
        <v>606</v>
      </c>
      <c r="D17" s="328"/>
      <c r="G17" s="328"/>
      <c r="H17" s="328"/>
      <c r="I17" s="512"/>
      <c r="J17" s="512"/>
      <c r="K17" s="512"/>
      <c r="L17" s="512"/>
      <c r="M17" s="512"/>
      <c r="N17" s="512"/>
      <c r="O17" s="512"/>
    </row>
    <row r="18" spans="1:15" s="327" customFormat="1" ht="15" customHeight="1">
      <c r="A18" s="326"/>
      <c r="B18" s="378" t="s">
        <v>656</v>
      </c>
      <c r="C18" s="381" t="s">
        <v>608</v>
      </c>
      <c r="D18" s="328"/>
      <c r="G18" s="328"/>
      <c r="H18" s="328"/>
    </row>
    <row r="19" spans="1:15" ht="6.95" customHeight="1"/>
    <row r="20" spans="1:15" s="327" customFormat="1" ht="17.100000000000001" customHeight="1" thickBot="1">
      <c r="A20" s="374" t="s">
        <v>609</v>
      </c>
      <c r="B20" s="375" t="s">
        <v>657</v>
      </c>
      <c r="C20" s="376"/>
      <c r="D20" s="376"/>
      <c r="E20" s="376"/>
      <c r="F20" s="376"/>
      <c r="G20" s="377"/>
      <c r="H20" s="328"/>
    </row>
    <row r="21" spans="1:15" s="327" customFormat="1" ht="18" customHeight="1">
      <c r="A21" s="344" t="s">
        <v>569</v>
      </c>
      <c r="B21" s="345" t="s">
        <v>611</v>
      </c>
      <c r="C21" s="346" t="s">
        <v>612</v>
      </c>
      <c r="D21" s="344" t="s">
        <v>613</v>
      </c>
      <c r="E21" s="347" t="s">
        <v>614</v>
      </c>
      <c r="F21" s="382" t="s">
        <v>615</v>
      </c>
      <c r="G21" s="383" t="s">
        <v>616</v>
      </c>
      <c r="H21" s="328"/>
    </row>
    <row r="22" spans="1:15" s="327" customFormat="1" ht="15" customHeight="1">
      <c r="A22" s="326" t="s">
        <v>617</v>
      </c>
      <c r="B22" s="384" t="s">
        <v>618</v>
      </c>
      <c r="C22" s="384" t="s">
        <v>619</v>
      </c>
      <c r="D22" s="384" t="s">
        <v>563</v>
      </c>
      <c r="E22" s="385">
        <v>39374.5</v>
      </c>
      <c r="F22" s="385">
        <f>ROUND(G22/E22,2)</f>
        <v>5.54</v>
      </c>
      <c r="G22" s="385">
        <f>'II - Rel.Anal.Parc.Honor.'!E26</f>
        <v>218201.62999999998</v>
      </c>
      <c r="H22" s="328"/>
    </row>
    <row r="23" spans="1:15" ht="15" customHeight="1">
      <c r="A23" s="326" t="s">
        <v>620</v>
      </c>
      <c r="B23" s="384" t="s">
        <v>621</v>
      </c>
      <c r="C23" s="384" t="s">
        <v>622</v>
      </c>
      <c r="D23" s="384" t="s">
        <v>623</v>
      </c>
      <c r="E23" s="385">
        <v>1</v>
      </c>
      <c r="F23" s="385">
        <v>130967.19</v>
      </c>
      <c r="G23" s="385">
        <f>'II - Rel.Anal.Parc.Honor.'!E27</f>
        <v>130967.19</v>
      </c>
    </row>
    <row r="24" spans="1:15" ht="15" customHeight="1">
      <c r="A24" s="326" t="s">
        <v>625</v>
      </c>
      <c r="B24" s="351" t="s">
        <v>626</v>
      </c>
      <c r="C24" s="384" t="s">
        <v>627</v>
      </c>
      <c r="D24" s="384" t="s">
        <v>623</v>
      </c>
      <c r="E24" s="385">
        <v>1</v>
      </c>
      <c r="F24" s="385">
        <v>69235.06</v>
      </c>
      <c r="G24" s="385">
        <f>'II - Rel.Anal.Parc.Honor.'!E28</f>
        <v>69235.06</v>
      </c>
    </row>
    <row r="25" spans="1:15" ht="15" customHeight="1">
      <c r="B25" s="361" t="s">
        <v>548</v>
      </c>
      <c r="C25" s="361"/>
      <c r="D25" s="386"/>
      <c r="E25" s="387"/>
      <c r="F25" s="387"/>
      <c r="G25" s="388">
        <f>SUM(G22:G24)</f>
        <v>418403.87999999995</v>
      </c>
    </row>
    <row r="26" spans="1:15" s="361" customFormat="1" ht="6.95" customHeight="1">
      <c r="A26" s="389"/>
      <c r="B26" s="389"/>
      <c r="C26" s="327"/>
      <c r="D26" s="327"/>
      <c r="E26" s="327"/>
      <c r="F26" s="327"/>
      <c r="G26" s="327"/>
      <c r="H26" s="327"/>
      <c r="I26" s="327"/>
      <c r="J26" s="327"/>
    </row>
    <row r="27" spans="1:15" ht="18" customHeight="1" thickBot="1">
      <c r="A27" s="374">
        <v>4</v>
      </c>
      <c r="B27" s="376" t="s">
        <v>658</v>
      </c>
      <c r="C27" s="376"/>
      <c r="D27" s="376"/>
      <c r="E27" s="376"/>
      <c r="F27" s="376"/>
      <c r="G27" s="377"/>
    </row>
    <row r="28" spans="1:15" s="361" customFormat="1" ht="15" customHeight="1">
      <c r="A28" s="390" t="s">
        <v>630</v>
      </c>
      <c r="B28" s="391" t="s">
        <v>631</v>
      </c>
      <c r="C28" s="391"/>
      <c r="D28" s="391"/>
      <c r="E28" s="391"/>
      <c r="F28" s="450">
        <v>0</v>
      </c>
      <c r="G28" s="392">
        <v>0</v>
      </c>
      <c r="H28" s="328"/>
      <c r="I28" s="327"/>
      <c r="J28" s="327"/>
    </row>
    <row r="29" spans="1:15" ht="15" customHeight="1">
      <c r="A29" s="326" t="s">
        <v>632</v>
      </c>
      <c r="B29" s="327" t="s">
        <v>633</v>
      </c>
      <c r="C29" s="327" t="s">
        <v>634</v>
      </c>
      <c r="F29" s="449">
        <v>0</v>
      </c>
      <c r="G29" s="394">
        <v>0</v>
      </c>
    </row>
    <row r="30" spans="1:15" ht="15" customHeight="1">
      <c r="C30" s="327" t="s">
        <v>635</v>
      </c>
      <c r="F30" s="449">
        <f>'II - Rel.Anal.Parc.Honor.'!H31</f>
        <v>0.16547423030589489</v>
      </c>
      <c r="G30" s="394">
        <f>'II - Rel.Anal.Parc.Honor.'!H30</f>
        <v>69235.06</v>
      </c>
    </row>
    <row r="31" spans="1:15" ht="15" customHeight="1">
      <c r="C31" s="327" t="s">
        <v>636</v>
      </c>
      <c r="F31" s="449">
        <v>0</v>
      </c>
      <c r="G31" s="394">
        <v>0</v>
      </c>
      <c r="H31" s="360"/>
      <c r="J31" s="361"/>
    </row>
    <row r="32" spans="1:15" s="361" customFormat="1" ht="15" customHeight="1">
      <c r="A32" s="395" t="s">
        <v>637</v>
      </c>
      <c r="B32" s="396" t="s">
        <v>638</v>
      </c>
      <c r="C32" s="396" t="s">
        <v>639</v>
      </c>
      <c r="D32" s="397"/>
      <c r="E32" s="397"/>
      <c r="F32" s="451">
        <f>'II - Rel.Anal.Parc.Honor.'!J31</f>
        <v>3.5602251107231614E-2</v>
      </c>
      <c r="G32" s="398">
        <f>'II - Rel.Anal.Parc.Honor.'!J30</f>
        <v>14896.12</v>
      </c>
      <c r="H32" s="360"/>
      <c r="I32" s="327"/>
    </row>
    <row r="33" spans="1:10" ht="15" customHeight="1">
      <c r="B33" s="361"/>
      <c r="C33" s="327" t="s">
        <v>640</v>
      </c>
      <c r="D33" s="361"/>
      <c r="E33" s="361"/>
      <c r="F33" s="449">
        <f>'II - Rel.Anal.Parc.Honor.'!K31</f>
        <v>0.10681103148469849</v>
      </c>
      <c r="G33" s="394">
        <f>'II - Rel.Anal.Parc.Honor.'!K30</f>
        <v>44690.15</v>
      </c>
    </row>
    <row r="34" spans="1:10" ht="15" customHeight="1">
      <c r="C34" s="327" t="s">
        <v>641</v>
      </c>
      <c r="F34" s="449">
        <v>0</v>
      </c>
      <c r="G34" s="394">
        <v>0</v>
      </c>
      <c r="H34" s="360"/>
      <c r="J34" s="361"/>
    </row>
    <row r="35" spans="1:10" ht="15" customHeight="1">
      <c r="C35" s="334" t="s">
        <v>642</v>
      </c>
      <c r="F35" s="449">
        <v>0</v>
      </c>
      <c r="G35" s="394">
        <v>0</v>
      </c>
      <c r="H35" s="360"/>
      <c r="J35" s="361"/>
    </row>
    <row r="36" spans="1:10" ht="15" customHeight="1">
      <c r="C36" s="327" t="s">
        <v>643</v>
      </c>
      <c r="F36" s="449">
        <f>'II - Rel.Anal.Parc.Honor.'!M31</f>
        <v>0.656508801973825</v>
      </c>
      <c r="G36" s="394">
        <f>'II - Rel.Anal.Parc.Honor.'!M30</f>
        <v>274685.83</v>
      </c>
    </row>
    <row r="37" spans="1:10" ht="15" customHeight="1">
      <c r="B37" s="361"/>
      <c r="C37" s="327" t="s">
        <v>644</v>
      </c>
      <c r="D37" s="361"/>
      <c r="E37" s="361"/>
      <c r="F37" s="449">
        <f>'II - Rel.Anal.Parc.Honor.'!N31</f>
        <v>3.5603685128350153E-2</v>
      </c>
      <c r="G37" s="394">
        <f>'II - Rel.Anal.Parc.Honor.'!N30</f>
        <v>14896.72</v>
      </c>
      <c r="H37" s="361"/>
      <c r="J37" s="361"/>
    </row>
    <row r="38" spans="1:10" ht="15" customHeight="1">
      <c r="C38" s="327" t="s">
        <v>645</v>
      </c>
      <c r="E38" s="328"/>
      <c r="F38" s="449">
        <v>0</v>
      </c>
      <c r="G38" s="394">
        <v>0</v>
      </c>
      <c r="H38" s="327"/>
    </row>
    <row r="39" spans="1:10" ht="15" customHeight="1">
      <c r="A39" s="395" t="s">
        <v>646</v>
      </c>
      <c r="B39" s="396" t="s">
        <v>647</v>
      </c>
      <c r="C39" s="396" t="s">
        <v>648</v>
      </c>
      <c r="D39" s="399"/>
      <c r="E39" s="400"/>
      <c r="F39" s="451">
        <v>0</v>
      </c>
      <c r="G39" s="398">
        <v>0</v>
      </c>
      <c r="H39" s="327"/>
    </row>
    <row r="40" spans="1:10" ht="15" customHeight="1">
      <c r="C40" s="327" t="s">
        <v>649</v>
      </c>
      <c r="F40" s="449">
        <v>0</v>
      </c>
      <c r="G40" s="394">
        <v>0</v>
      </c>
      <c r="H40" s="327"/>
    </row>
    <row r="41" spans="1:10" ht="15" customHeight="1">
      <c r="B41" s="361"/>
      <c r="C41" s="327" t="s">
        <v>650</v>
      </c>
      <c r="D41" s="370"/>
      <c r="E41" s="370"/>
      <c r="F41" s="449">
        <v>0</v>
      </c>
      <c r="G41" s="394">
        <v>0</v>
      </c>
      <c r="H41" s="369"/>
      <c r="J41" s="361"/>
    </row>
    <row r="42" spans="1:10" ht="6.95" customHeight="1">
      <c r="B42" s="361"/>
      <c r="D42" s="370"/>
      <c r="E42" s="370"/>
      <c r="F42" s="369"/>
      <c r="G42" s="369"/>
    </row>
    <row r="43" spans="1:10" ht="15" customHeight="1">
      <c r="A43" s="401">
        <v>5.0999999999999996</v>
      </c>
      <c r="B43" s="402" t="s">
        <v>659</v>
      </c>
      <c r="C43" s="403"/>
      <c r="D43" s="404"/>
      <c r="E43" s="405"/>
      <c r="F43" s="405"/>
      <c r="G43" s="405"/>
    </row>
    <row r="44" spans="1:10" ht="15" customHeight="1">
      <c r="A44" s="406" t="s">
        <v>660</v>
      </c>
      <c r="B44" s="513" t="s">
        <v>661</v>
      </c>
      <c r="C44" s="514"/>
      <c r="D44" s="515"/>
      <c r="E44" s="516"/>
      <c r="F44" s="516"/>
      <c r="G44" s="517"/>
    </row>
    <row r="46" spans="1:10" ht="15">
      <c r="A46" s="481" t="s">
        <v>662</v>
      </c>
      <c r="B46" s="508" t="s">
        <v>663</v>
      </c>
      <c r="C46" s="504"/>
      <c r="D46" s="504"/>
      <c r="E46" s="504"/>
      <c r="F46" s="504"/>
      <c r="G46" s="509"/>
    </row>
    <row r="47" spans="1:10" ht="15">
      <c r="A47" s="486"/>
      <c r="B47" s="488" t="s">
        <v>664</v>
      </c>
      <c r="C47" s="503" t="s">
        <v>665</v>
      </c>
      <c r="D47" s="504"/>
      <c r="E47" s="504"/>
      <c r="F47" s="504"/>
      <c r="G47" s="509"/>
    </row>
    <row r="48" spans="1:10" ht="15">
      <c r="A48" s="486"/>
      <c r="B48" s="488" t="s">
        <v>666</v>
      </c>
      <c r="C48" s="503" t="s">
        <v>874</v>
      </c>
      <c r="D48" s="504"/>
      <c r="E48" s="504"/>
      <c r="F48" s="504"/>
      <c r="G48" s="509"/>
    </row>
    <row r="49" spans="1:7" ht="15">
      <c r="A49" s="486"/>
      <c r="B49" s="478"/>
      <c r="C49" s="478"/>
      <c r="D49" s="478"/>
      <c r="E49" s="478"/>
      <c r="F49" s="478"/>
      <c r="G49" s="480"/>
    </row>
    <row r="50" spans="1:7" ht="15">
      <c r="A50" s="481" t="s">
        <v>667</v>
      </c>
      <c r="B50" s="508" t="s">
        <v>668</v>
      </c>
      <c r="C50" s="504"/>
      <c r="D50" s="504"/>
      <c r="E50" s="504"/>
      <c r="F50" s="504"/>
      <c r="G50" s="509"/>
    </row>
    <row r="51" spans="1:7">
      <c r="A51" s="482" t="s">
        <v>569</v>
      </c>
      <c r="B51" s="505" t="s">
        <v>669</v>
      </c>
      <c r="C51" s="505"/>
      <c r="D51" s="482" t="s">
        <v>613</v>
      </c>
      <c r="E51" s="482" t="s">
        <v>614</v>
      </c>
      <c r="F51" s="482" t="s">
        <v>670</v>
      </c>
      <c r="G51" s="483" t="s">
        <v>671</v>
      </c>
    </row>
    <row r="52" spans="1:7">
      <c r="A52" s="481">
        <v>1</v>
      </c>
      <c r="B52" s="503" t="s">
        <v>672</v>
      </c>
      <c r="C52" s="503"/>
      <c r="D52" s="481" t="s">
        <v>563</v>
      </c>
      <c r="E52" s="484" t="s">
        <v>875</v>
      </c>
      <c r="F52" s="484" t="s">
        <v>673</v>
      </c>
      <c r="G52" s="485" t="s">
        <v>875</v>
      </c>
    </row>
    <row r="53" spans="1:7">
      <c r="A53" s="481">
        <v>2</v>
      </c>
      <c r="B53" s="503" t="s">
        <v>674</v>
      </c>
      <c r="C53" s="503"/>
      <c r="D53" s="481" t="s">
        <v>563</v>
      </c>
      <c r="E53" s="484" t="s">
        <v>876</v>
      </c>
      <c r="F53" s="484" t="s">
        <v>673</v>
      </c>
      <c r="G53" s="485" t="s">
        <v>876</v>
      </c>
    </row>
    <row r="54" spans="1:7">
      <c r="A54" s="481">
        <v>3</v>
      </c>
      <c r="B54" s="503" t="s">
        <v>675</v>
      </c>
      <c r="C54" s="503"/>
      <c r="D54" s="481" t="s">
        <v>563</v>
      </c>
      <c r="E54" s="484" t="s">
        <v>877</v>
      </c>
      <c r="F54" s="484" t="s">
        <v>673</v>
      </c>
      <c r="G54" s="485" t="s">
        <v>877</v>
      </c>
    </row>
    <row r="55" spans="1:7">
      <c r="A55" s="481">
        <v>4</v>
      </c>
      <c r="B55" s="503" t="s">
        <v>676</v>
      </c>
      <c r="C55" s="503"/>
      <c r="D55" s="481" t="s">
        <v>563</v>
      </c>
      <c r="E55" s="484" t="s">
        <v>878</v>
      </c>
      <c r="F55" s="484" t="s">
        <v>673</v>
      </c>
      <c r="G55" s="485" t="s">
        <v>878</v>
      </c>
    </row>
    <row r="56" spans="1:7">
      <c r="A56" s="481">
        <v>5</v>
      </c>
      <c r="B56" s="503" t="s">
        <v>677</v>
      </c>
      <c r="C56" s="503"/>
      <c r="D56" s="481" t="s">
        <v>563</v>
      </c>
      <c r="E56" s="484" t="s">
        <v>879</v>
      </c>
      <c r="F56" s="484" t="s">
        <v>673</v>
      </c>
      <c r="G56" s="485" t="s">
        <v>879</v>
      </c>
    </row>
    <row r="57" spans="1:7">
      <c r="A57" s="481">
        <v>6</v>
      </c>
      <c r="B57" s="503" t="s">
        <v>678</v>
      </c>
      <c r="C57" s="503"/>
      <c r="D57" s="481" t="s">
        <v>563</v>
      </c>
      <c r="E57" s="484" t="s">
        <v>880</v>
      </c>
      <c r="F57" s="484" t="s">
        <v>673</v>
      </c>
      <c r="G57" s="485" t="s">
        <v>880</v>
      </c>
    </row>
    <row r="58" spans="1:7">
      <c r="A58" s="481">
        <v>7</v>
      </c>
      <c r="B58" s="503" t="s">
        <v>679</v>
      </c>
      <c r="C58" s="503"/>
      <c r="D58" s="481" t="s">
        <v>563</v>
      </c>
      <c r="E58" s="484" t="s">
        <v>881</v>
      </c>
      <c r="F58" s="484" t="s">
        <v>673</v>
      </c>
      <c r="G58" s="485" t="s">
        <v>881</v>
      </c>
    </row>
    <row r="59" spans="1:7">
      <c r="A59" s="481">
        <v>8</v>
      </c>
      <c r="B59" s="503" t="s">
        <v>680</v>
      </c>
      <c r="C59" s="503"/>
      <c r="D59" s="481" t="s">
        <v>563</v>
      </c>
      <c r="E59" s="484" t="s">
        <v>882</v>
      </c>
      <c r="F59" s="484" t="s">
        <v>673</v>
      </c>
      <c r="G59" s="485" t="s">
        <v>882</v>
      </c>
    </row>
    <row r="60" spans="1:7">
      <c r="A60" s="481">
        <v>9</v>
      </c>
      <c r="B60" s="503" t="s">
        <v>681</v>
      </c>
      <c r="C60" s="503"/>
      <c r="D60" s="481" t="s">
        <v>563</v>
      </c>
      <c r="E60" s="484" t="s">
        <v>883</v>
      </c>
      <c r="F60" s="484" t="s">
        <v>673</v>
      </c>
      <c r="G60" s="485" t="s">
        <v>883</v>
      </c>
    </row>
    <row r="61" spans="1:7">
      <c r="A61" s="481">
        <v>10</v>
      </c>
      <c r="B61" s="503" t="s">
        <v>682</v>
      </c>
      <c r="C61" s="503"/>
      <c r="D61" s="481" t="s">
        <v>563</v>
      </c>
      <c r="E61" s="484" t="s">
        <v>884</v>
      </c>
      <c r="F61" s="484" t="s">
        <v>673</v>
      </c>
      <c r="G61" s="485" t="s">
        <v>884</v>
      </c>
    </row>
    <row r="62" spans="1:7">
      <c r="A62" s="481">
        <v>11</v>
      </c>
      <c r="B62" s="503" t="s">
        <v>684</v>
      </c>
      <c r="C62" s="503"/>
      <c r="D62" s="481" t="s">
        <v>563</v>
      </c>
      <c r="E62" s="484" t="s">
        <v>885</v>
      </c>
      <c r="F62" s="484" t="s">
        <v>673</v>
      </c>
      <c r="G62" s="485" t="s">
        <v>885</v>
      </c>
    </row>
    <row r="63" spans="1:7" ht="15">
      <c r="A63" s="486"/>
      <c r="B63" s="503" t="s">
        <v>685</v>
      </c>
      <c r="C63" s="503"/>
      <c r="D63" s="481" t="s">
        <v>563</v>
      </c>
      <c r="E63" s="484" t="s">
        <v>673</v>
      </c>
      <c r="F63" s="484"/>
      <c r="G63" s="485" t="s">
        <v>886</v>
      </c>
    </row>
    <row r="64" spans="1:7" ht="15">
      <c r="A64" s="486"/>
      <c r="B64" s="478"/>
      <c r="C64" s="478"/>
      <c r="D64" s="478"/>
      <c r="E64" s="478"/>
      <c r="F64" s="478"/>
      <c r="G64" s="493" t="s">
        <v>891</v>
      </c>
    </row>
    <row r="65" spans="1:7" ht="15">
      <c r="A65" s="481" t="s">
        <v>686</v>
      </c>
      <c r="B65" s="487" t="s">
        <v>687</v>
      </c>
      <c r="C65" s="503" t="s">
        <v>688</v>
      </c>
      <c r="D65" s="504"/>
      <c r="E65" s="478"/>
      <c r="F65" s="478"/>
      <c r="G65" s="480"/>
    </row>
    <row r="66" spans="1:7">
      <c r="A66" s="482" t="s">
        <v>569</v>
      </c>
      <c r="B66" s="505" t="s">
        <v>669</v>
      </c>
      <c r="C66" s="505"/>
      <c r="D66" s="482" t="s">
        <v>613</v>
      </c>
      <c r="E66" s="482" t="s">
        <v>614</v>
      </c>
      <c r="F66" s="482" t="s">
        <v>670</v>
      </c>
      <c r="G66" s="483" t="s">
        <v>671</v>
      </c>
    </row>
    <row r="67" spans="1:7">
      <c r="A67" s="481">
        <v>1</v>
      </c>
      <c r="B67" s="503" t="s">
        <v>689</v>
      </c>
      <c r="C67" s="503"/>
      <c r="D67" s="481" t="s">
        <v>563</v>
      </c>
      <c r="E67" s="484" t="s">
        <v>690</v>
      </c>
      <c r="F67" s="484" t="s">
        <v>673</v>
      </c>
      <c r="G67" s="485" t="s">
        <v>691</v>
      </c>
    </row>
    <row r="68" spans="1:7">
      <c r="A68" s="481">
        <v>2</v>
      </c>
      <c r="B68" s="503" t="s">
        <v>866</v>
      </c>
      <c r="C68" s="503"/>
      <c r="D68" s="481" t="s">
        <v>563</v>
      </c>
      <c r="E68" s="484" t="s">
        <v>683</v>
      </c>
      <c r="F68" s="484" t="s">
        <v>673</v>
      </c>
      <c r="G68" s="485" t="s">
        <v>867</v>
      </c>
    </row>
    <row r="69" spans="1:7" ht="15">
      <c r="A69" s="486"/>
      <c r="B69" s="503" t="s">
        <v>692</v>
      </c>
      <c r="C69" s="503"/>
      <c r="D69" s="481" t="s">
        <v>563</v>
      </c>
      <c r="E69" s="488"/>
      <c r="F69" s="488"/>
      <c r="G69" s="485" t="s">
        <v>868</v>
      </c>
    </row>
    <row r="70" spans="1:7" ht="15">
      <c r="A70" s="486"/>
      <c r="B70" s="478"/>
      <c r="C70" s="478"/>
      <c r="D70" s="478"/>
      <c r="E70" s="478"/>
      <c r="F70" s="478"/>
      <c r="G70" s="493" t="s">
        <v>894</v>
      </c>
    </row>
    <row r="71" spans="1:7" ht="15">
      <c r="A71" s="481" t="s">
        <v>693</v>
      </c>
      <c r="B71" s="508" t="s">
        <v>694</v>
      </c>
      <c r="C71" s="504"/>
      <c r="D71" s="504"/>
      <c r="E71" s="504"/>
      <c r="F71" s="504"/>
      <c r="G71" s="509"/>
    </row>
    <row r="72" spans="1:7" ht="15">
      <c r="A72" s="486"/>
      <c r="B72" s="488" t="s">
        <v>695</v>
      </c>
      <c r="C72" s="478"/>
      <c r="D72" s="481" t="s">
        <v>563</v>
      </c>
      <c r="E72" s="478"/>
      <c r="F72" s="478"/>
      <c r="G72" s="485" t="s">
        <v>887</v>
      </c>
    </row>
    <row r="73" spans="1:7" ht="15">
      <c r="A73" s="486"/>
      <c r="B73" s="488" t="s">
        <v>696</v>
      </c>
      <c r="C73" s="478"/>
      <c r="D73" s="478"/>
      <c r="E73" s="478"/>
      <c r="F73" s="478"/>
      <c r="G73" s="485" t="s">
        <v>697</v>
      </c>
    </row>
    <row r="74" spans="1:7" ht="15">
      <c r="A74" s="486"/>
      <c r="B74" s="488" t="s">
        <v>698</v>
      </c>
      <c r="C74" s="478"/>
      <c r="D74" s="481" t="s">
        <v>563</v>
      </c>
      <c r="E74" s="478"/>
      <c r="F74" s="478"/>
      <c r="G74" s="485" t="s">
        <v>888</v>
      </c>
    </row>
    <row r="75" spans="1:7" ht="15">
      <c r="A75" s="486"/>
      <c r="B75" s="488" t="s">
        <v>699</v>
      </c>
      <c r="C75" s="478"/>
      <c r="D75" s="478"/>
      <c r="E75" s="478"/>
      <c r="F75" s="478"/>
      <c r="G75" s="485" t="s">
        <v>700</v>
      </c>
    </row>
    <row r="76" spans="1:7" ht="15">
      <c r="A76" s="486"/>
      <c r="B76" s="488" t="s">
        <v>701</v>
      </c>
      <c r="C76" s="478"/>
      <c r="D76" s="478"/>
      <c r="E76" s="478"/>
      <c r="F76" s="478"/>
      <c r="G76" s="485" t="s">
        <v>702</v>
      </c>
    </row>
    <row r="77" spans="1:7" ht="15">
      <c r="A77" s="486"/>
      <c r="B77" s="478"/>
      <c r="C77" s="478"/>
      <c r="D77" s="478"/>
      <c r="E77" s="478"/>
      <c r="F77" s="478"/>
      <c r="G77" s="480"/>
    </row>
    <row r="78" spans="1:7" ht="15">
      <c r="A78" s="481" t="s">
        <v>703</v>
      </c>
      <c r="B78" s="503" t="s">
        <v>704</v>
      </c>
      <c r="C78" s="504"/>
      <c r="D78" s="504"/>
      <c r="E78" s="504"/>
      <c r="F78" s="504"/>
      <c r="G78" s="485" t="s">
        <v>889</v>
      </c>
    </row>
    <row r="79" spans="1:7" ht="15">
      <c r="A79" s="486"/>
      <c r="B79" s="478"/>
      <c r="C79" s="478"/>
      <c r="D79" s="478"/>
      <c r="E79" s="478"/>
      <c r="F79" s="478"/>
      <c r="G79" s="480"/>
    </row>
    <row r="80" spans="1:7" ht="15">
      <c r="A80" s="481" t="s">
        <v>705</v>
      </c>
      <c r="B80" s="487" t="s">
        <v>706</v>
      </c>
      <c r="C80" s="478"/>
      <c r="D80" s="478"/>
      <c r="E80" s="478"/>
      <c r="F80" s="478"/>
      <c r="G80" s="485" t="s">
        <v>890</v>
      </c>
    </row>
    <row r="81" spans="1:7" ht="15">
      <c r="A81" s="486"/>
      <c r="B81" s="478"/>
      <c r="C81" s="478"/>
      <c r="D81" s="478"/>
      <c r="E81" s="478"/>
      <c r="F81" s="478"/>
      <c r="G81" s="480"/>
    </row>
    <row r="82" spans="1:7">
      <c r="A82" s="489" t="s">
        <v>707</v>
      </c>
      <c r="B82" s="506" t="s">
        <v>708</v>
      </c>
      <c r="C82" s="506"/>
      <c r="D82" s="506"/>
      <c r="E82" s="506"/>
      <c r="F82" s="506"/>
      <c r="G82" s="507"/>
    </row>
    <row r="83" spans="1:7" ht="15">
      <c r="A83" s="486"/>
      <c r="B83" s="478"/>
      <c r="C83" s="478"/>
      <c r="D83" s="478"/>
      <c r="E83" s="478"/>
      <c r="F83" s="478"/>
      <c r="G83" s="480"/>
    </row>
    <row r="84" spans="1:7" ht="15">
      <c r="A84" s="481" t="s">
        <v>709</v>
      </c>
      <c r="B84" s="508" t="s">
        <v>710</v>
      </c>
      <c r="C84" s="504"/>
      <c r="D84" s="504"/>
      <c r="E84" s="504"/>
      <c r="F84" s="504"/>
      <c r="G84" s="509"/>
    </row>
    <row r="85" spans="1:7">
      <c r="A85" s="482" t="s">
        <v>569</v>
      </c>
      <c r="B85" s="505" t="s">
        <v>669</v>
      </c>
      <c r="C85" s="505"/>
      <c r="D85" s="482" t="s">
        <v>614</v>
      </c>
      <c r="E85" s="482" t="s">
        <v>615</v>
      </c>
      <c r="F85" s="482" t="s">
        <v>711</v>
      </c>
      <c r="G85" s="483" t="s">
        <v>712</v>
      </c>
    </row>
    <row r="86" spans="1:7">
      <c r="A86" s="481">
        <v>1</v>
      </c>
      <c r="B86" s="503" t="s">
        <v>713</v>
      </c>
      <c r="C86" s="503"/>
      <c r="D86" s="481" t="s">
        <v>714</v>
      </c>
      <c r="E86" s="484"/>
      <c r="F86" s="484" t="s">
        <v>715</v>
      </c>
      <c r="G86" s="485" t="s">
        <v>716</v>
      </c>
    </row>
    <row r="87" spans="1:7">
      <c r="A87" s="481">
        <v>2</v>
      </c>
      <c r="B87" s="503" t="s">
        <v>717</v>
      </c>
      <c r="C87" s="503"/>
      <c r="D87" s="481" t="s">
        <v>718</v>
      </c>
      <c r="E87" s="484"/>
      <c r="F87" s="484" t="s">
        <v>719</v>
      </c>
      <c r="G87" s="485" t="s">
        <v>720</v>
      </c>
    </row>
    <row r="88" spans="1:7">
      <c r="A88" s="481">
        <v>3</v>
      </c>
      <c r="B88" s="503" t="s">
        <v>721</v>
      </c>
      <c r="C88" s="503"/>
      <c r="D88" s="481" t="s">
        <v>722</v>
      </c>
      <c r="E88" s="484"/>
      <c r="F88" s="484" t="s">
        <v>723</v>
      </c>
      <c r="G88" s="485" t="s">
        <v>724</v>
      </c>
    </row>
    <row r="89" spans="1:7" ht="15">
      <c r="A89" s="486"/>
      <c r="B89" s="478"/>
      <c r="C89" s="478"/>
      <c r="D89" s="478"/>
      <c r="E89" s="478"/>
      <c r="F89" s="478"/>
      <c r="G89" s="480"/>
    </row>
    <row r="90" spans="1:7" ht="15">
      <c r="A90" s="481" t="s">
        <v>709</v>
      </c>
      <c r="B90" s="508" t="s">
        <v>725</v>
      </c>
      <c r="C90" s="504"/>
      <c r="D90" s="504"/>
      <c r="E90" s="504"/>
      <c r="F90" s="504"/>
      <c r="G90" s="509"/>
    </row>
    <row r="91" spans="1:7">
      <c r="A91" s="482" t="s">
        <v>569</v>
      </c>
      <c r="B91" s="505" t="s">
        <v>669</v>
      </c>
      <c r="C91" s="505"/>
      <c r="D91" s="482" t="s">
        <v>614</v>
      </c>
      <c r="E91" s="482" t="s">
        <v>615</v>
      </c>
      <c r="F91" s="482" t="s">
        <v>711</v>
      </c>
      <c r="G91" s="483" t="s">
        <v>712</v>
      </c>
    </row>
    <row r="92" spans="1:7">
      <c r="A92" s="481">
        <v>1</v>
      </c>
      <c r="B92" s="503" t="s">
        <v>726</v>
      </c>
      <c r="C92" s="503"/>
      <c r="D92" s="481" t="s">
        <v>690</v>
      </c>
      <c r="E92" s="484"/>
      <c r="F92" s="484" t="s">
        <v>727</v>
      </c>
      <c r="G92" s="485" t="s">
        <v>728</v>
      </c>
    </row>
    <row r="93" spans="1:7" ht="15">
      <c r="A93" s="486"/>
      <c r="B93" s="478"/>
      <c r="C93" s="478"/>
      <c r="D93" s="478"/>
      <c r="E93" s="478"/>
      <c r="F93" s="478"/>
      <c r="G93" s="480"/>
    </row>
    <row r="94" spans="1:7" ht="15">
      <c r="A94" s="481" t="s">
        <v>729</v>
      </c>
      <c r="B94" s="487" t="s">
        <v>706</v>
      </c>
      <c r="C94" s="503"/>
      <c r="D94" s="504"/>
      <c r="E94" s="504"/>
      <c r="F94" s="504"/>
      <c r="G94" s="485" t="s">
        <v>624</v>
      </c>
    </row>
    <row r="95" spans="1:7" ht="15">
      <c r="A95" s="486"/>
      <c r="B95" s="478"/>
      <c r="C95" s="478"/>
      <c r="D95" s="478"/>
      <c r="E95" s="478"/>
      <c r="F95" s="478"/>
      <c r="G95" s="480"/>
    </row>
    <row r="96" spans="1:7" ht="15">
      <c r="A96" s="486"/>
      <c r="B96" s="478"/>
      <c r="C96" s="478"/>
      <c r="D96" s="478"/>
      <c r="E96" s="478"/>
      <c r="F96" s="478"/>
      <c r="G96" s="480"/>
    </row>
    <row r="97" spans="1:7">
      <c r="A97" s="489" t="s">
        <v>730</v>
      </c>
      <c r="B97" s="506" t="s">
        <v>869</v>
      </c>
      <c r="C97" s="506"/>
      <c r="D97" s="506"/>
      <c r="E97" s="506"/>
      <c r="F97" s="506"/>
      <c r="G97" s="507"/>
    </row>
    <row r="98" spans="1:7" ht="15">
      <c r="A98" s="486"/>
      <c r="B98" s="478"/>
      <c r="C98" s="478"/>
      <c r="D98" s="478"/>
      <c r="E98" s="478"/>
      <c r="F98" s="478"/>
      <c r="G98" s="480"/>
    </row>
    <row r="99" spans="1:7" ht="15">
      <c r="A99" s="481" t="s">
        <v>731</v>
      </c>
      <c r="B99" s="508" t="s">
        <v>710</v>
      </c>
      <c r="C99" s="504"/>
      <c r="D99" s="504"/>
      <c r="E99" s="504"/>
      <c r="F99" s="504"/>
      <c r="G99" s="509"/>
    </row>
    <row r="100" spans="1:7">
      <c r="A100" s="482" t="s">
        <v>569</v>
      </c>
      <c r="B100" s="505" t="s">
        <v>669</v>
      </c>
      <c r="C100" s="505"/>
      <c r="D100" s="482" t="s">
        <v>614</v>
      </c>
      <c r="E100" s="482" t="s">
        <v>615</v>
      </c>
      <c r="F100" s="482" t="s">
        <v>711</v>
      </c>
      <c r="G100" s="483" t="s">
        <v>712</v>
      </c>
    </row>
    <row r="101" spans="1:7">
      <c r="A101" s="481">
        <v>1</v>
      </c>
      <c r="B101" s="503" t="s">
        <v>713</v>
      </c>
      <c r="C101" s="503"/>
      <c r="D101" s="481" t="s">
        <v>732</v>
      </c>
      <c r="E101" s="484"/>
      <c r="F101" s="484" t="s">
        <v>733</v>
      </c>
      <c r="G101" s="485" t="s">
        <v>734</v>
      </c>
    </row>
    <row r="102" spans="1:7">
      <c r="A102" s="481">
        <v>2</v>
      </c>
      <c r="B102" s="503" t="s">
        <v>717</v>
      </c>
      <c r="C102" s="503"/>
      <c r="D102" s="481" t="s">
        <v>732</v>
      </c>
      <c r="E102" s="484"/>
      <c r="F102" s="484" t="s">
        <v>735</v>
      </c>
      <c r="G102" s="485" t="s">
        <v>736</v>
      </c>
    </row>
    <row r="103" spans="1:7" ht="15">
      <c r="A103" s="486"/>
      <c r="B103" s="478"/>
      <c r="C103" s="478"/>
      <c r="D103" s="478"/>
      <c r="E103" s="478"/>
      <c r="F103" s="478"/>
      <c r="G103" s="480"/>
    </row>
    <row r="104" spans="1:7" ht="15">
      <c r="A104" s="481" t="s">
        <v>737</v>
      </c>
      <c r="B104" s="487" t="s">
        <v>706</v>
      </c>
      <c r="C104" s="503"/>
      <c r="D104" s="504"/>
      <c r="E104" s="504"/>
      <c r="F104" s="504"/>
      <c r="G104" s="485" t="s">
        <v>628</v>
      </c>
    </row>
  </sheetData>
  <sheetProtection formatCells="0" formatColumns="0" formatRows="0" insertColumns="0" insertRows="0" insertHyperlinks="0" deleteColumns="0" deleteRows="0" sort="0" autoFilter="0" pivotTables="0"/>
  <mergeCells count="49">
    <mergeCell ref="C14:G14"/>
    <mergeCell ref="A2:G2"/>
    <mergeCell ref="A3:G3"/>
    <mergeCell ref="A4:G4"/>
    <mergeCell ref="A6:G6"/>
    <mergeCell ref="A7:G7"/>
    <mergeCell ref="B55:C55"/>
    <mergeCell ref="I16:O16"/>
    <mergeCell ref="I17:O17"/>
    <mergeCell ref="B44:G44"/>
    <mergeCell ref="B46:G46"/>
    <mergeCell ref="C47:G47"/>
    <mergeCell ref="C48:G48"/>
    <mergeCell ref="B50:G50"/>
    <mergeCell ref="B51:C51"/>
    <mergeCell ref="B52:C52"/>
    <mergeCell ref="B53:C53"/>
    <mergeCell ref="B54:C54"/>
    <mergeCell ref="B62:C62"/>
    <mergeCell ref="B63:C63"/>
    <mergeCell ref="B67:C67"/>
    <mergeCell ref="B68:C68"/>
    <mergeCell ref="B56:C56"/>
    <mergeCell ref="B57:C57"/>
    <mergeCell ref="B58:C58"/>
    <mergeCell ref="B59:C59"/>
    <mergeCell ref="B60:C60"/>
    <mergeCell ref="B61:C61"/>
    <mergeCell ref="B71:G71"/>
    <mergeCell ref="B78:F78"/>
    <mergeCell ref="B82:G82"/>
    <mergeCell ref="B84:G84"/>
    <mergeCell ref="B85:C85"/>
    <mergeCell ref="C104:F104"/>
    <mergeCell ref="C65:D65"/>
    <mergeCell ref="B66:C66"/>
    <mergeCell ref="C94:F94"/>
    <mergeCell ref="B97:G97"/>
    <mergeCell ref="B99:G99"/>
    <mergeCell ref="B100:C100"/>
    <mergeCell ref="B101:C101"/>
    <mergeCell ref="B102:C102"/>
    <mergeCell ref="B86:C86"/>
    <mergeCell ref="B87:C87"/>
    <mergeCell ref="B88:C88"/>
    <mergeCell ref="B90:G90"/>
    <mergeCell ref="B91:C91"/>
    <mergeCell ref="B92:C92"/>
    <mergeCell ref="B69:C69"/>
  </mergeCells>
  <printOptions horizontalCentered="1"/>
  <pageMargins left="0.78740157480314998" right="0.59055118110236005" top="0.70866141732282995" bottom="1.1811023622047001" header="0.43307086614173002" footer="0.35433070866142002"/>
  <pageSetup paperSize="9" scale="76" fitToHeight="0" orientation="portrait" r:id="rId1"/>
  <headerFooter alignWithMargins="0">
    <oddFooter>&amp;CPág. &amp;P/&amp;N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HH32"/>
  <sheetViews>
    <sheetView view="pageBreakPreview" zoomScale="85" zoomScaleNormal="70" zoomScaleSheetLayoutView="85" workbookViewId="0">
      <pane ySplit="8" topLeftCell="A18" activePane="bottomLeft" state="frozen"/>
      <selection sqref="A1:B1"/>
      <selection pane="bottomLeft" sqref="A1:R1"/>
    </sheetView>
  </sheetViews>
  <sheetFormatPr defaultRowHeight="12.75"/>
  <cols>
    <col min="1" max="1" width="7.42578125" style="393" customWidth="1"/>
    <col min="2" max="2" width="25.7109375" style="371" customWidth="1"/>
    <col min="3" max="3" width="30" style="371" customWidth="1"/>
    <col min="4" max="4" width="3.7109375" style="327" customWidth="1"/>
    <col min="5" max="5" width="11.7109375" style="372" customWidth="1"/>
    <col min="6" max="8" width="11.7109375" style="328" customWidth="1"/>
    <col min="9" max="9" width="11.7109375" style="372" customWidth="1"/>
    <col min="10" max="10" width="11.7109375" style="328" customWidth="1"/>
    <col min="11" max="11" width="11.7109375" style="372" customWidth="1"/>
    <col min="12" max="12" width="11.7109375" style="328" customWidth="1"/>
    <col min="13" max="13" width="11.7109375" style="372" customWidth="1"/>
    <col min="14" max="14" width="11.7109375" style="328" customWidth="1"/>
    <col min="15" max="15" width="11.7109375" style="327" customWidth="1"/>
    <col min="16" max="16" width="11.7109375" style="372" customWidth="1"/>
    <col min="17" max="18" width="11.7109375" style="327" customWidth="1"/>
    <col min="19" max="19" width="9.140625" style="327" customWidth="1"/>
    <col min="20" max="16384" width="9.140625" style="343"/>
  </cols>
  <sheetData>
    <row r="1" spans="1:18" s="328" customFormat="1" ht="77.099999999999994" customHeight="1">
      <c r="A1" s="531"/>
      <c r="B1" s="531"/>
      <c r="C1" s="531"/>
      <c r="D1" s="531"/>
      <c r="E1" s="531"/>
      <c r="F1" s="531"/>
      <c r="G1" s="531"/>
      <c r="H1" s="531"/>
      <c r="I1" s="531"/>
      <c r="J1" s="531"/>
      <c r="K1" s="531"/>
      <c r="L1" s="531"/>
      <c r="M1" s="531"/>
      <c r="N1" s="531"/>
      <c r="O1" s="531"/>
      <c r="P1" s="531"/>
      <c r="Q1" s="531"/>
      <c r="R1" s="531"/>
    </row>
    <row r="2" spans="1:18" s="328" customFormat="1" ht="20.100000000000001" customHeight="1">
      <c r="A2" s="495" t="s">
        <v>738</v>
      </c>
      <c r="B2" s="495"/>
      <c r="C2" s="495"/>
      <c r="D2" s="495"/>
      <c r="E2" s="495"/>
      <c r="F2" s="495"/>
      <c r="G2" s="495"/>
      <c r="H2" s="495"/>
      <c r="I2" s="495"/>
      <c r="J2" s="495"/>
      <c r="K2" s="495"/>
      <c r="L2" s="495"/>
      <c r="M2" s="495"/>
      <c r="N2" s="495"/>
      <c r="O2" s="495"/>
      <c r="P2" s="495"/>
      <c r="Q2" s="495"/>
      <c r="R2" s="495"/>
    </row>
    <row r="3" spans="1:18" s="328" customFormat="1" ht="24" customHeight="1">
      <c r="A3" s="532" t="s">
        <v>590</v>
      </c>
      <c r="B3" s="532"/>
      <c r="C3" s="532"/>
      <c r="D3" s="532"/>
      <c r="E3" s="532"/>
      <c r="F3" s="532"/>
      <c r="G3" s="532"/>
      <c r="H3" s="532"/>
      <c r="I3" s="532"/>
      <c r="J3" s="532"/>
      <c r="K3" s="532"/>
      <c r="L3" s="532"/>
      <c r="M3" s="532"/>
      <c r="N3" s="532"/>
      <c r="O3" s="532"/>
      <c r="P3" s="532"/>
      <c r="Q3" s="532"/>
      <c r="R3" s="532"/>
    </row>
    <row r="4" spans="1:18" s="328" customFormat="1" ht="13.5" customHeight="1" thickBot="1">
      <c r="A4" s="533" t="s">
        <v>591</v>
      </c>
      <c r="B4" s="533"/>
      <c r="C4" s="533"/>
      <c r="D4" s="533"/>
      <c r="E4" s="533"/>
      <c r="F4" s="533"/>
      <c r="G4" s="533"/>
      <c r="H4" s="533"/>
      <c r="I4" s="533"/>
      <c r="J4" s="533"/>
      <c r="K4" s="533"/>
      <c r="L4" s="533"/>
      <c r="M4" s="533"/>
      <c r="N4" s="533"/>
      <c r="O4" s="533"/>
      <c r="P4" s="533"/>
      <c r="Q4" s="533"/>
      <c r="R4" s="533"/>
    </row>
    <row r="5" spans="1:18" s="327" customFormat="1" ht="9.9499999999999993" customHeight="1" thickTop="1">
      <c r="A5" s="326"/>
      <c r="G5" s="328"/>
      <c r="H5" s="328"/>
    </row>
    <row r="6" spans="1:18" s="328" customFormat="1" ht="18.75" customHeight="1">
      <c r="A6" s="511" t="s">
        <v>739</v>
      </c>
      <c r="B6" s="511"/>
      <c r="C6" s="511"/>
      <c r="D6" s="511"/>
      <c r="E6" s="511"/>
      <c r="F6" s="511"/>
      <c r="G6" s="511"/>
      <c r="H6" s="511"/>
      <c r="I6" s="511"/>
      <c r="J6" s="511"/>
      <c r="K6" s="511"/>
      <c r="L6" s="511"/>
      <c r="M6" s="511"/>
      <c r="N6" s="511"/>
      <c r="O6" s="511"/>
      <c r="P6" s="511"/>
      <c r="Q6" s="511"/>
      <c r="R6" s="511"/>
    </row>
    <row r="7" spans="1:18" s="328" customFormat="1">
      <c r="A7" s="408" t="s">
        <v>740</v>
      </c>
      <c r="B7" s="408"/>
      <c r="C7" s="408" t="s">
        <v>741</v>
      </c>
      <c r="D7" s="408"/>
      <c r="E7" s="408"/>
      <c r="F7" s="408"/>
      <c r="G7" s="408"/>
      <c r="H7" s="408"/>
      <c r="I7" s="408"/>
      <c r="J7" s="408"/>
      <c r="K7" s="408"/>
      <c r="L7" s="408"/>
      <c r="M7" s="408"/>
      <c r="N7" s="408"/>
      <c r="O7" s="408"/>
      <c r="P7" s="408"/>
    </row>
    <row r="8" spans="1:18" s="328" customFormat="1" ht="9.9499999999999993" customHeight="1" thickBot="1">
      <c r="A8" s="409"/>
      <c r="B8" s="409"/>
      <c r="C8" s="409"/>
      <c r="D8" s="409"/>
      <c r="E8" s="409"/>
      <c r="F8" s="409"/>
      <c r="G8" s="409"/>
      <c r="H8" s="409"/>
      <c r="I8" s="409"/>
      <c r="J8" s="409"/>
      <c r="K8" s="409"/>
      <c r="L8" s="409"/>
      <c r="M8" s="409"/>
      <c r="N8" s="409"/>
      <c r="O8" s="409"/>
      <c r="P8" s="409"/>
      <c r="Q8" s="409"/>
      <c r="R8" s="409"/>
    </row>
    <row r="9" spans="1:18" s="328" customFormat="1" ht="9.9499999999999993" customHeight="1" thickTop="1">
      <c r="A9" s="408"/>
      <c r="B9" s="408"/>
      <c r="C9" s="408"/>
      <c r="D9" s="408"/>
      <c r="E9" s="408"/>
      <c r="F9" s="408"/>
      <c r="G9" s="408"/>
      <c r="H9" s="408"/>
      <c r="I9" s="408"/>
      <c r="J9" s="408"/>
      <c r="K9" s="408"/>
      <c r="L9" s="408"/>
      <c r="M9" s="408"/>
      <c r="N9" s="408"/>
      <c r="O9" s="408"/>
      <c r="P9" s="408"/>
    </row>
    <row r="10" spans="1:18" s="328" customFormat="1" ht="18" customHeight="1" thickBot="1">
      <c r="A10" s="329" t="s">
        <v>594</v>
      </c>
      <c r="B10" s="330" t="s">
        <v>595</v>
      </c>
      <c r="C10" s="331"/>
      <c r="D10" s="331"/>
      <c r="E10" s="331"/>
      <c r="F10" s="331"/>
      <c r="G10" s="332"/>
      <c r="H10" s="332"/>
      <c r="I10" s="332"/>
      <c r="J10" s="332"/>
      <c r="K10" s="332"/>
      <c r="L10" s="332"/>
      <c r="M10" s="332"/>
      <c r="N10" s="332"/>
      <c r="O10" s="332"/>
      <c r="P10" s="332"/>
      <c r="Q10" s="332"/>
      <c r="R10" s="332"/>
    </row>
    <row r="11" spans="1:18" s="328" customFormat="1" ht="20.100000000000001" customHeight="1">
      <c r="A11" s="350"/>
      <c r="B11" s="410" t="s">
        <v>742</v>
      </c>
      <c r="C11" s="334" t="s">
        <v>597</v>
      </c>
      <c r="D11" s="334"/>
      <c r="E11" s="334"/>
      <c r="F11" s="334"/>
      <c r="G11" s="338"/>
      <c r="H11" s="338"/>
      <c r="I11" s="338"/>
      <c r="J11" s="338"/>
      <c r="K11" s="338"/>
      <c r="L11" s="338"/>
      <c r="M11" s="338"/>
      <c r="N11" s="338"/>
      <c r="O11" s="338"/>
      <c r="P11" s="338"/>
    </row>
    <row r="12" spans="1:18" s="328" customFormat="1" ht="20.100000000000001" customHeight="1">
      <c r="A12" s="350"/>
      <c r="B12" s="410" t="s">
        <v>743</v>
      </c>
      <c r="C12" s="334" t="s">
        <v>599</v>
      </c>
      <c r="D12" s="334"/>
      <c r="E12" s="334"/>
      <c r="F12" s="334"/>
      <c r="G12" s="338"/>
      <c r="H12" s="338"/>
      <c r="I12" s="338"/>
      <c r="J12" s="338"/>
      <c r="K12" s="338"/>
      <c r="L12" s="338"/>
      <c r="M12" s="338"/>
      <c r="N12" s="338"/>
      <c r="O12" s="338"/>
      <c r="P12" s="338"/>
    </row>
    <row r="13" spans="1:18" s="328" customFormat="1" ht="9.9499999999999993" customHeight="1">
      <c r="A13" s="350"/>
      <c r="B13" s="410"/>
      <c r="C13" s="334"/>
      <c r="D13" s="334"/>
      <c r="E13" s="334"/>
      <c r="F13" s="334"/>
      <c r="G13" s="338"/>
      <c r="H13" s="338"/>
      <c r="I13" s="338"/>
      <c r="J13" s="338"/>
      <c r="K13" s="338"/>
      <c r="L13" s="338"/>
      <c r="M13" s="338"/>
      <c r="N13" s="338"/>
      <c r="O13" s="338"/>
      <c r="P13" s="338"/>
    </row>
    <row r="14" spans="1:18" s="328" customFormat="1" ht="20.100000000000001" customHeight="1" thickBot="1">
      <c r="A14" s="329" t="s">
        <v>600</v>
      </c>
      <c r="B14" s="330" t="s">
        <v>601</v>
      </c>
      <c r="C14" s="367"/>
      <c r="D14" s="367"/>
      <c r="E14" s="367"/>
      <c r="F14" s="367"/>
      <c r="G14" s="411"/>
      <c r="H14" s="411"/>
      <c r="I14" s="411"/>
      <c r="J14" s="411"/>
      <c r="K14" s="411"/>
      <c r="L14" s="411"/>
      <c r="M14" s="411"/>
      <c r="N14" s="411"/>
      <c r="O14" s="411"/>
      <c r="P14" s="411"/>
      <c r="Q14" s="332"/>
      <c r="R14" s="332"/>
    </row>
    <row r="15" spans="1:18" s="328" customFormat="1" ht="45" customHeight="1">
      <c r="A15" s="350"/>
      <c r="B15" s="410" t="s">
        <v>744</v>
      </c>
      <c r="C15" s="534" t="s">
        <v>603</v>
      </c>
      <c r="D15" s="534"/>
      <c r="E15" s="534"/>
      <c r="F15" s="534"/>
      <c r="G15" s="534"/>
      <c r="H15" s="534"/>
      <c r="I15" s="534"/>
      <c r="J15" s="534"/>
      <c r="K15" s="534"/>
      <c r="L15" s="534"/>
      <c r="M15" s="534"/>
      <c r="N15" s="534"/>
      <c r="O15" s="534"/>
      <c r="P15" s="534"/>
    </row>
    <row r="16" spans="1:18" s="328" customFormat="1" ht="20.100000000000001" customHeight="1">
      <c r="A16" s="350"/>
      <c r="B16" s="410" t="s">
        <v>742</v>
      </c>
      <c r="C16" s="334" t="s">
        <v>604</v>
      </c>
      <c r="D16" s="334"/>
      <c r="E16" s="334"/>
      <c r="F16" s="334"/>
      <c r="G16" s="338"/>
      <c r="H16" s="338"/>
      <c r="I16" s="338"/>
      <c r="J16" s="338"/>
      <c r="K16" s="338"/>
      <c r="L16" s="338"/>
      <c r="M16" s="338"/>
      <c r="N16" s="338"/>
      <c r="O16" s="338"/>
      <c r="P16" s="338"/>
    </row>
    <row r="17" spans="1:216" s="328" customFormat="1" ht="20.100000000000001" customHeight="1">
      <c r="A17" s="350"/>
      <c r="B17" s="410" t="s">
        <v>743</v>
      </c>
      <c r="C17" s="334" t="s">
        <v>599</v>
      </c>
      <c r="D17" s="334"/>
      <c r="E17" s="334"/>
      <c r="F17" s="334"/>
      <c r="G17" s="338"/>
      <c r="H17" s="338"/>
      <c r="I17" s="338"/>
      <c r="J17" s="338"/>
      <c r="K17" s="338"/>
      <c r="L17" s="338"/>
      <c r="M17" s="338"/>
      <c r="N17" s="338"/>
      <c r="O17" s="338"/>
      <c r="P17" s="338"/>
    </row>
    <row r="18" spans="1:216" s="328" customFormat="1" ht="9.9499999999999993" customHeight="1">
      <c r="A18" s="350"/>
      <c r="B18" s="410"/>
      <c r="C18" s="334"/>
      <c r="D18" s="334"/>
      <c r="E18" s="334"/>
      <c r="F18" s="334"/>
      <c r="G18" s="338"/>
      <c r="H18" s="338"/>
      <c r="I18" s="338"/>
      <c r="J18" s="338"/>
      <c r="K18" s="338"/>
      <c r="L18" s="338"/>
      <c r="M18" s="338"/>
      <c r="N18" s="338"/>
      <c r="O18" s="338"/>
      <c r="P18" s="338"/>
    </row>
    <row r="19" spans="1:216" s="328" customFormat="1" ht="20.100000000000001" customHeight="1" thickBot="1">
      <c r="A19" s="412" t="s">
        <v>609</v>
      </c>
      <c r="B19" s="413" t="s">
        <v>629</v>
      </c>
      <c r="C19" s="414"/>
      <c r="D19" s="414"/>
      <c r="E19" s="414"/>
      <c r="F19" s="414"/>
      <c r="G19" s="415"/>
      <c r="H19" s="415"/>
      <c r="I19" s="415"/>
      <c r="J19" s="415"/>
      <c r="K19" s="415"/>
      <c r="L19" s="415"/>
      <c r="M19" s="415"/>
      <c r="N19" s="415"/>
      <c r="O19" s="415"/>
      <c r="P19" s="415"/>
      <c r="Q19" s="332"/>
      <c r="R19" s="332"/>
    </row>
    <row r="20" spans="1:216" s="327" customFormat="1" ht="9.9499999999999993" customHeight="1">
      <c r="A20" s="350"/>
      <c r="B20" s="334"/>
      <c r="C20" s="334"/>
      <c r="D20" s="334"/>
      <c r="E20" s="334"/>
      <c r="F20" s="334"/>
      <c r="G20" s="338"/>
      <c r="H20" s="338"/>
      <c r="I20" s="334"/>
      <c r="J20" s="334"/>
      <c r="K20" s="334"/>
      <c r="L20" s="334"/>
      <c r="M20" s="334"/>
      <c r="N20" s="334"/>
      <c r="O20" s="334"/>
      <c r="P20" s="334"/>
    </row>
    <row r="21" spans="1:216" s="327" customFormat="1" ht="20.100000000000001" customHeight="1">
      <c r="A21" s="526" t="s">
        <v>745</v>
      </c>
      <c r="B21" s="521" t="s">
        <v>746</v>
      </c>
      <c r="C21" s="521" t="s">
        <v>747</v>
      </c>
      <c r="D21" s="521" t="s">
        <v>748</v>
      </c>
      <c r="E21" s="521"/>
      <c r="F21" s="527" t="s">
        <v>570</v>
      </c>
      <c r="G21" s="528"/>
      <c r="H21" s="528"/>
      <c r="I21" s="528"/>
      <c r="J21" s="528"/>
      <c r="K21" s="528"/>
      <c r="L21" s="528"/>
      <c r="M21" s="528"/>
      <c r="N21" s="528"/>
      <c r="O21" s="528"/>
      <c r="P21" s="528"/>
      <c r="Q21" s="528"/>
      <c r="R21" s="529"/>
    </row>
    <row r="22" spans="1:216" s="327" customFormat="1" ht="20.100000000000001" customHeight="1">
      <c r="A22" s="526"/>
      <c r="B22" s="521"/>
      <c r="C22" s="521"/>
      <c r="D22" s="521"/>
      <c r="E22" s="521"/>
      <c r="F22" s="530" t="s">
        <v>749</v>
      </c>
      <c r="G22" s="521" t="s">
        <v>750</v>
      </c>
      <c r="H22" s="521"/>
      <c r="I22" s="521"/>
      <c r="J22" s="523" t="s">
        <v>751</v>
      </c>
      <c r="K22" s="524"/>
      <c r="L22" s="524"/>
      <c r="M22" s="524"/>
      <c r="N22" s="524"/>
      <c r="O22" s="525"/>
      <c r="P22" s="521" t="s">
        <v>752</v>
      </c>
      <c r="Q22" s="521"/>
      <c r="R22" s="521"/>
    </row>
    <row r="23" spans="1:216" s="327" customFormat="1" ht="20.100000000000001" customHeight="1">
      <c r="A23" s="526"/>
      <c r="B23" s="521"/>
      <c r="C23" s="521"/>
      <c r="D23" s="521"/>
      <c r="E23" s="521"/>
      <c r="F23" s="530"/>
      <c r="G23" s="521" t="s">
        <v>566</v>
      </c>
      <c r="H23" s="521" t="s">
        <v>567</v>
      </c>
      <c r="I23" s="521" t="s">
        <v>568</v>
      </c>
      <c r="J23" s="522" t="s">
        <v>571</v>
      </c>
      <c r="K23" s="522" t="s">
        <v>572</v>
      </c>
      <c r="L23" s="523" t="s">
        <v>753</v>
      </c>
      <c r="M23" s="524"/>
      <c r="N23" s="524"/>
      <c r="O23" s="525"/>
      <c r="P23" s="521" t="s">
        <v>575</v>
      </c>
      <c r="Q23" s="521" t="s">
        <v>576</v>
      </c>
      <c r="R23" s="521" t="s">
        <v>577</v>
      </c>
    </row>
    <row r="24" spans="1:216" s="327" customFormat="1" ht="20.100000000000001" customHeight="1">
      <c r="A24" s="526"/>
      <c r="B24" s="521"/>
      <c r="C24" s="521"/>
      <c r="D24" s="521"/>
      <c r="E24" s="521"/>
      <c r="F24" s="416">
        <v>0.1</v>
      </c>
      <c r="G24" s="521"/>
      <c r="H24" s="521"/>
      <c r="I24" s="521"/>
      <c r="J24" s="522"/>
      <c r="K24" s="522"/>
      <c r="L24" s="417" t="s">
        <v>586</v>
      </c>
      <c r="M24" s="417" t="s">
        <v>754</v>
      </c>
      <c r="N24" s="417" t="s">
        <v>573</v>
      </c>
      <c r="O24" s="417" t="s">
        <v>574</v>
      </c>
      <c r="P24" s="521"/>
      <c r="Q24" s="521"/>
      <c r="R24" s="521"/>
    </row>
    <row r="25" spans="1:216" s="327" customFormat="1" ht="24" customHeight="1">
      <c r="A25" s="519" t="s">
        <v>755</v>
      </c>
      <c r="B25" s="520"/>
      <c r="C25" s="520"/>
      <c r="D25" s="520"/>
      <c r="E25" s="520"/>
      <c r="F25" s="520"/>
      <c r="G25" s="520"/>
      <c r="H25" s="520"/>
      <c r="I25" s="520"/>
      <c r="J25" s="520"/>
      <c r="K25" s="520"/>
      <c r="L25" s="520"/>
      <c r="M25" s="520"/>
      <c r="N25" s="520"/>
      <c r="O25" s="520"/>
      <c r="P25" s="520"/>
      <c r="Q25" s="520"/>
      <c r="R25" s="520"/>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c r="AP25" s="371"/>
      <c r="AQ25" s="371"/>
      <c r="AR25" s="371"/>
      <c r="AS25" s="371"/>
      <c r="AT25" s="371"/>
      <c r="AU25" s="371"/>
      <c r="AV25" s="371"/>
      <c r="AW25" s="371"/>
      <c r="AX25" s="371"/>
      <c r="AY25" s="371"/>
      <c r="AZ25" s="371"/>
      <c r="BA25" s="371"/>
      <c r="BB25" s="371"/>
      <c r="BC25" s="371"/>
      <c r="BD25" s="371"/>
      <c r="BE25" s="371"/>
      <c r="BF25" s="371"/>
      <c r="BG25" s="371"/>
      <c r="BH25" s="371"/>
      <c r="BI25" s="371"/>
      <c r="BJ25" s="371"/>
      <c r="BK25" s="371"/>
      <c r="BL25" s="371"/>
      <c r="BM25" s="371"/>
      <c r="BN25" s="371"/>
      <c r="BO25" s="371"/>
      <c r="BP25" s="371"/>
      <c r="BQ25" s="371"/>
      <c r="BR25" s="371"/>
      <c r="BS25" s="371"/>
      <c r="BT25" s="371"/>
      <c r="BU25" s="371"/>
      <c r="BV25" s="371"/>
      <c r="BW25" s="371"/>
      <c r="BX25" s="371"/>
      <c r="BY25" s="371"/>
      <c r="BZ25" s="371"/>
      <c r="CA25" s="371"/>
      <c r="CB25" s="371"/>
      <c r="CC25" s="371"/>
      <c r="CD25" s="371"/>
      <c r="CE25" s="371"/>
      <c r="CF25" s="371"/>
      <c r="CG25" s="371"/>
      <c r="CH25" s="371"/>
      <c r="CI25" s="371"/>
      <c r="CJ25" s="371"/>
      <c r="CK25" s="371"/>
      <c r="CL25" s="371"/>
      <c r="CM25" s="371"/>
      <c r="CN25" s="371"/>
      <c r="CO25" s="371"/>
      <c r="CP25" s="371"/>
      <c r="CQ25" s="371"/>
      <c r="CR25" s="371"/>
      <c r="CS25" s="371"/>
      <c r="CT25" s="371"/>
      <c r="CU25" s="371"/>
      <c r="CV25" s="371"/>
      <c r="CW25" s="371"/>
      <c r="CX25" s="371"/>
      <c r="CY25" s="371"/>
      <c r="CZ25" s="371"/>
      <c r="DA25" s="371"/>
      <c r="DB25" s="371"/>
      <c r="DC25" s="371"/>
      <c r="DD25" s="371"/>
      <c r="DE25" s="371"/>
      <c r="DF25" s="371"/>
      <c r="DG25" s="371"/>
      <c r="DH25" s="371"/>
      <c r="DI25" s="371"/>
      <c r="DJ25" s="371"/>
      <c r="DK25" s="371"/>
      <c r="DL25" s="371"/>
      <c r="DM25" s="371"/>
      <c r="DN25" s="371"/>
      <c r="DO25" s="371"/>
      <c r="DP25" s="371"/>
      <c r="DQ25" s="371"/>
      <c r="DR25" s="371"/>
      <c r="DS25" s="371"/>
      <c r="DT25" s="371"/>
      <c r="DU25" s="371"/>
      <c r="DV25" s="371"/>
      <c r="DW25" s="371"/>
      <c r="DX25" s="371"/>
      <c r="DY25" s="371"/>
      <c r="DZ25" s="371"/>
      <c r="EA25" s="371"/>
      <c r="EB25" s="371"/>
      <c r="EC25" s="371"/>
      <c r="ED25" s="371"/>
      <c r="EE25" s="371"/>
      <c r="EF25" s="371"/>
      <c r="EG25" s="371"/>
      <c r="EH25" s="371"/>
      <c r="EI25" s="371"/>
      <c r="EJ25" s="371"/>
      <c r="EK25" s="371"/>
      <c r="EL25" s="371"/>
      <c r="EM25" s="371"/>
      <c r="EN25" s="371"/>
      <c r="EO25" s="371"/>
      <c r="EP25" s="371"/>
      <c r="EQ25" s="371"/>
      <c r="ER25" s="371"/>
      <c r="ES25" s="371"/>
      <c r="ET25" s="371"/>
      <c r="EU25" s="371"/>
      <c r="EV25" s="371"/>
      <c r="EW25" s="371"/>
      <c r="EX25" s="371"/>
      <c r="EY25" s="371"/>
      <c r="EZ25" s="371"/>
      <c r="FA25" s="371"/>
      <c r="FB25" s="371"/>
      <c r="FC25" s="371"/>
      <c r="FD25" s="371"/>
      <c r="FE25" s="371"/>
      <c r="FF25" s="371"/>
      <c r="FG25" s="371"/>
      <c r="FH25" s="371"/>
      <c r="FI25" s="371"/>
      <c r="FJ25" s="371"/>
      <c r="FK25" s="371"/>
      <c r="FL25" s="371"/>
      <c r="FM25" s="371"/>
      <c r="FN25" s="371"/>
      <c r="FO25" s="371"/>
      <c r="FP25" s="371"/>
      <c r="FQ25" s="371"/>
      <c r="FR25" s="371"/>
      <c r="FS25" s="371"/>
      <c r="FT25" s="371"/>
      <c r="FU25" s="371"/>
      <c r="FV25" s="371"/>
      <c r="FW25" s="371"/>
      <c r="FX25" s="371"/>
      <c r="FY25" s="371"/>
      <c r="FZ25" s="371"/>
      <c r="GA25" s="371"/>
      <c r="GB25" s="371"/>
      <c r="GC25" s="371"/>
      <c r="GD25" s="371"/>
      <c r="GE25" s="371"/>
      <c r="GF25" s="371"/>
      <c r="GG25" s="371"/>
      <c r="GH25" s="371"/>
      <c r="GI25" s="371"/>
      <c r="GJ25" s="371"/>
      <c r="GK25" s="371"/>
      <c r="GL25" s="371"/>
      <c r="GM25" s="371"/>
      <c r="GN25" s="371"/>
      <c r="GO25" s="371"/>
      <c r="GP25" s="371"/>
      <c r="GQ25" s="371"/>
      <c r="GR25" s="371"/>
      <c r="GS25" s="371"/>
      <c r="GT25" s="371"/>
      <c r="GU25" s="371"/>
      <c r="GV25" s="371"/>
      <c r="GW25" s="371"/>
      <c r="GX25" s="371"/>
      <c r="GY25" s="371"/>
      <c r="GZ25" s="371"/>
      <c r="HA25" s="371"/>
      <c r="HB25" s="371"/>
      <c r="HC25" s="371"/>
      <c r="HD25" s="371"/>
      <c r="HE25" s="371"/>
      <c r="HF25" s="371"/>
      <c r="HG25" s="371"/>
      <c r="HH25" s="371"/>
    </row>
    <row r="26" spans="1:216" s="328" customFormat="1" ht="25.5">
      <c r="A26" s="418">
        <v>1</v>
      </c>
      <c r="B26" s="419" t="s">
        <v>618</v>
      </c>
      <c r="C26" s="420" t="s">
        <v>756</v>
      </c>
      <c r="D26" s="421"/>
      <c r="E26" s="422">
        <f>SUM(F26:R26)</f>
        <v>218201.62999999998</v>
      </c>
      <c r="F26" s="422"/>
      <c r="G26" s="423"/>
      <c r="H26" s="452">
        <v>69235.06</v>
      </c>
      <c r="I26" s="453"/>
      <c r="J26" s="454">
        <v>14896.12</v>
      </c>
      <c r="K26" s="454">
        <v>44690.15</v>
      </c>
      <c r="L26" s="455"/>
      <c r="M26" s="454">
        <v>74483.58</v>
      </c>
      <c r="N26" s="454">
        <v>14896.72</v>
      </c>
      <c r="O26" s="425"/>
      <c r="P26" s="423"/>
      <c r="Q26" s="423"/>
      <c r="R26" s="423"/>
    </row>
    <row r="27" spans="1:216" ht="25.5">
      <c r="A27" s="418">
        <v>2</v>
      </c>
      <c r="B27" s="419" t="s">
        <v>621</v>
      </c>
      <c r="C27" s="420" t="s">
        <v>622</v>
      </c>
      <c r="D27" s="421"/>
      <c r="E27" s="422">
        <f>SUM(F27:R27)</f>
        <v>130967.19</v>
      </c>
      <c r="F27" s="422"/>
      <c r="G27" s="423"/>
      <c r="H27" s="423"/>
      <c r="I27" s="423"/>
      <c r="J27" s="425"/>
      <c r="K27" s="425"/>
      <c r="L27" s="425"/>
      <c r="M27" s="424">
        <v>130967.19</v>
      </c>
      <c r="N27" s="425"/>
      <c r="O27" s="425"/>
      <c r="P27" s="423"/>
      <c r="Q27" s="423"/>
      <c r="R27" s="423"/>
    </row>
    <row r="28" spans="1:216" ht="25.5">
      <c r="A28" s="418">
        <v>3</v>
      </c>
      <c r="B28" s="419" t="s">
        <v>757</v>
      </c>
      <c r="C28" s="420" t="s">
        <v>627</v>
      </c>
      <c r="D28" s="421"/>
      <c r="E28" s="422">
        <f>SUM(F28:R28)</f>
        <v>69235.06</v>
      </c>
      <c r="F28" s="422"/>
      <c r="G28" s="423"/>
      <c r="H28" s="423"/>
      <c r="I28" s="423"/>
      <c r="J28" s="425"/>
      <c r="K28" s="425"/>
      <c r="L28" s="425"/>
      <c r="M28" s="424">
        <v>69235.06</v>
      </c>
      <c r="N28" s="425"/>
      <c r="O28" s="425"/>
      <c r="P28" s="423"/>
      <c r="Q28" s="423"/>
      <c r="R28" s="423"/>
    </row>
    <row r="29" spans="1:216" ht="20.100000000000001" customHeight="1">
      <c r="A29" s="426"/>
      <c r="B29" s="419"/>
      <c r="C29" s="427"/>
      <c r="D29" s="421"/>
      <c r="E29" s="423"/>
      <c r="F29" s="423"/>
      <c r="G29" s="423"/>
      <c r="H29" s="423"/>
      <c r="I29" s="423"/>
      <c r="J29" s="425"/>
      <c r="K29" s="425"/>
      <c r="L29" s="425"/>
      <c r="M29" s="425"/>
      <c r="N29" s="425"/>
      <c r="O29" s="425"/>
      <c r="P29" s="423"/>
      <c r="Q29" s="423"/>
      <c r="R29" s="423"/>
    </row>
    <row r="30" spans="1:216" ht="20.100000000000001" customHeight="1">
      <c r="A30" s="426"/>
      <c r="B30" s="428" t="s">
        <v>758</v>
      </c>
      <c r="C30" s="429"/>
      <c r="D30" s="430" t="s">
        <v>539</v>
      </c>
      <c r="E30" s="431">
        <f>SUM(E26:E29)</f>
        <v>418403.87999999995</v>
      </c>
      <c r="F30" s="431"/>
      <c r="G30" s="431"/>
      <c r="H30" s="431">
        <f>SUM(H26:H29)</f>
        <v>69235.06</v>
      </c>
      <c r="I30" s="431"/>
      <c r="J30" s="432">
        <f>SUM(J26:J29)</f>
        <v>14896.12</v>
      </c>
      <c r="K30" s="432">
        <f>SUM(K26:K29)</f>
        <v>44690.15</v>
      </c>
      <c r="L30" s="432"/>
      <c r="M30" s="432">
        <f>SUM(M26:M29)</f>
        <v>274685.83</v>
      </c>
      <c r="N30" s="432">
        <f>SUM(N26:N29)</f>
        <v>14896.72</v>
      </c>
      <c r="O30" s="432"/>
      <c r="P30" s="431"/>
      <c r="Q30" s="423"/>
      <c r="R30" s="423"/>
    </row>
    <row r="31" spans="1:216" ht="20.100000000000001" customHeight="1">
      <c r="A31" s="426"/>
      <c r="B31" s="433"/>
      <c r="C31" s="429"/>
      <c r="D31" s="430" t="s">
        <v>4</v>
      </c>
      <c r="E31" s="446">
        <v>1</v>
      </c>
      <c r="F31" s="446"/>
      <c r="G31" s="446"/>
      <c r="H31" s="446">
        <f>H30/E30</f>
        <v>0.16547423030589489</v>
      </c>
      <c r="I31" s="446"/>
      <c r="J31" s="447">
        <f>J30/E30</f>
        <v>3.5602251107231614E-2</v>
      </c>
      <c r="K31" s="447">
        <f>K30/E30</f>
        <v>0.10681103148469849</v>
      </c>
      <c r="L31" s="447"/>
      <c r="M31" s="447">
        <f>M30/E30</f>
        <v>0.656508801973825</v>
      </c>
      <c r="N31" s="447">
        <f>N30/E30</f>
        <v>3.5603685128350153E-2</v>
      </c>
      <c r="O31" s="447"/>
      <c r="P31" s="446"/>
      <c r="Q31" s="448"/>
      <c r="R31" s="448"/>
    </row>
    <row r="32" spans="1:216" ht="13.5" customHeight="1" thickBot="1">
      <c r="A32" s="434"/>
      <c r="B32" s="435"/>
      <c r="C32" s="435"/>
      <c r="D32" s="436"/>
      <c r="E32" s="437"/>
      <c r="F32" s="438"/>
      <c r="G32" s="438"/>
      <c r="H32" s="438"/>
      <c r="I32" s="437"/>
      <c r="J32" s="438"/>
      <c r="K32" s="437"/>
      <c r="L32" s="438"/>
      <c r="M32" s="437"/>
      <c r="N32" s="438"/>
      <c r="O32" s="436"/>
      <c r="P32" s="437"/>
      <c r="Q32" s="332"/>
      <c r="R32" s="332"/>
    </row>
  </sheetData>
  <sheetProtection formatCells="0" formatColumns="0" formatRows="0" insertColumns="0" insertRows="0" insertHyperlinks="0" deleteColumns="0" deleteRows="0" sort="0" autoFilter="0" pivotTables="0"/>
  <mergeCells count="25">
    <mergeCell ref="G23:G24"/>
    <mergeCell ref="A1:R1"/>
    <mergeCell ref="A2:R2"/>
    <mergeCell ref="A3:R3"/>
    <mergeCell ref="A4:R4"/>
    <mergeCell ref="A6:R6"/>
    <mergeCell ref="C15:P15"/>
    <mergeCell ref="Q23:Q24"/>
    <mergeCell ref="R23:R24"/>
    <mergeCell ref="A25:R25"/>
    <mergeCell ref="H23:H24"/>
    <mergeCell ref="I23:I24"/>
    <mergeCell ref="J23:J24"/>
    <mergeCell ref="K23:K24"/>
    <mergeCell ref="L23:O23"/>
    <mergeCell ref="P23:P24"/>
    <mergeCell ref="A21:A24"/>
    <mergeCell ref="B21:B24"/>
    <mergeCell ref="C21:C24"/>
    <mergeCell ref="D21:E24"/>
    <mergeCell ref="F21:R21"/>
    <mergeCell ref="F22:F23"/>
    <mergeCell ref="G22:I22"/>
    <mergeCell ref="J22:O22"/>
    <mergeCell ref="P22:R22"/>
  </mergeCells>
  <printOptions horizontalCentered="1"/>
  <pageMargins left="0.43307086614173229" right="0.51181102362204722" top="0.9055118110236221" bottom="0.62992125984251968" header="0.62992125984251968" footer="0.35433070866141736"/>
  <pageSetup paperSize="9" scale="59" fitToHeight="0" orientation="landscape" r:id="rId1"/>
  <headerFooter alignWithMargins="0">
    <oddFooter>&amp;CPág. &amp;P/&amp;N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Q59"/>
  <sheetViews>
    <sheetView view="pageBreakPreview" zoomScale="85" zoomScaleNormal="85" zoomScaleSheetLayoutView="85" workbookViewId="0">
      <pane ySplit="8" topLeftCell="A9" activePane="bottomLeft" state="frozen"/>
      <selection sqref="A1:B1"/>
      <selection pane="bottomLeft" activeCell="G17" sqref="G17"/>
    </sheetView>
  </sheetViews>
  <sheetFormatPr defaultRowHeight="12.75"/>
  <cols>
    <col min="1" max="1" width="8.85546875" style="393" customWidth="1"/>
    <col min="2" max="2" width="41.42578125" style="371" customWidth="1"/>
    <col min="3" max="3" width="6" style="371" customWidth="1"/>
    <col min="4" max="4" width="20.7109375" style="327" customWidth="1"/>
    <col min="5" max="5" width="20.7109375" style="372" customWidth="1"/>
    <col min="6" max="8" width="20.7109375" style="328" customWidth="1"/>
    <col min="9" max="9" width="20.7109375" style="372" customWidth="1"/>
    <col min="10" max="10" width="20.7109375" style="328" customWidth="1"/>
    <col min="11" max="11" width="12.7109375" style="372" customWidth="1"/>
    <col min="12" max="12" width="12.7109375" style="328" customWidth="1"/>
    <col min="13" max="13" width="12.7109375" style="372" customWidth="1"/>
    <col min="14" max="14" width="12.7109375" style="328" customWidth="1"/>
    <col min="15" max="15" width="12.7109375" style="327" customWidth="1"/>
    <col min="16" max="16" width="12.7109375" style="372" customWidth="1"/>
    <col min="17" max="17" width="9.140625" style="327" customWidth="1"/>
    <col min="18" max="16384" width="9.140625" style="343"/>
  </cols>
  <sheetData>
    <row r="1" spans="1:16" s="328" customFormat="1" ht="78.95" customHeight="1">
      <c r="A1" s="384"/>
      <c r="B1" s="384"/>
      <c r="C1" s="384"/>
      <c r="D1" s="384"/>
      <c r="E1" s="384"/>
      <c r="F1" s="384"/>
      <c r="G1" s="384"/>
      <c r="H1" s="384"/>
      <c r="I1" s="384"/>
      <c r="J1" s="384"/>
      <c r="K1" s="384"/>
      <c r="L1" s="384"/>
      <c r="M1" s="384"/>
      <c r="N1" s="384"/>
      <c r="O1" s="384"/>
      <c r="P1" s="384"/>
    </row>
    <row r="2" spans="1:16" s="328" customFormat="1" ht="20.25" customHeight="1">
      <c r="A2" s="495" t="s">
        <v>738</v>
      </c>
      <c r="B2" s="552"/>
      <c r="C2" s="552"/>
      <c r="D2" s="552"/>
      <c r="E2" s="552"/>
      <c r="F2" s="552"/>
      <c r="G2" s="552"/>
      <c r="H2" s="552"/>
      <c r="I2" s="552"/>
      <c r="J2" s="552"/>
      <c r="K2" s="439"/>
      <c r="L2" s="439"/>
      <c r="M2" s="439"/>
      <c r="N2" s="439"/>
      <c r="O2" s="439"/>
      <c r="P2" s="439"/>
    </row>
    <row r="3" spans="1:16" s="328" customFormat="1" ht="23.1" customHeight="1">
      <c r="A3" s="532" t="s">
        <v>590</v>
      </c>
      <c r="B3" s="532"/>
      <c r="C3" s="532"/>
      <c r="D3" s="532"/>
      <c r="E3" s="532"/>
      <c r="F3" s="532"/>
      <c r="G3" s="532"/>
      <c r="H3" s="532"/>
      <c r="I3" s="532"/>
      <c r="J3" s="532"/>
      <c r="K3" s="407"/>
      <c r="L3" s="407"/>
      <c r="M3" s="407"/>
      <c r="N3" s="407"/>
      <c r="O3" s="407"/>
      <c r="P3" s="407"/>
    </row>
    <row r="4" spans="1:16" s="328" customFormat="1" ht="13.5" customHeight="1" thickBot="1">
      <c r="A4" s="533" t="s">
        <v>591</v>
      </c>
      <c r="B4" s="533"/>
      <c r="C4" s="533"/>
      <c r="D4" s="533"/>
      <c r="E4" s="533"/>
      <c r="F4" s="533"/>
      <c r="G4" s="533"/>
      <c r="H4" s="533"/>
      <c r="I4" s="533"/>
      <c r="J4" s="533"/>
      <c r="K4" s="407"/>
      <c r="L4" s="407"/>
      <c r="M4" s="407"/>
      <c r="N4" s="407"/>
      <c r="O4" s="407"/>
      <c r="P4" s="407"/>
    </row>
    <row r="5" spans="1:16" s="327" customFormat="1" ht="9.75" customHeight="1" thickTop="1">
      <c r="A5" s="326"/>
      <c r="G5" s="328"/>
      <c r="H5" s="328"/>
    </row>
    <row r="6" spans="1:16" s="328" customFormat="1" ht="18.75" customHeight="1">
      <c r="A6" s="440" t="s">
        <v>760</v>
      </c>
      <c r="B6" s="440"/>
      <c r="C6" s="440"/>
      <c r="D6" s="440"/>
      <c r="E6" s="440"/>
      <c r="F6" s="440"/>
      <c r="G6" s="440"/>
      <c r="H6" s="440"/>
      <c r="I6" s="440"/>
      <c r="J6" s="440"/>
      <c r="K6" s="440"/>
      <c r="L6" s="440"/>
      <c r="M6" s="440"/>
      <c r="N6" s="440"/>
      <c r="O6" s="440"/>
      <c r="P6" s="440"/>
    </row>
    <row r="7" spans="1:16" s="328" customFormat="1">
      <c r="A7" s="408" t="s">
        <v>761</v>
      </c>
      <c r="B7" s="408"/>
      <c r="C7" s="408" t="s">
        <v>741</v>
      </c>
      <c r="D7" s="408"/>
      <c r="E7" s="408"/>
      <c r="F7" s="408"/>
      <c r="G7" s="408"/>
      <c r="H7" s="408"/>
      <c r="I7" s="408"/>
      <c r="J7" s="408"/>
      <c r="K7" s="408"/>
      <c r="L7" s="408"/>
      <c r="M7" s="408"/>
      <c r="N7" s="408"/>
      <c r="O7" s="408"/>
      <c r="P7" s="408"/>
    </row>
    <row r="8" spans="1:16" s="328" customFormat="1" ht="13.5" customHeight="1" thickBot="1">
      <c r="A8" s="409"/>
      <c r="B8" s="409"/>
      <c r="C8" s="409"/>
      <c r="D8" s="409"/>
      <c r="E8" s="409"/>
      <c r="F8" s="409"/>
      <c r="G8" s="409"/>
      <c r="H8" s="409"/>
      <c r="I8" s="409"/>
      <c r="J8" s="409"/>
      <c r="K8" s="408"/>
      <c r="L8" s="408"/>
      <c r="M8" s="408"/>
      <c r="N8" s="408"/>
      <c r="O8" s="408"/>
      <c r="P8" s="408"/>
    </row>
    <row r="9" spans="1:16" s="328" customFormat="1" ht="9.9499999999999993" customHeight="1" thickTop="1">
      <c r="A9" s="441"/>
      <c r="B9" s="441"/>
      <c r="C9" s="441"/>
      <c r="D9" s="441"/>
      <c r="E9" s="441"/>
      <c r="F9" s="441"/>
      <c r="G9" s="441"/>
      <c r="H9" s="441"/>
      <c r="I9" s="441"/>
      <c r="J9" s="441"/>
      <c r="K9" s="408"/>
      <c r="L9" s="408"/>
      <c r="M9" s="408"/>
      <c r="N9" s="408"/>
      <c r="O9" s="408"/>
      <c r="P9" s="408"/>
    </row>
    <row r="10" spans="1:16" s="328" customFormat="1" ht="20.100000000000001" customHeight="1" thickBot="1">
      <c r="A10" s="329" t="s">
        <v>594</v>
      </c>
      <c r="B10" s="330" t="s">
        <v>595</v>
      </c>
      <c r="C10" s="331"/>
      <c r="D10" s="331"/>
      <c r="E10" s="331"/>
      <c r="F10" s="331"/>
      <c r="G10" s="332"/>
      <c r="H10" s="332"/>
      <c r="I10" s="332"/>
      <c r="J10" s="332"/>
    </row>
    <row r="11" spans="1:16" s="328" customFormat="1" ht="20.100000000000001" customHeight="1">
      <c r="A11" s="350"/>
      <c r="B11" s="410" t="s">
        <v>742</v>
      </c>
      <c r="C11" s="334" t="s">
        <v>597</v>
      </c>
      <c r="D11" s="334"/>
      <c r="E11" s="334"/>
      <c r="F11" s="334"/>
      <c r="G11" s="338"/>
      <c r="H11" s="338"/>
      <c r="I11" s="338"/>
      <c r="J11" s="338"/>
    </row>
    <row r="12" spans="1:16" s="328" customFormat="1" ht="20.100000000000001" customHeight="1">
      <c r="A12" s="350"/>
      <c r="B12" s="410" t="s">
        <v>743</v>
      </c>
      <c r="C12" s="334" t="s">
        <v>599</v>
      </c>
      <c r="D12" s="334"/>
      <c r="E12" s="334"/>
      <c r="F12" s="334"/>
      <c r="G12" s="338"/>
      <c r="H12" s="338"/>
      <c r="I12" s="338"/>
      <c r="J12" s="338"/>
    </row>
    <row r="13" spans="1:16" s="328" customFormat="1" ht="9.9499999999999993" customHeight="1">
      <c r="A13" s="350"/>
      <c r="B13" s="410"/>
      <c r="C13" s="334"/>
      <c r="D13" s="334"/>
      <c r="E13" s="334"/>
      <c r="F13" s="334"/>
      <c r="G13" s="338"/>
      <c r="H13" s="338"/>
      <c r="I13" s="338"/>
      <c r="J13" s="338"/>
    </row>
    <row r="14" spans="1:16" s="328" customFormat="1" ht="20.100000000000001" customHeight="1" thickBot="1">
      <c r="A14" s="329" t="s">
        <v>600</v>
      </c>
      <c r="B14" s="330" t="s">
        <v>601</v>
      </c>
      <c r="C14" s="340"/>
      <c r="D14" s="340"/>
      <c r="E14" s="340"/>
      <c r="F14" s="340"/>
      <c r="G14" s="341"/>
      <c r="H14" s="341"/>
      <c r="I14" s="341"/>
      <c r="J14" s="341"/>
    </row>
    <row r="15" spans="1:16" s="328" customFormat="1" ht="30.75" customHeight="1">
      <c r="A15" s="350"/>
      <c r="B15" s="410" t="s">
        <v>744</v>
      </c>
      <c r="C15" s="534" t="s">
        <v>603</v>
      </c>
      <c r="D15" s="534"/>
      <c r="E15" s="534"/>
      <c r="F15" s="534"/>
      <c r="G15" s="534"/>
      <c r="H15" s="534"/>
      <c r="I15" s="534"/>
      <c r="J15" s="534"/>
      <c r="K15" s="384"/>
      <c r="L15" s="384"/>
      <c r="M15" s="384"/>
      <c r="N15" s="384"/>
      <c r="O15" s="384"/>
      <c r="P15" s="384"/>
    </row>
    <row r="16" spans="1:16" s="328" customFormat="1" ht="20.100000000000001" customHeight="1">
      <c r="A16" s="350"/>
      <c r="B16" s="410" t="s">
        <v>742</v>
      </c>
      <c r="C16" s="334" t="s">
        <v>604</v>
      </c>
      <c r="D16" s="334"/>
      <c r="E16" s="334"/>
      <c r="F16" s="334"/>
      <c r="G16" s="338"/>
      <c r="H16" s="338"/>
      <c r="I16" s="338"/>
      <c r="J16" s="338"/>
    </row>
    <row r="17" spans="1:10" s="328" customFormat="1" ht="20.100000000000001" customHeight="1">
      <c r="A17" s="350"/>
      <c r="B17" s="410" t="s">
        <v>743</v>
      </c>
      <c r="C17" s="334" t="s">
        <v>599</v>
      </c>
      <c r="D17" s="334"/>
      <c r="E17" s="334"/>
      <c r="F17" s="334"/>
      <c r="G17" s="338"/>
      <c r="H17" s="338"/>
      <c r="I17" s="338"/>
      <c r="J17" s="338"/>
    </row>
    <row r="18" spans="1:10" s="328" customFormat="1" ht="20.100000000000001" customHeight="1">
      <c r="A18" s="350"/>
      <c r="B18" s="410"/>
      <c r="C18" s="334"/>
      <c r="D18" s="334"/>
      <c r="E18" s="334"/>
      <c r="F18" s="334"/>
      <c r="G18" s="338"/>
      <c r="H18" s="338"/>
      <c r="I18" s="338"/>
      <c r="J18" s="338"/>
    </row>
    <row r="19" spans="1:10" s="328" customFormat="1" ht="20.100000000000001" customHeight="1" thickBot="1">
      <c r="A19" s="329" t="s">
        <v>609</v>
      </c>
      <c r="B19" s="330" t="s">
        <v>762</v>
      </c>
      <c r="C19" s="340"/>
      <c r="D19" s="340"/>
      <c r="E19" s="340"/>
      <c r="F19" s="340"/>
      <c r="G19" s="341"/>
      <c r="H19" s="341"/>
      <c r="I19" s="341"/>
      <c r="J19" s="341"/>
    </row>
    <row r="20" spans="1:10" s="328" customFormat="1">
      <c r="A20" s="442"/>
      <c r="B20" s="443"/>
      <c r="C20" s="444"/>
      <c r="D20" s="444"/>
      <c r="E20" s="444"/>
      <c r="F20" s="444"/>
      <c r="G20" s="445"/>
      <c r="H20" s="445"/>
      <c r="I20" s="445"/>
      <c r="J20" s="445"/>
    </row>
    <row r="21" spans="1:10" s="328" customFormat="1" ht="15">
      <c r="A21" s="456" t="s">
        <v>763</v>
      </c>
      <c r="B21" s="553" t="s">
        <v>764</v>
      </c>
      <c r="C21" s="504"/>
      <c r="D21" s="504"/>
      <c r="E21" s="504"/>
      <c r="F21" s="504"/>
      <c r="G21" s="509"/>
      <c r="H21" s="509"/>
      <c r="I21" s="509"/>
      <c r="J21" s="509"/>
    </row>
    <row r="22" spans="1:10" s="327" customFormat="1" ht="27" customHeight="1">
      <c r="A22" s="547" t="s">
        <v>745</v>
      </c>
      <c r="B22" s="548" t="s">
        <v>765</v>
      </c>
      <c r="C22" s="549"/>
      <c r="D22" s="549" t="s">
        <v>766</v>
      </c>
      <c r="E22" s="549" t="s">
        <v>767</v>
      </c>
      <c r="F22" s="550" t="s">
        <v>768</v>
      </c>
      <c r="G22" s="551"/>
      <c r="H22" s="544"/>
      <c r="I22" s="546" t="s">
        <v>769</v>
      </c>
      <c r="J22" s="546"/>
    </row>
    <row r="23" spans="1:10" ht="27" customHeight="1">
      <c r="A23" s="541"/>
      <c r="B23" s="542"/>
      <c r="C23" s="542"/>
      <c r="D23" s="542"/>
      <c r="E23" s="543"/>
      <c r="F23" s="457" t="s">
        <v>770</v>
      </c>
      <c r="G23" s="457" t="s">
        <v>771</v>
      </c>
      <c r="H23" s="457" t="s">
        <v>772</v>
      </c>
      <c r="I23" s="458" t="s">
        <v>773</v>
      </c>
      <c r="J23" s="457" t="s">
        <v>539</v>
      </c>
    </row>
    <row r="24" spans="1:10" ht="20.100000000000001" customHeight="1">
      <c r="A24" s="459">
        <v>1</v>
      </c>
      <c r="B24" s="460" t="s">
        <v>710</v>
      </c>
      <c r="C24" s="461"/>
      <c r="D24" s="462" t="s">
        <v>830</v>
      </c>
      <c r="E24" s="463" t="s">
        <v>831</v>
      </c>
      <c r="F24" s="464" t="s">
        <v>832</v>
      </c>
      <c r="G24" s="465" t="s">
        <v>833</v>
      </c>
      <c r="H24" s="464" t="s">
        <v>834</v>
      </c>
      <c r="I24" s="463" t="s">
        <v>774</v>
      </c>
      <c r="J24" s="464" t="s">
        <v>835</v>
      </c>
    </row>
    <row r="25" spans="1:10" ht="20.100000000000001" customHeight="1">
      <c r="A25" s="459">
        <v>2</v>
      </c>
      <c r="B25" s="460" t="s">
        <v>775</v>
      </c>
      <c r="C25" s="461"/>
      <c r="D25" s="466"/>
      <c r="E25" s="467"/>
      <c r="F25" s="468"/>
      <c r="G25" s="469"/>
      <c r="H25" s="468"/>
      <c r="I25" s="463" t="s">
        <v>776</v>
      </c>
      <c r="J25" s="468"/>
    </row>
    <row r="26" spans="1:10" ht="20.100000000000001" customHeight="1">
      <c r="A26" s="459">
        <v>3</v>
      </c>
      <c r="B26" s="460" t="s">
        <v>725</v>
      </c>
      <c r="C26" s="461"/>
      <c r="D26" s="466"/>
      <c r="E26" s="467"/>
      <c r="F26" s="468"/>
      <c r="G26" s="469"/>
      <c r="H26" s="468"/>
      <c r="I26" s="463" t="s">
        <v>777</v>
      </c>
      <c r="J26" s="468"/>
    </row>
    <row r="27" spans="1:10" ht="20.100000000000001" customHeight="1">
      <c r="A27" s="459">
        <v>4</v>
      </c>
      <c r="B27" s="460" t="s">
        <v>778</v>
      </c>
      <c r="C27" s="461"/>
      <c r="D27" s="462" t="s">
        <v>836</v>
      </c>
      <c r="E27" s="467"/>
      <c r="F27" s="464" t="s">
        <v>837</v>
      </c>
      <c r="G27" s="465" t="s">
        <v>838</v>
      </c>
      <c r="H27" s="464" t="s">
        <v>839</v>
      </c>
      <c r="I27" s="463" t="s">
        <v>779</v>
      </c>
      <c r="J27" s="464" t="s">
        <v>840</v>
      </c>
    </row>
    <row r="28" spans="1:10" ht="20.100000000000001" customHeight="1">
      <c r="A28" s="459"/>
      <c r="B28" s="535" t="s">
        <v>758</v>
      </c>
      <c r="C28" s="470" t="s">
        <v>539</v>
      </c>
      <c r="D28" s="471" t="s">
        <v>841</v>
      </c>
      <c r="E28" s="472" t="s">
        <v>831</v>
      </c>
      <c r="F28" s="473" t="s">
        <v>842</v>
      </c>
      <c r="G28" s="474" t="s">
        <v>843</v>
      </c>
      <c r="H28" s="473" t="s">
        <v>844</v>
      </c>
      <c r="I28" s="475"/>
      <c r="J28" s="473" t="s">
        <v>845</v>
      </c>
    </row>
    <row r="29" spans="1:10" ht="20.100000000000001" customHeight="1">
      <c r="A29" s="459"/>
      <c r="B29" s="536"/>
      <c r="C29" s="460" t="s">
        <v>4</v>
      </c>
      <c r="D29" s="462" t="s">
        <v>846</v>
      </c>
      <c r="E29" s="463" t="s">
        <v>847</v>
      </c>
      <c r="F29" s="464" t="s">
        <v>848</v>
      </c>
      <c r="G29" s="465" t="s">
        <v>780</v>
      </c>
      <c r="H29" s="464" t="s">
        <v>781</v>
      </c>
      <c r="I29" s="467"/>
      <c r="J29" s="464" t="s">
        <v>759</v>
      </c>
    </row>
    <row r="30" spans="1:10" ht="15">
      <c r="A30" s="476"/>
      <c r="B30" s="477"/>
      <c r="C30" s="477"/>
      <c r="D30" s="478"/>
      <c r="E30" s="479"/>
      <c r="F30" s="480"/>
      <c r="G30" s="480"/>
      <c r="H30" s="480"/>
      <c r="I30" s="479"/>
      <c r="J30" s="480"/>
    </row>
    <row r="31" spans="1:10" ht="12.75" customHeight="1">
      <c r="A31" s="456" t="s">
        <v>782</v>
      </c>
      <c r="B31" s="537" t="s">
        <v>783</v>
      </c>
      <c r="C31" s="538"/>
      <c r="D31" s="504"/>
      <c r="E31" s="539"/>
      <c r="F31" s="509"/>
      <c r="G31" s="509"/>
      <c r="H31" s="509"/>
      <c r="I31" s="539"/>
      <c r="J31" s="509"/>
    </row>
    <row r="32" spans="1:10" ht="27" customHeight="1">
      <c r="A32" s="540" t="s">
        <v>745</v>
      </c>
      <c r="B32" s="542" t="s">
        <v>765</v>
      </c>
      <c r="C32" s="542"/>
      <c r="D32" s="542" t="s">
        <v>766</v>
      </c>
      <c r="E32" s="543" t="s">
        <v>767</v>
      </c>
      <c r="F32" s="544" t="s">
        <v>768</v>
      </c>
      <c r="G32" s="544"/>
      <c r="H32" s="544"/>
      <c r="I32" s="545" t="s">
        <v>769</v>
      </c>
      <c r="J32" s="544"/>
    </row>
    <row r="33" spans="1:10" ht="27" customHeight="1">
      <c r="A33" s="541"/>
      <c r="B33" s="542"/>
      <c r="C33" s="542"/>
      <c r="D33" s="542"/>
      <c r="E33" s="543"/>
      <c r="F33" s="457" t="s">
        <v>770</v>
      </c>
      <c r="G33" s="457" t="s">
        <v>771</v>
      </c>
      <c r="H33" s="457" t="s">
        <v>772</v>
      </c>
      <c r="I33" s="458" t="s">
        <v>773</v>
      </c>
      <c r="J33" s="457" t="s">
        <v>539</v>
      </c>
    </row>
    <row r="34" spans="1:10" ht="20.100000000000001" customHeight="1">
      <c r="A34" s="459">
        <v>1</v>
      </c>
      <c r="B34" s="460" t="s">
        <v>710</v>
      </c>
      <c r="C34" s="461"/>
      <c r="D34" s="462" t="s">
        <v>784</v>
      </c>
      <c r="E34" s="463" t="s">
        <v>785</v>
      </c>
      <c r="F34" s="464" t="s">
        <v>786</v>
      </c>
      <c r="G34" s="465" t="s">
        <v>787</v>
      </c>
      <c r="H34" s="464" t="s">
        <v>788</v>
      </c>
      <c r="I34" s="463" t="s">
        <v>774</v>
      </c>
      <c r="J34" s="464" t="s">
        <v>789</v>
      </c>
    </row>
    <row r="35" spans="1:10" ht="20.100000000000001" customHeight="1">
      <c r="A35" s="459">
        <v>2</v>
      </c>
      <c r="B35" s="460" t="s">
        <v>775</v>
      </c>
      <c r="C35" s="461"/>
      <c r="D35" s="466"/>
      <c r="E35" s="467"/>
      <c r="F35" s="468"/>
      <c r="G35" s="469"/>
      <c r="H35" s="468"/>
      <c r="I35" s="463" t="s">
        <v>776</v>
      </c>
      <c r="J35" s="468"/>
    </row>
    <row r="36" spans="1:10" ht="20.100000000000001" customHeight="1">
      <c r="A36" s="459">
        <v>3</v>
      </c>
      <c r="B36" s="460" t="s">
        <v>725</v>
      </c>
      <c r="C36" s="461"/>
      <c r="D36" s="466"/>
      <c r="E36" s="467"/>
      <c r="F36" s="468"/>
      <c r="G36" s="469"/>
      <c r="H36" s="468"/>
      <c r="I36" s="463" t="s">
        <v>777</v>
      </c>
      <c r="J36" s="468"/>
    </row>
    <row r="37" spans="1:10" ht="20.100000000000001" customHeight="1">
      <c r="A37" s="459">
        <v>4</v>
      </c>
      <c r="B37" s="460" t="s">
        <v>778</v>
      </c>
      <c r="C37" s="461"/>
      <c r="D37" s="462" t="s">
        <v>790</v>
      </c>
      <c r="E37" s="467"/>
      <c r="F37" s="464" t="s">
        <v>791</v>
      </c>
      <c r="G37" s="465" t="s">
        <v>792</v>
      </c>
      <c r="H37" s="464" t="s">
        <v>793</v>
      </c>
      <c r="I37" s="463" t="s">
        <v>779</v>
      </c>
      <c r="J37" s="464" t="s">
        <v>794</v>
      </c>
    </row>
    <row r="38" spans="1:10" ht="20.100000000000001" customHeight="1">
      <c r="A38" s="459"/>
      <c r="B38" s="535" t="s">
        <v>758</v>
      </c>
      <c r="C38" s="470" t="s">
        <v>539</v>
      </c>
      <c r="D38" s="471" t="s">
        <v>795</v>
      </c>
      <c r="E38" s="472" t="s">
        <v>785</v>
      </c>
      <c r="F38" s="473" t="s">
        <v>796</v>
      </c>
      <c r="G38" s="474" t="s">
        <v>797</v>
      </c>
      <c r="H38" s="473" t="s">
        <v>798</v>
      </c>
      <c r="I38" s="475"/>
      <c r="J38" s="473" t="s">
        <v>624</v>
      </c>
    </row>
    <row r="39" spans="1:10" ht="20.100000000000001" customHeight="1">
      <c r="A39" s="459"/>
      <c r="B39" s="536"/>
      <c r="C39" s="460" t="s">
        <v>4</v>
      </c>
      <c r="D39" s="462" t="s">
        <v>799</v>
      </c>
      <c r="E39" s="463" t="s">
        <v>800</v>
      </c>
      <c r="F39" s="464" t="s">
        <v>801</v>
      </c>
      <c r="G39" s="465" t="s">
        <v>780</v>
      </c>
      <c r="H39" s="464" t="s">
        <v>781</v>
      </c>
      <c r="I39" s="467"/>
      <c r="J39" s="464" t="s">
        <v>759</v>
      </c>
    </row>
    <row r="40" spans="1:10" ht="15">
      <c r="A40" s="476"/>
      <c r="B40" s="477"/>
      <c r="C40" s="477"/>
      <c r="D40" s="478"/>
      <c r="E40" s="479"/>
      <c r="F40" s="480"/>
      <c r="G40" s="480"/>
      <c r="H40" s="480"/>
      <c r="I40" s="479"/>
      <c r="J40" s="480"/>
    </row>
    <row r="41" spans="1:10" ht="12.75" customHeight="1">
      <c r="A41" s="456" t="s">
        <v>802</v>
      </c>
      <c r="B41" s="537" t="s">
        <v>803</v>
      </c>
      <c r="C41" s="538"/>
      <c r="D41" s="504"/>
      <c r="E41" s="539"/>
      <c r="F41" s="509"/>
      <c r="G41" s="509"/>
      <c r="H41" s="509"/>
      <c r="I41" s="539"/>
      <c r="J41" s="509"/>
    </row>
    <row r="42" spans="1:10" ht="27" customHeight="1">
      <c r="A42" s="540" t="s">
        <v>745</v>
      </c>
      <c r="B42" s="542" t="s">
        <v>765</v>
      </c>
      <c r="C42" s="542"/>
      <c r="D42" s="542" t="s">
        <v>766</v>
      </c>
      <c r="E42" s="543" t="s">
        <v>767</v>
      </c>
      <c r="F42" s="544" t="s">
        <v>768</v>
      </c>
      <c r="G42" s="544"/>
      <c r="H42" s="544"/>
      <c r="I42" s="545" t="s">
        <v>769</v>
      </c>
      <c r="J42" s="544"/>
    </row>
    <row r="43" spans="1:10" ht="27" customHeight="1">
      <c r="A43" s="541"/>
      <c r="B43" s="542"/>
      <c r="C43" s="542"/>
      <c r="D43" s="542"/>
      <c r="E43" s="543"/>
      <c r="F43" s="457" t="s">
        <v>770</v>
      </c>
      <c r="G43" s="457" t="s">
        <v>771</v>
      </c>
      <c r="H43" s="457" t="s">
        <v>772</v>
      </c>
      <c r="I43" s="458" t="s">
        <v>773</v>
      </c>
      <c r="J43" s="457" t="s">
        <v>539</v>
      </c>
    </row>
    <row r="44" spans="1:10" ht="20.100000000000001" customHeight="1">
      <c r="A44" s="459">
        <v>1</v>
      </c>
      <c r="B44" s="460" t="s">
        <v>710</v>
      </c>
      <c r="C44" s="461"/>
      <c r="D44" s="462" t="s">
        <v>804</v>
      </c>
      <c r="E44" s="463" t="s">
        <v>805</v>
      </c>
      <c r="F44" s="464" t="s">
        <v>806</v>
      </c>
      <c r="G44" s="465" t="s">
        <v>807</v>
      </c>
      <c r="H44" s="464" t="s">
        <v>808</v>
      </c>
      <c r="I44" s="463" t="s">
        <v>774</v>
      </c>
      <c r="J44" s="464" t="s">
        <v>809</v>
      </c>
    </row>
    <row r="45" spans="1:10" ht="20.100000000000001" customHeight="1">
      <c r="A45" s="459">
        <v>2</v>
      </c>
      <c r="B45" s="460" t="s">
        <v>775</v>
      </c>
      <c r="C45" s="461"/>
      <c r="D45" s="466"/>
      <c r="E45" s="467"/>
      <c r="F45" s="468"/>
      <c r="G45" s="469"/>
      <c r="H45" s="468"/>
      <c r="I45" s="463" t="s">
        <v>776</v>
      </c>
      <c r="J45" s="468"/>
    </row>
    <row r="46" spans="1:10" ht="20.100000000000001" customHeight="1">
      <c r="A46" s="459">
        <v>3</v>
      </c>
      <c r="B46" s="460" t="s">
        <v>725</v>
      </c>
      <c r="C46" s="461"/>
      <c r="D46" s="466"/>
      <c r="E46" s="467"/>
      <c r="F46" s="468"/>
      <c r="G46" s="469"/>
      <c r="H46" s="468"/>
      <c r="I46" s="463" t="s">
        <v>777</v>
      </c>
      <c r="J46" s="468"/>
    </row>
    <row r="47" spans="1:10" ht="20.100000000000001" customHeight="1">
      <c r="A47" s="459">
        <v>4</v>
      </c>
      <c r="B47" s="460" t="s">
        <v>778</v>
      </c>
      <c r="C47" s="461"/>
      <c r="D47" s="462" t="s">
        <v>810</v>
      </c>
      <c r="E47" s="467"/>
      <c r="F47" s="464" t="s">
        <v>811</v>
      </c>
      <c r="G47" s="465" t="s">
        <v>812</v>
      </c>
      <c r="H47" s="464" t="s">
        <v>813</v>
      </c>
      <c r="I47" s="463" t="s">
        <v>779</v>
      </c>
      <c r="J47" s="464" t="s">
        <v>814</v>
      </c>
    </row>
    <row r="48" spans="1:10" ht="20.100000000000001" customHeight="1">
      <c r="A48" s="459"/>
      <c r="B48" s="535" t="s">
        <v>758</v>
      </c>
      <c r="C48" s="470" t="s">
        <v>539</v>
      </c>
      <c r="D48" s="471" t="s">
        <v>815</v>
      </c>
      <c r="E48" s="472" t="s">
        <v>805</v>
      </c>
      <c r="F48" s="473" t="s">
        <v>816</v>
      </c>
      <c r="G48" s="474" t="s">
        <v>817</v>
      </c>
      <c r="H48" s="473" t="s">
        <v>818</v>
      </c>
      <c r="I48" s="475"/>
      <c r="J48" s="473" t="s">
        <v>628</v>
      </c>
    </row>
    <row r="49" spans="1:10" ht="20.100000000000001" customHeight="1">
      <c r="A49" s="459"/>
      <c r="B49" s="536"/>
      <c r="C49" s="460" t="s">
        <v>4</v>
      </c>
      <c r="D49" s="462" t="s">
        <v>799</v>
      </c>
      <c r="E49" s="463" t="s">
        <v>800</v>
      </c>
      <c r="F49" s="464" t="s">
        <v>801</v>
      </c>
      <c r="G49" s="465" t="s">
        <v>780</v>
      </c>
      <c r="H49" s="464" t="s">
        <v>781</v>
      </c>
      <c r="I49" s="467"/>
      <c r="J49" s="464" t="s">
        <v>759</v>
      </c>
    </row>
    <row r="50" spans="1:10" ht="15">
      <c r="A50" s="476"/>
      <c r="B50" s="477"/>
      <c r="C50" s="477"/>
      <c r="D50" s="478"/>
      <c r="E50" s="479"/>
      <c r="F50" s="480"/>
      <c r="G50" s="480"/>
      <c r="H50" s="480"/>
      <c r="I50" s="479"/>
      <c r="J50" s="480"/>
    </row>
    <row r="51" spans="1:10" ht="15">
      <c r="A51" s="456" t="s">
        <v>819</v>
      </c>
      <c r="B51" s="537" t="s">
        <v>820</v>
      </c>
      <c r="C51" s="538"/>
      <c r="D51" s="504"/>
      <c r="E51" s="539"/>
      <c r="F51" s="509"/>
      <c r="G51" s="509"/>
      <c r="H51" s="509"/>
      <c r="I51" s="539"/>
      <c r="J51" s="509"/>
    </row>
    <row r="52" spans="1:10" ht="27" customHeight="1">
      <c r="A52" s="540" t="s">
        <v>745</v>
      </c>
      <c r="B52" s="542" t="s">
        <v>765</v>
      </c>
      <c r="C52" s="542"/>
      <c r="D52" s="542" t="s">
        <v>766</v>
      </c>
      <c r="E52" s="543" t="s">
        <v>767</v>
      </c>
      <c r="F52" s="544" t="s">
        <v>768</v>
      </c>
      <c r="G52" s="544"/>
      <c r="H52" s="544"/>
      <c r="I52" s="545" t="s">
        <v>769</v>
      </c>
      <c r="J52" s="544"/>
    </row>
    <row r="53" spans="1:10" ht="27" customHeight="1">
      <c r="A53" s="541"/>
      <c r="B53" s="542"/>
      <c r="C53" s="542"/>
      <c r="D53" s="542"/>
      <c r="E53" s="543"/>
      <c r="F53" s="457" t="s">
        <v>770</v>
      </c>
      <c r="G53" s="457" t="s">
        <v>771</v>
      </c>
      <c r="H53" s="457" t="s">
        <v>772</v>
      </c>
      <c r="I53" s="458" t="s">
        <v>773</v>
      </c>
      <c r="J53" s="457" t="s">
        <v>539</v>
      </c>
    </row>
    <row r="54" spans="1:10" ht="20.100000000000001" customHeight="1">
      <c r="A54" s="459">
        <v>1</v>
      </c>
      <c r="B54" s="460" t="s">
        <v>710</v>
      </c>
      <c r="C54" s="461"/>
      <c r="D54" s="462" t="s">
        <v>849</v>
      </c>
      <c r="E54" s="463" t="s">
        <v>850</v>
      </c>
      <c r="F54" s="464" t="s">
        <v>851</v>
      </c>
      <c r="G54" s="465" t="s">
        <v>852</v>
      </c>
      <c r="H54" s="464" t="s">
        <v>853</v>
      </c>
      <c r="I54" s="463" t="s">
        <v>774</v>
      </c>
      <c r="J54" s="464" t="s">
        <v>854</v>
      </c>
    </row>
    <row r="55" spans="1:10" ht="20.100000000000001" customHeight="1">
      <c r="A55" s="459">
        <v>2</v>
      </c>
      <c r="B55" s="460" t="s">
        <v>775</v>
      </c>
      <c r="C55" s="461"/>
      <c r="D55" s="466"/>
      <c r="E55" s="467"/>
      <c r="F55" s="468"/>
      <c r="G55" s="469"/>
      <c r="H55" s="468"/>
      <c r="I55" s="463" t="s">
        <v>776</v>
      </c>
      <c r="J55" s="468"/>
    </row>
    <row r="56" spans="1:10" ht="20.100000000000001" customHeight="1">
      <c r="A56" s="459">
        <v>3</v>
      </c>
      <c r="B56" s="460" t="s">
        <v>725</v>
      </c>
      <c r="C56" s="461"/>
      <c r="D56" s="466"/>
      <c r="E56" s="467"/>
      <c r="F56" s="468"/>
      <c r="G56" s="469"/>
      <c r="H56" s="468"/>
      <c r="I56" s="463" t="s">
        <v>777</v>
      </c>
      <c r="J56" s="468"/>
    </row>
    <row r="57" spans="1:10" ht="20.100000000000001" customHeight="1">
      <c r="A57" s="459">
        <v>4</v>
      </c>
      <c r="B57" s="460" t="s">
        <v>778</v>
      </c>
      <c r="C57" s="461"/>
      <c r="D57" s="462" t="s">
        <v>855</v>
      </c>
      <c r="E57" s="467"/>
      <c r="F57" s="464" t="s">
        <v>856</v>
      </c>
      <c r="G57" s="465" t="s">
        <v>857</v>
      </c>
      <c r="H57" s="464" t="s">
        <v>858</v>
      </c>
      <c r="I57" s="463" t="s">
        <v>779</v>
      </c>
      <c r="J57" s="464" t="s">
        <v>859</v>
      </c>
    </row>
    <row r="58" spans="1:10" ht="20.100000000000001" customHeight="1">
      <c r="A58" s="459"/>
      <c r="B58" s="535" t="s">
        <v>758</v>
      </c>
      <c r="C58" s="470" t="s">
        <v>539</v>
      </c>
      <c r="D58" s="471" t="s">
        <v>860</v>
      </c>
      <c r="E58" s="472" t="s">
        <v>850</v>
      </c>
      <c r="F58" s="473" t="s">
        <v>861</v>
      </c>
      <c r="G58" s="474" t="s">
        <v>862</v>
      </c>
      <c r="H58" s="473" t="s">
        <v>863</v>
      </c>
      <c r="I58" s="475"/>
      <c r="J58" s="473" t="s">
        <v>864</v>
      </c>
    </row>
    <row r="59" spans="1:10" ht="20.100000000000001" customHeight="1">
      <c r="A59" s="459"/>
      <c r="B59" s="536"/>
      <c r="C59" s="460" t="s">
        <v>4</v>
      </c>
      <c r="D59" s="462" t="s">
        <v>821</v>
      </c>
      <c r="E59" s="463" t="s">
        <v>865</v>
      </c>
      <c r="F59" s="464" t="s">
        <v>822</v>
      </c>
      <c r="G59" s="465" t="s">
        <v>780</v>
      </c>
      <c r="H59" s="464" t="s">
        <v>781</v>
      </c>
      <c r="I59" s="467"/>
      <c r="J59" s="464" t="s">
        <v>759</v>
      </c>
    </row>
  </sheetData>
  <sheetProtection formatCells="0" formatColumns="0" formatRows="0" insertColumns="0" insertRows="0" insertHyperlinks="0" deleteColumns="0" deleteRows="0" sort="0" autoFilter="0" pivotTables="0"/>
  <mergeCells count="36">
    <mergeCell ref="A2:J2"/>
    <mergeCell ref="A3:J3"/>
    <mergeCell ref="A4:J4"/>
    <mergeCell ref="C15:J15"/>
    <mergeCell ref="B21:J21"/>
    <mergeCell ref="I22:J22"/>
    <mergeCell ref="B28:B29"/>
    <mergeCell ref="B31:J31"/>
    <mergeCell ref="A32:A33"/>
    <mergeCell ref="B32:C33"/>
    <mergeCell ref="D32:D33"/>
    <mergeCell ref="E32:E33"/>
    <mergeCell ref="F32:H32"/>
    <mergeCell ref="I32:J32"/>
    <mergeCell ref="A22:A23"/>
    <mergeCell ref="B22:C23"/>
    <mergeCell ref="D22:D23"/>
    <mergeCell ref="E22:E23"/>
    <mergeCell ref="F22:H22"/>
    <mergeCell ref="B38:B39"/>
    <mergeCell ref="B41:J41"/>
    <mergeCell ref="A42:A43"/>
    <mergeCell ref="B42:C43"/>
    <mergeCell ref="D42:D43"/>
    <mergeCell ref="E42:E43"/>
    <mergeCell ref="F42:H42"/>
    <mergeCell ref="I42:J42"/>
    <mergeCell ref="B58:B59"/>
    <mergeCell ref="B48:B49"/>
    <mergeCell ref="B51:J51"/>
    <mergeCell ref="A52:A53"/>
    <mergeCell ref="B52:C53"/>
    <mergeCell ref="D52:D53"/>
    <mergeCell ref="E52:E53"/>
    <mergeCell ref="F52:H52"/>
    <mergeCell ref="I52:J52"/>
  </mergeCells>
  <printOptions horizontalCentered="1"/>
  <pageMargins left="0.59055118110236227" right="0.59055118110236227" top="0.82677165354330717" bottom="0.59055118110236227" header="0.62992125984251968" footer="0.35433070866141736"/>
  <pageSetup paperSize="9" scale="45" fitToHeight="0" orientation="portrait" r:id="rId1"/>
  <headerFooter scaleWithDoc="0" alignWithMargins="0">
    <oddFooter>&amp;C&amp;"Century Gothic,Normal"Pág. &amp;P/&amp;N</oddFooter>
  </headerFooter>
  <drawing r:id="rId2"/>
</worksheet>
</file>

<file path=xl/worksheets/sheet5.xml><?xml version="1.0" encoding="utf-8"?>
<worksheet xmlns="http://schemas.openxmlformats.org/spreadsheetml/2006/main" xmlns:r="http://schemas.openxmlformats.org/officeDocument/2006/relationships">
  <dimension ref="A1:G21"/>
  <sheetViews>
    <sheetView showGridLines="0" view="pageBreakPreview" zoomScale="85" zoomScaleNormal="85" zoomScaleSheetLayoutView="85" workbookViewId="0">
      <selection activeCell="G22" sqref="G22"/>
    </sheetView>
  </sheetViews>
  <sheetFormatPr defaultRowHeight="12.75"/>
  <cols>
    <col min="1" max="1" width="81.7109375" style="315" customWidth="1"/>
    <col min="2" max="2" width="24.140625" style="315" customWidth="1"/>
    <col min="3" max="3" width="12.42578125" style="315" bestFit="1" customWidth="1"/>
    <col min="4" max="4" width="12.5703125" style="315" bestFit="1" customWidth="1"/>
    <col min="5" max="5" width="9.28515625" style="315" bestFit="1" customWidth="1"/>
    <col min="6" max="16384" width="9.140625" style="315"/>
  </cols>
  <sheetData>
    <row r="1" spans="1:7" customFormat="1" ht="15">
      <c r="A1" s="649" t="s">
        <v>565</v>
      </c>
      <c r="B1" s="649"/>
      <c r="C1" s="320"/>
      <c r="D1" s="320"/>
      <c r="E1" s="320"/>
      <c r="F1" s="320"/>
      <c r="G1" s="320"/>
    </row>
    <row r="2" spans="1:7" customFormat="1" ht="5.0999999999999996" customHeight="1" thickBot="1">
      <c r="A2" s="321"/>
      <c r="B2" s="321"/>
      <c r="C2" s="320"/>
      <c r="D2" s="320"/>
      <c r="E2" s="320"/>
      <c r="F2" s="320"/>
      <c r="G2" s="320"/>
    </row>
    <row r="3" spans="1:7" ht="13.5" thickBot="1">
      <c r="A3" s="313" t="s">
        <v>549</v>
      </c>
      <c r="B3" s="314" t="s">
        <v>550</v>
      </c>
      <c r="C3" s="490"/>
      <c r="D3" s="490"/>
    </row>
    <row r="4" spans="1:7" ht="51.75" thickBot="1">
      <c r="A4" s="316" t="s">
        <v>551</v>
      </c>
      <c r="B4" s="317">
        <v>4656.0200000000004</v>
      </c>
      <c r="C4" s="324"/>
      <c r="D4" s="324"/>
      <c r="E4" s="323"/>
    </row>
    <row r="5" spans="1:7" ht="64.5" thickBot="1">
      <c r="A5" s="316" t="s">
        <v>552</v>
      </c>
      <c r="B5" s="317">
        <v>3609.12</v>
      </c>
      <c r="C5" s="324"/>
      <c r="D5" s="324"/>
      <c r="E5" s="323"/>
    </row>
    <row r="6" spans="1:7" ht="51.75" thickBot="1">
      <c r="A6" s="316" t="s">
        <v>553</v>
      </c>
      <c r="B6" s="317">
        <v>12328</v>
      </c>
      <c r="C6" s="324"/>
      <c r="D6" s="324"/>
      <c r="E6" s="323"/>
    </row>
    <row r="7" spans="1:7" ht="39" thickBot="1">
      <c r="A7" s="316" t="s">
        <v>554</v>
      </c>
      <c r="B7" s="317">
        <v>1908.64</v>
      </c>
      <c r="C7" s="324"/>
      <c r="D7" s="324"/>
      <c r="E7" s="323"/>
    </row>
    <row r="8" spans="1:7" ht="39" thickBot="1">
      <c r="A8" s="316" t="s">
        <v>555</v>
      </c>
      <c r="B8" s="317">
        <v>2679.42</v>
      </c>
      <c r="C8" s="324"/>
      <c r="D8" s="324"/>
      <c r="E8" s="323"/>
    </row>
    <row r="9" spans="1:7" ht="13.5" thickBot="1">
      <c r="A9" s="316" t="s">
        <v>556</v>
      </c>
      <c r="B9" s="317">
        <v>78.400000000000006</v>
      </c>
      <c r="C9" s="324"/>
      <c r="D9" s="324"/>
      <c r="E9" s="323"/>
    </row>
    <row r="10" spans="1:7" ht="39" thickBot="1">
      <c r="A10" s="316" t="s">
        <v>557</v>
      </c>
      <c r="B10" s="317">
        <v>4076.12</v>
      </c>
      <c r="C10" s="324"/>
      <c r="D10" s="324"/>
      <c r="E10" s="323"/>
    </row>
    <row r="11" spans="1:7" ht="51.75" thickBot="1">
      <c r="A11" s="316" t="s">
        <v>558</v>
      </c>
      <c r="B11" s="317">
        <v>4651.9399999999996</v>
      </c>
      <c r="C11" s="324"/>
      <c r="D11" s="324"/>
      <c r="E11" s="323"/>
    </row>
    <row r="12" spans="1:7" ht="26.25" thickBot="1">
      <c r="A12" s="316" t="s">
        <v>559</v>
      </c>
      <c r="B12" s="317">
        <v>408.41</v>
      </c>
      <c r="C12" s="324"/>
      <c r="D12" s="324"/>
      <c r="E12" s="323"/>
    </row>
    <row r="13" spans="1:7" ht="26.25" thickBot="1">
      <c r="A13" s="316" t="s">
        <v>560</v>
      </c>
      <c r="B13" s="317">
        <v>136.9</v>
      </c>
      <c r="C13" s="324"/>
      <c r="D13" s="324"/>
      <c r="E13" s="323"/>
    </row>
    <row r="14" spans="1:7" ht="26.25" thickBot="1">
      <c r="A14" s="316" t="s">
        <v>562</v>
      </c>
      <c r="B14" s="317">
        <v>405.45999999999992</v>
      </c>
      <c r="C14" s="324"/>
      <c r="D14" s="324"/>
      <c r="E14" s="323"/>
    </row>
    <row r="15" spans="1:7" ht="13.5" thickBot="1">
      <c r="A15" s="316" t="s">
        <v>872</v>
      </c>
      <c r="B15" s="317">
        <f>SUM(B4:B14)</f>
        <v>34938.43</v>
      </c>
      <c r="C15" s="324"/>
      <c r="D15" s="324"/>
    </row>
    <row r="16" spans="1:7" ht="13.5" thickBot="1">
      <c r="A16" s="313"/>
      <c r="B16" s="314" t="s">
        <v>892</v>
      </c>
      <c r="C16" s="490"/>
      <c r="D16" s="490"/>
    </row>
    <row r="17" spans="1:5" ht="13.5" thickBot="1">
      <c r="A17" s="316" t="s">
        <v>561</v>
      </c>
      <c r="B17" s="317">
        <v>1126.45</v>
      </c>
      <c r="C17" s="324"/>
      <c r="D17" s="324"/>
      <c r="E17" s="323"/>
    </row>
    <row r="18" spans="1:5" ht="13.5" thickBot="1">
      <c r="A18" s="316" t="s">
        <v>873</v>
      </c>
      <c r="B18" s="317">
        <v>12282</v>
      </c>
      <c r="C18" s="324"/>
      <c r="D18" s="324"/>
      <c r="E18" s="323"/>
    </row>
    <row r="19" spans="1:5" ht="13.5" thickBot="1">
      <c r="A19" s="316" t="s">
        <v>872</v>
      </c>
      <c r="B19" s="317">
        <f>SUM(B17:B18)</f>
        <v>13408.45</v>
      </c>
      <c r="C19" s="324"/>
      <c r="D19" s="324"/>
    </row>
    <row r="20" spans="1:5" ht="13.5" thickBot="1">
      <c r="A20" s="313"/>
      <c r="B20" s="314"/>
      <c r="C20" s="490"/>
      <c r="D20" s="490"/>
    </row>
    <row r="21" spans="1:5" ht="13.5" thickBot="1">
      <c r="A21" s="316" t="s">
        <v>893</v>
      </c>
      <c r="B21" s="317">
        <f>B15+B19</f>
        <v>48346.880000000005</v>
      </c>
      <c r="C21" s="324"/>
      <c r="D21" s="324"/>
    </row>
  </sheetData>
  <mergeCells count="1">
    <mergeCell ref="A1:B1"/>
  </mergeCells>
  <pageMargins left="0.6692913385826772" right="0.15748031496062992" top="0.51181102362204722" bottom="0.47244094488188981" header="0.51181102362204722" footer="0.51181102362204722"/>
  <pageSetup paperSize="9" scale="62"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N41"/>
  <sheetViews>
    <sheetView view="pageBreakPreview" topLeftCell="C1" zoomScale="70" zoomScaleNormal="70" zoomScaleSheetLayoutView="70" workbookViewId="0">
      <pane xSplit="5" ySplit="9" topLeftCell="H10" activePane="bottomRight" state="frozen"/>
      <selection sqref="A1:B1"/>
      <selection pane="topRight" sqref="A1:B1"/>
      <selection pane="bottomLeft" sqref="A1:B1"/>
      <selection pane="bottomRight" sqref="A1:B1"/>
    </sheetView>
  </sheetViews>
  <sheetFormatPr defaultRowHeight="15" outlineLevelRow="1" outlineLevelCol="1"/>
  <cols>
    <col min="1" max="1" width="9.140625" style="1"/>
    <col min="2" max="2" width="11.85546875" style="141" customWidth="1"/>
    <col min="3" max="3" width="14.7109375" style="74" customWidth="1"/>
    <col min="4" max="4" width="16.85546875" style="59" customWidth="1" outlineLevel="1"/>
    <col min="5" max="5" width="16.85546875" style="51" customWidth="1" outlineLevel="1"/>
    <col min="6" max="6" width="83.5703125" style="6" customWidth="1"/>
    <col min="7" max="7" width="8.140625" style="5" customWidth="1"/>
    <col min="8" max="8" width="1.85546875" style="5" customWidth="1"/>
    <col min="9" max="10" width="20.7109375" style="32" customWidth="1" outlineLevel="1"/>
    <col min="11" max="11" width="25.7109375" style="32" customWidth="1" outlineLevel="1"/>
    <col min="12" max="12" width="1.7109375" style="5" customWidth="1"/>
    <col min="13" max="13" width="83.5703125" style="6" hidden="1" customWidth="1" outlineLevel="1"/>
    <col min="14" max="14" width="9.7109375" style="1" bestFit="1" customWidth="1" collapsed="1"/>
    <col min="15" max="16384" width="9.140625" style="1"/>
  </cols>
  <sheetData>
    <row r="1" spans="1:13" ht="39.75" customHeight="1">
      <c r="C1" s="69"/>
      <c r="F1" s="572" t="s">
        <v>564</v>
      </c>
      <c r="G1" s="572"/>
      <c r="K1" s="143">
        <v>42404</v>
      </c>
      <c r="M1" s="54"/>
    </row>
    <row r="2" spans="1:13" ht="15.75" customHeight="1">
      <c r="C2" s="70"/>
      <c r="F2" s="574" t="s">
        <v>829</v>
      </c>
      <c r="G2" s="574"/>
      <c r="J2" s="52"/>
      <c r="M2" s="54"/>
    </row>
    <row r="3" spans="1:13" ht="22.5" customHeight="1">
      <c r="C3" s="71"/>
      <c r="F3" s="574"/>
      <c r="G3" s="574"/>
      <c r="H3" s="55"/>
      <c r="I3" s="55"/>
      <c r="J3" s="55"/>
      <c r="K3" s="55"/>
      <c r="M3" s="55"/>
    </row>
    <row r="4" spans="1:13" s="2" customFormat="1" ht="15" customHeight="1">
      <c r="B4" s="142"/>
      <c r="C4" s="72"/>
      <c r="D4" s="60"/>
      <c r="E4" s="68"/>
      <c r="F4" s="574"/>
      <c r="G4" s="574"/>
      <c r="H4" s="55"/>
      <c r="I4" s="55"/>
      <c r="J4" s="55"/>
      <c r="K4" s="55"/>
      <c r="L4" s="34"/>
      <c r="M4" s="55"/>
    </row>
    <row r="5" spans="1:13" s="2" customFormat="1" ht="27" customHeight="1" thickBot="1">
      <c r="B5" s="142"/>
      <c r="C5" s="72"/>
      <c r="D5" s="61"/>
      <c r="E5" s="133"/>
      <c r="F5" s="573" t="s">
        <v>587</v>
      </c>
      <c r="G5" s="573"/>
      <c r="H5" s="55"/>
      <c r="I5" s="55"/>
      <c r="J5" s="55"/>
      <c r="K5" s="55"/>
      <c r="L5" s="35"/>
      <c r="M5" s="55"/>
    </row>
    <row r="6" spans="1:13" ht="15.75" customHeight="1">
      <c r="C6" s="554" t="s">
        <v>1</v>
      </c>
      <c r="D6" s="557" t="s">
        <v>528</v>
      </c>
      <c r="E6" s="560"/>
      <c r="F6" s="557" t="s">
        <v>2</v>
      </c>
      <c r="G6" s="566" t="s">
        <v>3</v>
      </c>
      <c r="H6" s="3"/>
      <c r="I6" s="563" t="s">
        <v>531</v>
      </c>
      <c r="J6" s="564"/>
      <c r="K6" s="565"/>
      <c r="L6" s="3"/>
      <c r="M6" s="575" t="s">
        <v>530</v>
      </c>
    </row>
    <row r="7" spans="1:13" ht="20.100000000000001" customHeight="1">
      <c r="C7" s="555"/>
      <c r="D7" s="558"/>
      <c r="E7" s="561"/>
      <c r="F7" s="558"/>
      <c r="G7" s="567"/>
      <c r="H7" s="3"/>
      <c r="I7" s="578" t="s">
        <v>532</v>
      </c>
      <c r="J7" s="580" t="s">
        <v>534</v>
      </c>
      <c r="K7" s="581"/>
      <c r="L7" s="3"/>
      <c r="M7" s="576"/>
    </row>
    <row r="8" spans="1:13" ht="20.100000000000001" customHeight="1" thickBot="1">
      <c r="C8" s="556"/>
      <c r="D8" s="559"/>
      <c r="E8" s="562"/>
      <c r="F8" s="559"/>
      <c r="G8" s="568"/>
      <c r="H8" s="3"/>
      <c r="I8" s="579"/>
      <c r="J8" s="56" t="s">
        <v>533</v>
      </c>
      <c r="K8" s="57" t="s">
        <v>413</v>
      </c>
      <c r="L8" s="3"/>
      <c r="M8" s="577"/>
    </row>
    <row r="9" spans="1:13" thickBot="1">
      <c r="C9" s="73"/>
      <c r="D9" s="62"/>
      <c r="E9" s="134"/>
      <c r="F9" s="36"/>
      <c r="G9" s="37"/>
      <c r="H9" s="38"/>
      <c r="I9" s="39"/>
      <c r="J9" s="39"/>
      <c r="K9" s="39"/>
      <c r="L9" s="40"/>
      <c r="M9" s="36"/>
    </row>
    <row r="10" spans="1:13" ht="19.5" customHeight="1">
      <c r="A10" s="1">
        <v>1</v>
      </c>
      <c r="B10" s="154">
        <f>C10</f>
        <v>1</v>
      </c>
      <c r="C10" s="145">
        <v>1</v>
      </c>
      <c r="D10" s="146"/>
      <c r="E10" s="147"/>
      <c r="F10" s="148" t="s">
        <v>579</v>
      </c>
      <c r="G10" s="149"/>
      <c r="H10" s="3"/>
      <c r="I10" s="150"/>
      <c r="J10" s="151"/>
      <c r="K10" s="152"/>
      <c r="L10" s="3"/>
      <c r="M10" s="153"/>
    </row>
    <row r="11" spans="1:13" ht="30" customHeight="1" outlineLevel="1">
      <c r="A11" s="1">
        <f>A10+1</f>
        <v>2</v>
      </c>
      <c r="B11" s="154">
        <f>B10</f>
        <v>1</v>
      </c>
      <c r="C11" s="144" t="s">
        <v>270</v>
      </c>
      <c r="D11" s="63" t="s">
        <v>585</v>
      </c>
      <c r="E11" s="45" t="s">
        <v>580</v>
      </c>
      <c r="F11" s="322" t="s">
        <v>870</v>
      </c>
      <c r="G11" s="125" t="s">
        <v>540</v>
      </c>
      <c r="I11" s="118">
        <v>1</v>
      </c>
      <c r="J11" s="53">
        <f>'II - Rel.Anal.Parc.Honor.'!E27</f>
        <v>130967.19</v>
      </c>
      <c r="K11" s="119">
        <f>ROUND(J11*I11,2)</f>
        <v>130967.19</v>
      </c>
      <c r="M11" s="115"/>
    </row>
    <row r="12" spans="1:13" ht="30" customHeight="1" outlineLevel="1">
      <c r="A12" s="1">
        <f t="shared" ref="A12:A20" si="0">A11+1</f>
        <v>3</v>
      </c>
      <c r="B12" s="154">
        <f>B11</f>
        <v>1</v>
      </c>
      <c r="C12" s="144" t="s">
        <v>529</v>
      </c>
      <c r="D12" s="63" t="s">
        <v>585</v>
      </c>
      <c r="E12" s="45" t="s">
        <v>581</v>
      </c>
      <c r="F12" s="322" t="s">
        <v>871</v>
      </c>
      <c r="G12" s="125" t="s">
        <v>540</v>
      </c>
      <c r="I12" s="118">
        <v>1</v>
      </c>
      <c r="J12" s="53">
        <f>'II - Rel.Anal.Parc.Honor.'!E28</f>
        <v>69235.06</v>
      </c>
      <c r="K12" s="119">
        <f>ROUND(J12*I12,2)</f>
        <v>69235.06</v>
      </c>
      <c r="M12" s="115"/>
    </row>
    <row r="13" spans="1:13" ht="30" customHeight="1" thickBot="1">
      <c r="A13" s="1">
        <f t="shared" si="0"/>
        <v>4</v>
      </c>
      <c r="C13" s="126"/>
      <c r="D13" s="66">
        <f>F13</f>
        <v>1</v>
      </c>
      <c r="E13" s="67" t="s">
        <v>536</v>
      </c>
      <c r="F13" s="65">
        <f>C10</f>
        <v>1</v>
      </c>
      <c r="G13" s="127"/>
      <c r="H13" s="42"/>
      <c r="I13" s="120"/>
      <c r="J13" s="58"/>
      <c r="K13" s="121">
        <f>SUMIF(B$9:B12,F13,K$9:K12)</f>
        <v>200202.25</v>
      </c>
      <c r="L13" s="41"/>
      <c r="M13" s="117"/>
    </row>
    <row r="14" spans="1:13" ht="19.5" customHeight="1">
      <c r="A14" s="1">
        <f t="shared" si="0"/>
        <v>5</v>
      </c>
      <c r="B14" s="154">
        <f>C14</f>
        <v>2</v>
      </c>
      <c r="C14" s="145">
        <v>2</v>
      </c>
      <c r="D14" s="146"/>
      <c r="E14" s="147"/>
      <c r="F14" s="148" t="s">
        <v>541</v>
      </c>
      <c r="G14" s="149"/>
      <c r="H14" s="3"/>
      <c r="I14" s="150"/>
      <c r="J14" s="151"/>
      <c r="K14" s="152"/>
      <c r="L14" s="3"/>
      <c r="M14" s="153"/>
    </row>
    <row r="15" spans="1:13" ht="30" customHeight="1" outlineLevel="1">
      <c r="A15" s="1">
        <f t="shared" si="0"/>
        <v>6</v>
      </c>
      <c r="B15" s="154">
        <f t="shared" ref="B15:B20" si="1">B14</f>
        <v>2</v>
      </c>
      <c r="C15" s="144" t="s">
        <v>7</v>
      </c>
      <c r="D15" s="63" t="s">
        <v>585</v>
      </c>
      <c r="E15" s="45" t="s">
        <v>582</v>
      </c>
      <c r="F15" s="322" t="s">
        <v>750</v>
      </c>
      <c r="G15" s="125" t="s">
        <v>540</v>
      </c>
      <c r="I15" s="118">
        <v>1</v>
      </c>
      <c r="J15" s="53">
        <f>'II - Rel.Anal.Parc.Honor.'!H26</f>
        <v>69235.06</v>
      </c>
      <c r="K15" s="155">
        <f t="shared" ref="K15" si="2">ROUND(J15*I15,2)</f>
        <v>69235.06</v>
      </c>
      <c r="M15" s="115"/>
    </row>
    <row r="16" spans="1:13" ht="30" customHeight="1" outlineLevel="1">
      <c r="A16" s="1">
        <f t="shared" si="0"/>
        <v>7</v>
      </c>
      <c r="B16" s="154">
        <f t="shared" si="1"/>
        <v>2</v>
      </c>
      <c r="C16" s="144" t="s">
        <v>9</v>
      </c>
      <c r="D16" s="63" t="s">
        <v>585</v>
      </c>
      <c r="E16" s="45" t="s">
        <v>583</v>
      </c>
      <c r="F16" s="322" t="s">
        <v>578</v>
      </c>
      <c r="G16" s="125" t="s">
        <v>540</v>
      </c>
      <c r="I16" s="118">
        <v>1</v>
      </c>
      <c r="J16" s="53">
        <f>'II - Rel.Anal.Parc.Honor.'!J26</f>
        <v>14896.12</v>
      </c>
      <c r="K16" s="119">
        <f t="shared" ref="K16:K18" si="3">ROUND(J16*I16,2)</f>
        <v>14896.12</v>
      </c>
      <c r="M16" s="115"/>
    </row>
    <row r="17" spans="1:13" ht="30" customHeight="1" outlineLevel="1">
      <c r="A17" s="1">
        <f t="shared" si="0"/>
        <v>8</v>
      </c>
      <c r="B17" s="154">
        <f t="shared" si="1"/>
        <v>2</v>
      </c>
      <c r="C17" s="144" t="s">
        <v>537</v>
      </c>
      <c r="D17" s="63" t="s">
        <v>585</v>
      </c>
      <c r="E17" s="45" t="s">
        <v>584</v>
      </c>
      <c r="F17" s="322" t="s">
        <v>823</v>
      </c>
      <c r="G17" s="125" t="s">
        <v>540</v>
      </c>
      <c r="I17" s="118">
        <v>1</v>
      </c>
      <c r="J17" s="53">
        <f>'II - Rel.Anal.Parc.Honor.'!K26</f>
        <v>44690.15</v>
      </c>
      <c r="K17" s="119">
        <f t="shared" si="3"/>
        <v>44690.15</v>
      </c>
      <c r="M17" s="115"/>
    </row>
    <row r="18" spans="1:13" ht="30" customHeight="1" outlineLevel="1">
      <c r="A18" s="1">
        <f t="shared" si="0"/>
        <v>9</v>
      </c>
      <c r="B18" s="154">
        <f t="shared" si="1"/>
        <v>2</v>
      </c>
      <c r="C18" s="144" t="s">
        <v>824</v>
      </c>
      <c r="D18" s="63" t="s">
        <v>585</v>
      </c>
      <c r="E18" s="45" t="s">
        <v>826</v>
      </c>
      <c r="F18" s="322" t="s">
        <v>542</v>
      </c>
      <c r="G18" s="125" t="s">
        <v>540</v>
      </c>
      <c r="H18" s="51"/>
      <c r="I18" s="118">
        <v>1</v>
      </c>
      <c r="J18" s="53">
        <f>'II - Rel.Anal.Parc.Honor.'!M26</f>
        <v>74483.58</v>
      </c>
      <c r="K18" s="119">
        <f t="shared" si="3"/>
        <v>74483.58</v>
      </c>
      <c r="M18" s="116"/>
    </row>
    <row r="19" spans="1:13" ht="30" customHeight="1" outlineLevel="1">
      <c r="A19" s="1">
        <f t="shared" si="0"/>
        <v>10</v>
      </c>
      <c r="B19" s="154">
        <f t="shared" si="1"/>
        <v>2</v>
      </c>
      <c r="C19" s="144" t="s">
        <v>825</v>
      </c>
      <c r="D19" s="63" t="s">
        <v>585</v>
      </c>
      <c r="E19" s="45" t="s">
        <v>827</v>
      </c>
      <c r="F19" s="322" t="s">
        <v>828</v>
      </c>
      <c r="G19" s="125" t="s">
        <v>540</v>
      </c>
      <c r="H19" s="51"/>
      <c r="I19" s="118">
        <v>1</v>
      </c>
      <c r="J19" s="53">
        <f>'II - Rel.Anal.Parc.Honor.'!N26</f>
        <v>14896.72</v>
      </c>
      <c r="K19" s="119">
        <f t="shared" ref="K19" si="4">ROUND(J19*I19,2)</f>
        <v>14896.72</v>
      </c>
      <c r="M19" s="116"/>
    </row>
    <row r="20" spans="1:13" ht="30" customHeight="1" thickBot="1">
      <c r="A20" s="1">
        <f t="shared" si="0"/>
        <v>11</v>
      </c>
      <c r="B20" s="154">
        <f t="shared" si="1"/>
        <v>2</v>
      </c>
      <c r="C20" s="128"/>
      <c r="D20" s="129">
        <f>F20</f>
        <v>2</v>
      </c>
      <c r="E20" s="130" t="s">
        <v>536</v>
      </c>
      <c r="F20" s="131">
        <f>C14</f>
        <v>2</v>
      </c>
      <c r="G20" s="132"/>
      <c r="H20" s="42"/>
      <c r="I20" s="122"/>
      <c r="J20" s="123"/>
      <c r="K20" s="124">
        <f>SUMIF(B$9:B19,F20,K$9:K19)</f>
        <v>218201.62999999998</v>
      </c>
      <c r="L20" s="41"/>
      <c r="M20" s="117"/>
    </row>
    <row r="21" spans="1:13" thickBot="1">
      <c r="C21" s="73"/>
      <c r="D21" s="62"/>
      <c r="E21" s="134"/>
      <c r="F21" s="36"/>
      <c r="G21" s="37"/>
      <c r="H21" s="38"/>
      <c r="I21" s="39"/>
      <c r="J21" s="39"/>
      <c r="K21" s="39"/>
      <c r="L21" s="40"/>
      <c r="M21" s="36"/>
    </row>
    <row r="22" spans="1:13" ht="15.75" customHeight="1" thickBot="1">
      <c r="C22" s="77" t="s">
        <v>267</v>
      </c>
      <c r="D22" s="78"/>
      <c r="E22" s="78"/>
      <c r="F22" s="78"/>
      <c r="G22" s="79"/>
      <c r="H22" s="3"/>
      <c r="I22" s="569"/>
      <c r="J22" s="570"/>
      <c r="K22" s="571"/>
      <c r="L22" s="3"/>
      <c r="M22" s="80"/>
    </row>
    <row r="23" spans="1:13" ht="15.75" hidden="1" customHeight="1">
      <c r="C23" s="84"/>
      <c r="D23" s="135"/>
      <c r="E23" s="135"/>
      <c r="F23" s="85" t="s">
        <v>538</v>
      </c>
      <c r="G23" s="86" t="s">
        <v>539</v>
      </c>
      <c r="H23" s="43"/>
      <c r="I23" s="97"/>
      <c r="J23" s="98"/>
      <c r="K23" s="99">
        <f>SUMIF(E9:E21,"$$",K9:K21)</f>
        <v>418403.88</v>
      </c>
      <c r="L23" s="43"/>
      <c r="M23" s="110"/>
    </row>
    <row r="24" spans="1:13" ht="15.75" hidden="1" customHeight="1">
      <c r="C24" s="87"/>
      <c r="D24" s="136"/>
      <c r="E24" s="136"/>
      <c r="F24" s="82" t="s">
        <v>268</v>
      </c>
      <c r="G24" s="88" t="s">
        <v>4</v>
      </c>
      <c r="H24" s="43"/>
      <c r="I24" s="100">
        <v>0</v>
      </c>
      <c r="J24" s="83"/>
      <c r="K24" s="101">
        <f>I24*K$23</f>
        <v>0</v>
      </c>
      <c r="L24" s="43"/>
      <c r="M24" s="111"/>
    </row>
    <row r="25" spans="1:13" ht="15.75" hidden="1" customHeight="1">
      <c r="C25" s="87"/>
      <c r="D25" s="136"/>
      <c r="E25" s="136"/>
      <c r="F25" s="82"/>
      <c r="G25" s="88"/>
      <c r="H25" s="3"/>
      <c r="I25" s="100"/>
      <c r="J25" s="83"/>
      <c r="K25" s="101"/>
      <c r="L25" s="3"/>
      <c r="M25" s="111"/>
    </row>
    <row r="26" spans="1:13" ht="15.75" customHeight="1">
      <c r="C26" s="89"/>
      <c r="D26" s="137"/>
      <c r="E26" s="137"/>
      <c r="F26" s="325">
        <f>K1</f>
        <v>42404</v>
      </c>
      <c r="G26" s="90"/>
      <c r="H26" s="3"/>
      <c r="I26" s="102"/>
      <c r="J26" s="44"/>
      <c r="K26" s="103">
        <f>SUM(K23:K25)</f>
        <v>418403.88</v>
      </c>
      <c r="L26" s="3"/>
      <c r="M26" s="112"/>
    </row>
    <row r="27" spans="1:13" ht="15.75" hidden="1" customHeight="1">
      <c r="C27" s="91"/>
      <c r="D27" s="138"/>
      <c r="E27" s="138"/>
      <c r="F27" s="81" t="s">
        <v>523</v>
      </c>
      <c r="G27" s="92"/>
      <c r="H27" s="46"/>
      <c r="I27" s="104"/>
      <c r="J27" s="48"/>
      <c r="K27" s="105">
        <f>SUM(K$26:K26)*I27</f>
        <v>0</v>
      </c>
      <c r="L27" s="46"/>
      <c r="M27" s="113"/>
    </row>
    <row r="28" spans="1:13" ht="15.75" hidden="1" customHeight="1">
      <c r="C28" s="91"/>
      <c r="D28" s="138"/>
      <c r="E28" s="138"/>
      <c r="F28" s="81" t="s">
        <v>524</v>
      </c>
      <c r="G28" s="92"/>
      <c r="H28" s="46"/>
      <c r="I28" s="104"/>
      <c r="J28" s="48"/>
      <c r="K28" s="105">
        <f>SUM(K$26:K27)*I28</f>
        <v>0</v>
      </c>
      <c r="L28" s="46"/>
      <c r="M28" s="113"/>
    </row>
    <row r="29" spans="1:13" ht="15.75" hidden="1" customHeight="1">
      <c r="C29" s="91"/>
      <c r="D29" s="138"/>
      <c r="E29" s="138"/>
      <c r="F29" s="81" t="s">
        <v>526</v>
      </c>
      <c r="G29" s="92"/>
      <c r="H29" s="46"/>
      <c r="I29" s="104"/>
      <c r="J29" s="48"/>
      <c r="K29" s="105">
        <f>SUM(K$26:K28)*I29</f>
        <v>0</v>
      </c>
      <c r="L29" s="46"/>
      <c r="M29" s="113"/>
    </row>
    <row r="30" spans="1:13" ht="15.75" hidden="1" customHeight="1">
      <c r="C30" s="91"/>
      <c r="D30" s="138"/>
      <c r="E30" s="138"/>
      <c r="F30" s="81" t="s">
        <v>527</v>
      </c>
      <c r="G30" s="92"/>
      <c r="H30" s="46"/>
      <c r="I30" s="104"/>
      <c r="J30" s="48"/>
      <c r="K30" s="105">
        <f>SUM(K$26:K29)*I30</f>
        <v>0</v>
      </c>
      <c r="L30" s="46"/>
      <c r="M30" s="113"/>
    </row>
    <row r="31" spans="1:13" ht="15.75" customHeight="1">
      <c r="C31" s="91"/>
      <c r="D31" s="138"/>
      <c r="E31" s="138"/>
      <c r="F31" s="81" t="s">
        <v>535</v>
      </c>
      <c r="G31" s="93" t="s">
        <v>4</v>
      </c>
      <c r="H31" s="47"/>
      <c r="I31" s="106">
        <f>((1+I27)*(1+I28)*(1+I29)*(1+I30))-1</f>
        <v>0</v>
      </c>
      <c r="J31" s="49"/>
      <c r="K31" s="105">
        <f>SUM(K27:K30)</f>
        <v>0</v>
      </c>
      <c r="L31" s="47"/>
      <c r="M31" s="113"/>
    </row>
    <row r="32" spans="1:13" ht="15.75" customHeight="1" thickBot="1">
      <c r="C32" s="94"/>
      <c r="D32" s="139"/>
      <c r="E32" s="139"/>
      <c r="F32" s="95" t="s">
        <v>525</v>
      </c>
      <c r="G32" s="96"/>
      <c r="H32" s="3"/>
      <c r="I32" s="107"/>
      <c r="J32" s="108"/>
      <c r="K32" s="109">
        <f>K26+K31</f>
        <v>418403.88</v>
      </c>
      <c r="L32" s="3"/>
      <c r="M32" s="114"/>
    </row>
    <row r="39" spans="3:13">
      <c r="C39" s="75"/>
      <c r="D39" s="64"/>
      <c r="E39" s="140"/>
      <c r="F39" s="29"/>
      <c r="G39" s="29"/>
      <c r="H39" s="33"/>
      <c r="I39" s="50"/>
      <c r="J39" s="50"/>
      <c r="K39" s="50"/>
      <c r="L39" s="34"/>
      <c r="M39" s="29"/>
    </row>
    <row r="40" spans="3:13" ht="14.25">
      <c r="C40" s="76"/>
      <c r="D40" s="64"/>
      <c r="E40" s="140"/>
      <c r="F40" s="29"/>
      <c r="G40" s="29"/>
      <c r="H40" s="33"/>
      <c r="I40" s="50"/>
      <c r="J40" s="50"/>
      <c r="K40" s="50"/>
      <c r="L40" s="34"/>
      <c r="M40" s="29"/>
    </row>
    <row r="41" spans="3:13" ht="14.25">
      <c r="C41" s="76"/>
      <c r="D41" s="64"/>
      <c r="E41" s="140"/>
      <c r="F41" s="29"/>
      <c r="G41" s="29"/>
      <c r="H41" s="33"/>
      <c r="I41" s="50"/>
      <c r="J41" s="50"/>
      <c r="K41" s="50"/>
      <c r="L41" s="34"/>
      <c r="M41" s="29"/>
    </row>
  </sheetData>
  <autoFilter ref="B9:M20"/>
  <customSheetViews>
    <customSheetView guid="{ABB8A3A3-4187-4CD4-820B-E5CE21B14F3E}" scale="55" showPageBreaks="1" fitToPage="1" printArea="1" filter="1" showAutoFilter="1" hiddenRows="1" view="pageBreakPreview" topLeftCell="B1">
      <pane xSplit="5" ySplit="9" topLeftCell="G549" activePane="bottomRight" state="frozen"/>
      <selection pane="bottomRight" activeCell="J1" sqref="J1"/>
      <pageMargins left="0.19685039370078741" right="0.19685039370078741" top="0.39370078740157483" bottom="0.39370078740157483" header="0" footer="0.31496062992125984"/>
      <printOptions horizontalCentered="1"/>
      <pageSetup paperSize="9" scale="34" fitToHeight="0" orientation="portrait" r:id="rId1"/>
      <headerFooter>
        <oddFooter>&amp;CPágina &amp;P de &amp;N</oddFooter>
      </headerFooter>
      <autoFilter ref="B1:M1">
        <filterColumn colId="2">
          <customFilters>
            <customFilter operator="notEqual" val=" "/>
          </customFilters>
        </filterColumn>
      </autoFilter>
    </customSheetView>
  </customSheetViews>
  <mergeCells count="12">
    <mergeCell ref="I22:K22"/>
    <mergeCell ref="F1:G1"/>
    <mergeCell ref="F5:G5"/>
    <mergeCell ref="F2:G4"/>
    <mergeCell ref="M6:M8"/>
    <mergeCell ref="I7:I8"/>
    <mergeCell ref="J7:K7"/>
    <mergeCell ref="C6:C8"/>
    <mergeCell ref="F6:F8"/>
    <mergeCell ref="D6:E8"/>
    <mergeCell ref="I6:K6"/>
    <mergeCell ref="G6:G8"/>
  </mergeCells>
  <phoneticPr fontId="0" type="noConversion"/>
  <conditionalFormatting sqref="I32 K32 I23:I26 K23:K26 K10:K14 I10:I14 I17:I18 K17:K18 K20 I20">
    <cfRule type="expression" dxfId="49" priority="329">
      <formula>#REF!&gt;0</formula>
    </cfRule>
    <cfRule type="expression" dxfId="48" priority="330">
      <formula>#REF!&lt;0</formula>
    </cfRule>
  </conditionalFormatting>
  <conditionalFormatting sqref="I15 K15">
    <cfRule type="expression" dxfId="47" priority="5">
      <formula>#REF!&gt;0</formula>
    </cfRule>
    <cfRule type="expression" dxfId="46" priority="6">
      <formula>#REF!&lt;0</formula>
    </cfRule>
  </conditionalFormatting>
  <conditionalFormatting sqref="I16 K16">
    <cfRule type="expression" dxfId="45" priority="3">
      <formula>#REF!&gt;0</formula>
    </cfRule>
    <cfRule type="expression" dxfId="44" priority="4">
      <formula>#REF!&lt;0</formula>
    </cfRule>
  </conditionalFormatting>
  <conditionalFormatting sqref="I19 K19">
    <cfRule type="expression" dxfId="43" priority="1">
      <formula>#REF!&gt;0</formula>
    </cfRule>
    <cfRule type="expression" dxfId="42" priority="2">
      <formula>#REF!&lt;0</formula>
    </cfRule>
  </conditionalFormatting>
  <pageMargins left="0.6692913385826772" right="0.15748031496062992" top="0.51181102362204722" bottom="0.47244094488188981" header="0.51181102362204722" footer="0.51181102362204722"/>
  <pageSetup paperSize="9" scale="45" fitToHeight="0" orientation="portrait" r:id="rId2"/>
  <headerFooter alignWithMargins="0"/>
  <drawing r:id="rId3"/>
</worksheet>
</file>

<file path=xl/worksheets/sheet7.xml><?xml version="1.0" encoding="utf-8"?>
<worksheet xmlns="http://schemas.openxmlformats.org/spreadsheetml/2006/main" xmlns:r="http://schemas.openxmlformats.org/officeDocument/2006/relationships">
  <sheetPr>
    <pageSetUpPr fitToPage="1"/>
  </sheetPr>
  <dimension ref="A1:AA56"/>
  <sheetViews>
    <sheetView view="pageBreakPreview" topLeftCell="C1" zoomScale="70" zoomScaleNormal="70" zoomScaleSheetLayoutView="70" workbookViewId="0">
      <pane xSplit="5" ySplit="9" topLeftCell="H10" activePane="bottomRight" state="frozen"/>
      <selection sqref="A1:B1"/>
      <selection pane="topRight" sqref="A1:B1"/>
      <selection pane="bottomLeft" sqref="A1:B1"/>
      <selection pane="bottomRight" sqref="A1:B1"/>
    </sheetView>
  </sheetViews>
  <sheetFormatPr defaultRowHeight="15" outlineLevelRow="1" outlineLevelCol="1"/>
  <cols>
    <col min="1" max="1" width="9.140625" style="156"/>
    <col min="2" max="2" width="11.85546875" style="157" customWidth="1"/>
    <col min="3" max="3" width="14.7109375" style="262" customWidth="1"/>
    <col min="4" max="4" width="16.85546875" style="159" customWidth="1" outlineLevel="1"/>
    <col min="5" max="5" width="16.85546875" style="160" customWidth="1" outlineLevel="1"/>
    <col min="6" max="6" width="83.5703125" style="263" customWidth="1"/>
    <col min="7" max="7" width="8.140625" style="161" customWidth="1"/>
    <col min="8" max="8" width="1.85546875" style="161" customWidth="1"/>
    <col min="9" max="10" width="20.7109375" style="162" customWidth="1"/>
    <col min="11" max="11" width="25.7109375" style="162" customWidth="1"/>
    <col min="12" max="12" width="1.7109375" style="161" customWidth="1"/>
    <col min="13" max="14" width="15.7109375" style="263" customWidth="1"/>
    <col min="15" max="15" width="1.7109375" style="161" customWidth="1"/>
    <col min="16" max="16" width="20.7109375" style="263" customWidth="1"/>
    <col min="17" max="17" width="10.7109375" style="263" customWidth="1"/>
    <col min="18" max="18" width="20.7109375" style="263" customWidth="1"/>
    <col min="19" max="19" width="10.7109375" style="263" customWidth="1"/>
    <col min="20" max="20" width="20.7109375" style="263" customWidth="1"/>
    <col min="21" max="21" width="10.7109375" style="263" customWidth="1"/>
    <col min="22" max="22" width="20.7109375" style="263" customWidth="1"/>
    <col min="23" max="23" width="10.7109375" style="263" customWidth="1"/>
    <col min="24" max="24" width="20.7109375" style="263" customWidth="1"/>
    <col min="25" max="25" width="10.7109375" style="263" customWidth="1"/>
    <col min="26" max="26" width="20.7109375" style="263" customWidth="1"/>
    <col min="27" max="27" width="10.7109375" style="263" customWidth="1"/>
    <col min="28" max="28" width="9.7109375" style="156" bestFit="1" customWidth="1"/>
    <col min="29" max="16384" width="9.140625" style="156"/>
  </cols>
  <sheetData>
    <row r="1" spans="1:27" ht="39.75" customHeight="1">
      <c r="C1" s="158"/>
      <c r="F1" s="612" t="str">
        <f>'III - Planilha Orçamentária'!F1:G1</f>
        <v>Processo: 23006.001306/2015-13
RDC nº ________/2015</v>
      </c>
      <c r="G1" s="612"/>
      <c r="K1" s="163">
        <f>'III - Planilha Orçamentária'!K1</f>
        <v>42404</v>
      </c>
      <c r="M1" s="164"/>
      <c r="N1" s="164"/>
      <c r="P1" s="164"/>
      <c r="Q1" s="164"/>
      <c r="R1" s="164"/>
      <c r="S1" s="164"/>
      <c r="T1" s="164"/>
      <c r="U1" s="164"/>
      <c r="V1" s="164"/>
      <c r="W1" s="164"/>
      <c r="X1" s="164"/>
      <c r="Y1" s="164"/>
      <c r="Z1" s="164"/>
      <c r="AA1" s="164"/>
    </row>
    <row r="2" spans="1:27" ht="15.75">
      <c r="C2" s="165"/>
      <c r="F2" s="613" t="str">
        <f>'III - Planilha Orçamentária'!F2:G4</f>
        <v>Contratação de Empresa especializada para prestação de serviços de elaboração de Serviços Preliminares e Elaboração de Projeto Executivo para Adequação da Acessibilidade do Campus de São Bernardo do Campo.</v>
      </c>
      <c r="G2" s="613"/>
      <c r="J2" s="166"/>
      <c r="M2" s="164"/>
      <c r="N2" s="164"/>
      <c r="P2" s="164"/>
      <c r="Q2" s="164"/>
      <c r="R2" s="164"/>
      <c r="S2" s="164"/>
      <c r="T2" s="164"/>
      <c r="U2" s="164"/>
      <c r="V2" s="164"/>
      <c r="W2" s="164"/>
      <c r="X2" s="164"/>
      <c r="Y2" s="164"/>
      <c r="Z2" s="164"/>
      <c r="AA2" s="164"/>
    </row>
    <row r="3" spans="1:27" ht="22.5" customHeight="1">
      <c r="C3" s="167"/>
      <c r="F3" s="613"/>
      <c r="G3" s="613"/>
      <c r="H3" s="168"/>
      <c r="I3" s="168"/>
      <c r="J3" s="168"/>
      <c r="K3" s="168"/>
      <c r="M3" s="168"/>
      <c r="N3" s="168"/>
      <c r="P3" s="168"/>
      <c r="Q3" s="168"/>
      <c r="R3" s="168"/>
      <c r="S3" s="168"/>
      <c r="T3" s="168"/>
      <c r="U3" s="168"/>
      <c r="V3" s="168"/>
      <c r="W3" s="168"/>
      <c r="X3" s="168"/>
      <c r="Y3" s="168"/>
      <c r="Z3" s="168"/>
      <c r="AA3" s="168"/>
    </row>
    <row r="4" spans="1:27" s="169" customFormat="1" ht="15" customHeight="1">
      <c r="B4" s="170"/>
      <c r="C4" s="171"/>
      <c r="D4" s="172"/>
      <c r="E4" s="173"/>
      <c r="F4" s="613"/>
      <c r="G4" s="613"/>
      <c r="H4" s="168"/>
      <c r="I4" s="168"/>
      <c r="J4" s="168"/>
      <c r="K4" s="168"/>
      <c r="L4" s="174"/>
      <c r="M4" s="168"/>
      <c r="N4" s="168"/>
      <c r="O4" s="174"/>
      <c r="P4" s="168"/>
      <c r="Q4" s="168"/>
      <c r="R4" s="168"/>
      <c r="S4" s="168"/>
      <c r="T4" s="168"/>
      <c r="U4" s="168"/>
      <c r="V4" s="168"/>
      <c r="W4" s="168"/>
      <c r="X4" s="168"/>
      <c r="Y4" s="168"/>
      <c r="Z4" s="168"/>
      <c r="AA4" s="168"/>
    </row>
    <row r="5" spans="1:27" s="169" customFormat="1" ht="27" customHeight="1" thickBot="1">
      <c r="B5" s="170"/>
      <c r="C5" s="171"/>
      <c r="D5" s="175"/>
      <c r="E5" s="176"/>
      <c r="F5" s="614" t="s">
        <v>588</v>
      </c>
      <c r="G5" s="614"/>
      <c r="H5" s="168"/>
      <c r="I5" s="168"/>
      <c r="J5" s="168"/>
      <c r="K5" s="168"/>
      <c r="L5" s="177"/>
      <c r="M5" s="168"/>
      <c r="N5" s="168"/>
      <c r="O5" s="177"/>
      <c r="P5" s="168"/>
      <c r="Q5" s="168"/>
      <c r="R5" s="168"/>
      <c r="S5" s="168"/>
      <c r="T5" s="168"/>
      <c r="U5" s="168"/>
      <c r="V5" s="168"/>
      <c r="W5" s="168"/>
      <c r="X5" s="168"/>
      <c r="Y5" s="168"/>
      <c r="Z5" s="168"/>
      <c r="AA5" s="168"/>
    </row>
    <row r="6" spans="1:27" ht="15.75" customHeight="1">
      <c r="C6" s="615" t="s">
        <v>1</v>
      </c>
      <c r="D6" s="618" t="s">
        <v>528</v>
      </c>
      <c r="E6" s="619"/>
      <c r="F6" s="618" t="s">
        <v>2</v>
      </c>
      <c r="G6" s="624" t="s">
        <v>3</v>
      </c>
      <c r="H6" s="178"/>
      <c r="I6" s="627" t="s">
        <v>531</v>
      </c>
      <c r="J6" s="628"/>
      <c r="K6" s="629"/>
      <c r="L6" s="178"/>
      <c r="M6" s="637"/>
      <c r="N6" s="638"/>
      <c r="O6" s="178"/>
      <c r="P6" s="643">
        <v>1</v>
      </c>
      <c r="Q6" s="644"/>
      <c r="R6" s="643">
        <f>P6+1</f>
        <v>2</v>
      </c>
      <c r="S6" s="644"/>
      <c r="T6" s="643">
        <f>R6+1</f>
        <v>3</v>
      </c>
      <c r="U6" s="644"/>
      <c r="V6" s="643">
        <f>T6+1</f>
        <v>4</v>
      </c>
      <c r="W6" s="644"/>
      <c r="X6" s="643">
        <f>V6+1</f>
        <v>5</v>
      </c>
      <c r="Y6" s="644"/>
      <c r="Z6" s="643" t="s">
        <v>548</v>
      </c>
      <c r="AA6" s="644"/>
    </row>
    <row r="7" spans="1:27" ht="20.100000000000001" customHeight="1">
      <c r="C7" s="616"/>
      <c r="D7" s="620"/>
      <c r="E7" s="621"/>
      <c r="F7" s="620"/>
      <c r="G7" s="625"/>
      <c r="H7" s="178"/>
      <c r="I7" s="630" t="s">
        <v>532</v>
      </c>
      <c r="J7" s="632" t="s">
        <v>534</v>
      </c>
      <c r="K7" s="633"/>
      <c r="L7" s="178"/>
      <c r="M7" s="639"/>
      <c r="N7" s="640"/>
      <c r="O7" s="178"/>
      <c r="P7" s="645"/>
      <c r="Q7" s="646"/>
      <c r="R7" s="645"/>
      <c r="S7" s="646"/>
      <c r="T7" s="645"/>
      <c r="U7" s="646"/>
      <c r="V7" s="645"/>
      <c r="W7" s="646"/>
      <c r="X7" s="645"/>
      <c r="Y7" s="646"/>
      <c r="Z7" s="645"/>
      <c r="AA7" s="646"/>
    </row>
    <row r="8" spans="1:27" ht="20.100000000000001" customHeight="1" thickBot="1">
      <c r="C8" s="617"/>
      <c r="D8" s="622"/>
      <c r="E8" s="623"/>
      <c r="F8" s="622"/>
      <c r="G8" s="626"/>
      <c r="H8" s="178"/>
      <c r="I8" s="631"/>
      <c r="J8" s="179" t="s">
        <v>533</v>
      </c>
      <c r="K8" s="180" t="s">
        <v>413</v>
      </c>
      <c r="L8" s="178"/>
      <c r="M8" s="641"/>
      <c r="N8" s="642"/>
      <c r="O8" s="178"/>
      <c r="P8" s="647"/>
      <c r="Q8" s="648"/>
      <c r="R8" s="647"/>
      <c r="S8" s="648"/>
      <c r="T8" s="647"/>
      <c r="U8" s="648"/>
      <c r="V8" s="647"/>
      <c r="W8" s="648"/>
      <c r="X8" s="647"/>
      <c r="Y8" s="648"/>
      <c r="Z8" s="647"/>
      <c r="AA8" s="648"/>
    </row>
    <row r="9" spans="1:27" thickBot="1">
      <c r="C9" s="181"/>
      <c r="D9" s="182"/>
      <c r="E9" s="183"/>
      <c r="F9" s="184"/>
      <c r="G9" s="185"/>
      <c r="H9" s="186"/>
      <c r="I9" s="187"/>
      <c r="J9" s="187"/>
      <c r="K9" s="187"/>
      <c r="L9" s="188"/>
      <c r="M9" s="184"/>
      <c r="N9" s="184"/>
      <c r="O9" s="188"/>
      <c r="P9" s="184"/>
      <c r="Q9" s="184"/>
      <c r="R9" s="184"/>
      <c r="S9" s="184"/>
      <c r="T9" s="184"/>
      <c r="U9" s="184"/>
      <c r="V9" s="184"/>
      <c r="W9" s="184"/>
      <c r="X9" s="184"/>
      <c r="Y9" s="184"/>
      <c r="Z9" s="184"/>
      <c r="AA9" s="184"/>
    </row>
    <row r="10" spans="1:27" ht="19.5" customHeight="1">
      <c r="A10" s="156">
        <v>1</v>
      </c>
      <c r="B10" s="189">
        <f>C10</f>
        <v>1</v>
      </c>
      <c r="C10" s="190">
        <f>VLOOKUP($A10,'III - Planilha Orçamentária'!$A$10:$K$20,3)</f>
        <v>1</v>
      </c>
      <c r="D10" s="191"/>
      <c r="E10" s="192"/>
      <c r="F10" s="193" t="str">
        <f>VLOOKUP($A10,'III - Planilha Orçamentária'!$A$10:$K$20,6)</f>
        <v>Serviços Preliminares</v>
      </c>
      <c r="G10" s="194"/>
      <c r="H10" s="178"/>
      <c r="I10" s="195"/>
      <c r="J10" s="196"/>
      <c r="K10" s="197"/>
      <c r="L10" s="178"/>
      <c r="M10" s="198"/>
      <c r="N10" s="199"/>
      <c r="O10" s="178"/>
      <c r="P10" s="198"/>
      <c r="Q10" s="199"/>
      <c r="R10" s="198"/>
      <c r="S10" s="199"/>
      <c r="T10" s="198"/>
      <c r="U10" s="199"/>
      <c r="V10" s="198"/>
      <c r="W10" s="199"/>
      <c r="X10" s="198"/>
      <c r="Y10" s="199"/>
      <c r="Z10" s="198"/>
      <c r="AA10" s="199"/>
    </row>
    <row r="11" spans="1:27" ht="15" customHeight="1" outlineLevel="1">
      <c r="A11" s="156">
        <f>A10+1</f>
        <v>2</v>
      </c>
      <c r="B11" s="189">
        <f>B10</f>
        <v>1</v>
      </c>
      <c r="C11" s="593" t="str">
        <f>VLOOKUP($A11,'III - Planilha Orçamentária'!$A$10:$K$20,3)</f>
        <v>1.1</v>
      </c>
      <c r="D11" s="596" t="str">
        <f>VLOOKUP($A11,'III - Planilha Orçamentária'!$A$10:$K$20,4)</f>
        <v>ESTIMATIVA</v>
      </c>
      <c r="E11" s="596" t="str">
        <f>VLOOKUP($A11,'III - Planilha Orçamentária'!$A$10:$K$20,5)</f>
        <v>A</v>
      </c>
      <c r="F11" s="599" t="str">
        <f>VLOOKUP($A11,'III - Planilha Orçamentária'!$A$10:$K$20,6)</f>
        <v>LEVANTAMENTO E AVALIAÇÃO DA SITUAÇÃO ATUAL</v>
      </c>
      <c r="G11" s="602" t="str">
        <f>VLOOKUP($A11,'III - Planilha Orçamentária'!$A$10:$K$20,7)</f>
        <v xml:space="preserve">un </v>
      </c>
      <c r="I11" s="582">
        <f>VLOOKUP($A11,'III - Planilha Orçamentária'!$A$10:$K$20,9)</f>
        <v>1</v>
      </c>
      <c r="J11" s="585">
        <f>VLOOKUP($A11,'III - Planilha Orçamentária'!$A$10:$K$20,10)</f>
        <v>130967.19</v>
      </c>
      <c r="K11" s="588">
        <f>ROUND(J11*I11,2)</f>
        <v>130967.19</v>
      </c>
      <c r="M11" s="200" t="s">
        <v>543</v>
      </c>
      <c r="N11" s="201"/>
      <c r="P11" s="200"/>
      <c r="Q11" s="201"/>
      <c r="R11" s="200"/>
      <c r="S11" s="201"/>
      <c r="T11" s="200"/>
      <c r="U11" s="201"/>
      <c r="V11" s="200"/>
      <c r="W11" s="201"/>
      <c r="X11" s="200"/>
      <c r="Y11" s="201"/>
      <c r="Z11" s="200"/>
      <c r="AA11" s="201"/>
    </row>
    <row r="12" spans="1:27" ht="15" customHeight="1" outlineLevel="1">
      <c r="B12" s="189"/>
      <c r="C12" s="594"/>
      <c r="D12" s="597"/>
      <c r="E12" s="597"/>
      <c r="F12" s="600"/>
      <c r="G12" s="603"/>
      <c r="I12" s="583"/>
      <c r="J12" s="586"/>
      <c r="K12" s="589"/>
      <c r="M12" s="591" t="s">
        <v>544</v>
      </c>
      <c r="N12" s="202" t="s">
        <v>545</v>
      </c>
      <c r="P12" s="203">
        <f>Q12*$K11</f>
        <v>130967.19</v>
      </c>
      <c r="Q12" s="281">
        <v>1</v>
      </c>
      <c r="R12" s="203">
        <f>S12*$K11</f>
        <v>0</v>
      </c>
      <c r="S12" s="281">
        <v>0</v>
      </c>
      <c r="T12" s="203">
        <f>U12*$K11</f>
        <v>0</v>
      </c>
      <c r="U12" s="281">
        <v>0</v>
      </c>
      <c r="V12" s="203">
        <f>W12*$K11</f>
        <v>0</v>
      </c>
      <c r="W12" s="281">
        <v>0</v>
      </c>
      <c r="X12" s="203">
        <f>Y12*$K11</f>
        <v>0</v>
      </c>
      <c r="Y12" s="281">
        <v>0</v>
      </c>
      <c r="Z12" s="203">
        <f>AA12*$K11</f>
        <v>0</v>
      </c>
      <c r="AA12" s="281">
        <v>0</v>
      </c>
    </row>
    <row r="13" spans="1:27" ht="15" customHeight="1" outlineLevel="1">
      <c r="B13" s="189"/>
      <c r="C13" s="608"/>
      <c r="D13" s="609"/>
      <c r="E13" s="609"/>
      <c r="F13" s="610"/>
      <c r="G13" s="611"/>
      <c r="I13" s="584"/>
      <c r="J13" s="587"/>
      <c r="K13" s="590"/>
      <c r="M13" s="592"/>
      <c r="N13" s="204" t="s">
        <v>546</v>
      </c>
      <c r="P13" s="205">
        <f>P12</f>
        <v>130967.19</v>
      </c>
      <c r="Q13" s="282">
        <f>IFERROR(P13/K11,0)</f>
        <v>1</v>
      </c>
      <c r="R13" s="205">
        <f>P13+R12</f>
        <v>130967.19</v>
      </c>
      <c r="S13" s="282">
        <f>IFERROR(R13/$K11,0)</f>
        <v>1</v>
      </c>
      <c r="T13" s="205">
        <f>R13+T12</f>
        <v>130967.19</v>
      </c>
      <c r="U13" s="282">
        <f>IFERROR(T13/$K11,0)</f>
        <v>1</v>
      </c>
      <c r="V13" s="205">
        <f>T13+V12</f>
        <v>130967.19</v>
      </c>
      <c r="W13" s="282">
        <f>IFERROR(V13/$K11,0)</f>
        <v>1</v>
      </c>
      <c r="X13" s="205">
        <f>V13+X12</f>
        <v>130967.19</v>
      </c>
      <c r="Y13" s="282">
        <f>IFERROR(X13/$K11,0)</f>
        <v>1</v>
      </c>
      <c r="Z13" s="205">
        <f>X13+Z12</f>
        <v>130967.19</v>
      </c>
      <c r="AA13" s="282">
        <f>IFERROR(Z13/$K11,0)</f>
        <v>1</v>
      </c>
    </row>
    <row r="14" spans="1:27" ht="15" customHeight="1" outlineLevel="1">
      <c r="A14" s="156">
        <f>A11+1</f>
        <v>3</v>
      </c>
      <c r="B14" s="189">
        <f>B11</f>
        <v>1</v>
      </c>
      <c r="C14" s="593" t="str">
        <f>VLOOKUP($A14,'III - Planilha Orçamentária'!$A$10:$K$20,3)</f>
        <v>1.2</v>
      </c>
      <c r="D14" s="596" t="str">
        <f>VLOOKUP($A14,'III - Planilha Orçamentária'!$A$10:$K$20,4)</f>
        <v>ESTIMATIVA</v>
      </c>
      <c r="E14" s="596" t="str">
        <f>VLOOKUP($A14,'III - Planilha Orçamentária'!$A$10:$K$20,5)</f>
        <v>B</v>
      </c>
      <c r="F14" s="599" t="str">
        <f>VLOOKUP($A14,'III - Planilha Orçamentária'!$A$10:$K$20,6)</f>
        <v xml:space="preserve">PARECER TÉCNICO - DIAGNÓSTICO E ANÁLISE DOS DADOS COLETADOS </v>
      </c>
      <c r="G14" s="602" t="str">
        <f>VLOOKUP($A14,'III - Planilha Orçamentária'!$A$10:$K$20,7)</f>
        <v xml:space="preserve">un </v>
      </c>
      <c r="I14" s="582">
        <f>VLOOKUP($A14,'III - Planilha Orçamentária'!$A$10:$K$20,9)</f>
        <v>1</v>
      </c>
      <c r="J14" s="585">
        <f>VLOOKUP($A14,'III - Planilha Orçamentária'!$A$10:$K$20,10)</f>
        <v>69235.06</v>
      </c>
      <c r="K14" s="588">
        <f>ROUND(J14*I14,2)</f>
        <v>69235.06</v>
      </c>
      <c r="M14" s="200" t="s">
        <v>543</v>
      </c>
      <c r="N14" s="201"/>
      <c r="P14" s="200"/>
      <c r="Q14" s="283"/>
      <c r="R14" s="200"/>
      <c r="S14" s="283"/>
      <c r="T14" s="200"/>
      <c r="U14" s="283"/>
      <c r="V14" s="200"/>
      <c r="W14" s="283"/>
      <c r="X14" s="200"/>
      <c r="Y14" s="283"/>
      <c r="Z14" s="200"/>
      <c r="AA14" s="283"/>
    </row>
    <row r="15" spans="1:27" ht="15" customHeight="1" outlineLevel="1">
      <c r="B15" s="189"/>
      <c r="C15" s="594"/>
      <c r="D15" s="597"/>
      <c r="E15" s="597"/>
      <c r="F15" s="600"/>
      <c r="G15" s="603"/>
      <c r="I15" s="583"/>
      <c r="J15" s="586"/>
      <c r="K15" s="589"/>
      <c r="M15" s="591" t="s">
        <v>544</v>
      </c>
      <c r="N15" s="202" t="s">
        <v>545</v>
      </c>
      <c r="P15" s="203">
        <f>Q15*K14</f>
        <v>69235.06</v>
      </c>
      <c r="Q15" s="281">
        <v>1</v>
      </c>
      <c r="R15" s="203">
        <f>S15*$K14</f>
        <v>0</v>
      </c>
      <c r="S15" s="281">
        <v>0</v>
      </c>
      <c r="T15" s="203">
        <f>U15*$K14</f>
        <v>0</v>
      </c>
      <c r="U15" s="281">
        <v>0</v>
      </c>
      <c r="V15" s="203">
        <f>W15*$K14</f>
        <v>0</v>
      </c>
      <c r="W15" s="281">
        <v>0</v>
      </c>
      <c r="X15" s="203">
        <f>Y15*$K14</f>
        <v>0</v>
      </c>
      <c r="Y15" s="281">
        <v>0</v>
      </c>
      <c r="Z15" s="203">
        <f>AA15*$K14</f>
        <v>0</v>
      </c>
      <c r="AA15" s="281">
        <v>0</v>
      </c>
    </row>
    <row r="16" spans="1:27" ht="15" customHeight="1" outlineLevel="1">
      <c r="B16" s="189"/>
      <c r="C16" s="608"/>
      <c r="D16" s="609"/>
      <c r="E16" s="609"/>
      <c r="F16" s="610"/>
      <c r="G16" s="611"/>
      <c r="I16" s="584"/>
      <c r="J16" s="587"/>
      <c r="K16" s="590"/>
      <c r="M16" s="592"/>
      <c r="N16" s="204" t="s">
        <v>546</v>
      </c>
      <c r="P16" s="205">
        <f>P15</f>
        <v>69235.06</v>
      </c>
      <c r="Q16" s="284">
        <f>IFERROR(P16/K14,0)</f>
        <v>1</v>
      </c>
      <c r="R16" s="205">
        <f>P16+R15</f>
        <v>69235.06</v>
      </c>
      <c r="S16" s="284">
        <f>IFERROR(R16/$K14,0)</f>
        <v>1</v>
      </c>
      <c r="T16" s="205">
        <f>R16+T15</f>
        <v>69235.06</v>
      </c>
      <c r="U16" s="284">
        <f>IFERROR(T16/$K14,0)</f>
        <v>1</v>
      </c>
      <c r="V16" s="205">
        <f>T16+V15</f>
        <v>69235.06</v>
      </c>
      <c r="W16" s="284">
        <f>IFERROR(V16/$K14,0)</f>
        <v>1</v>
      </c>
      <c r="X16" s="205">
        <f>V16+X15</f>
        <v>69235.06</v>
      </c>
      <c r="Y16" s="284">
        <f>IFERROR(X16/$K14,0)</f>
        <v>1</v>
      </c>
      <c r="Z16" s="205">
        <f>X16+Z15</f>
        <v>69235.06</v>
      </c>
      <c r="AA16" s="284">
        <f>IFERROR(Z16/$K14,0)</f>
        <v>1</v>
      </c>
    </row>
    <row r="17" spans="1:27" ht="30" customHeight="1" thickBot="1">
      <c r="A17" s="156">
        <f>A14+1</f>
        <v>4</v>
      </c>
      <c r="C17" s="264"/>
      <c r="D17" s="265">
        <f>F17</f>
        <v>1</v>
      </c>
      <c r="E17" s="266" t="s">
        <v>536</v>
      </c>
      <c r="F17" s="267">
        <f>C10</f>
        <v>1</v>
      </c>
      <c r="G17" s="268"/>
      <c r="H17" s="206"/>
      <c r="I17" s="269"/>
      <c r="J17" s="270"/>
      <c r="K17" s="271">
        <f>SUMIF(B$9:B16,F17,K$9:K16)</f>
        <v>200202.25</v>
      </c>
      <c r="L17" s="207"/>
      <c r="M17" s="208"/>
      <c r="N17" s="209"/>
      <c r="O17" s="207"/>
      <c r="P17" s="318">
        <f>SUMIF($N10:$N16,$N15,P10:P16)</f>
        <v>200202.25</v>
      </c>
      <c r="Q17" s="280">
        <f>P17/K17</f>
        <v>1</v>
      </c>
      <c r="R17" s="318">
        <f>SUMIF($N10:$N16,$N15,R10:R16)</f>
        <v>0</v>
      </c>
      <c r="S17" s="280">
        <f>R17/$K17</f>
        <v>0</v>
      </c>
      <c r="T17" s="318">
        <f>SUMIF($N10:$N16,$N15,T10:T16)</f>
        <v>0</v>
      </c>
      <c r="U17" s="280">
        <f>T17/$K17</f>
        <v>0</v>
      </c>
      <c r="V17" s="318">
        <f>SUMIF($N10:$N16,$N15,V10:V16)</f>
        <v>0</v>
      </c>
      <c r="W17" s="280">
        <f>V17/$K17</f>
        <v>0</v>
      </c>
      <c r="X17" s="318">
        <f>SUMIF($N10:$N16,$N15,X10:X16)</f>
        <v>0</v>
      </c>
      <c r="Y17" s="280">
        <f>X17/$K17</f>
        <v>0</v>
      </c>
      <c r="Z17" s="318">
        <f>SUMIF($N10:$N16,$N16,Z10:Z16)</f>
        <v>200202.25</v>
      </c>
      <c r="AA17" s="280">
        <f>Z17/$K17</f>
        <v>1</v>
      </c>
    </row>
    <row r="18" spans="1:27" ht="19.5" customHeight="1">
      <c r="A18" s="156">
        <f t="shared" ref="A18:A19" si="0">A17+1</f>
        <v>5</v>
      </c>
      <c r="B18" s="189">
        <f>C18</f>
        <v>2</v>
      </c>
      <c r="C18" s="190">
        <f>VLOOKUP($A18,'III - Planilha Orçamentária'!$A$10:$K$20,3)</f>
        <v>2</v>
      </c>
      <c r="D18" s="191"/>
      <c r="E18" s="192"/>
      <c r="F18" s="193" t="str">
        <f>VLOOKUP($A18,'III - Planilha Orçamentária'!$A$10:$K$20,6)</f>
        <v>Projeto</v>
      </c>
      <c r="G18" s="194"/>
      <c r="H18" s="178"/>
      <c r="I18" s="195"/>
      <c r="J18" s="196"/>
      <c r="K18" s="197"/>
      <c r="L18" s="178"/>
      <c r="M18" s="198"/>
      <c r="N18" s="199"/>
      <c r="O18" s="178"/>
      <c r="P18" s="198"/>
      <c r="Q18" s="292"/>
      <c r="R18" s="198"/>
      <c r="S18" s="292"/>
      <c r="T18" s="198"/>
      <c r="U18" s="292"/>
      <c r="V18" s="198"/>
      <c r="W18" s="292"/>
      <c r="X18" s="198"/>
      <c r="Y18" s="292"/>
      <c r="Z18" s="198"/>
      <c r="AA18" s="292"/>
    </row>
    <row r="19" spans="1:27" ht="15" customHeight="1" outlineLevel="1">
      <c r="A19" s="156">
        <f t="shared" si="0"/>
        <v>6</v>
      </c>
      <c r="B19" s="189">
        <f>B18</f>
        <v>2</v>
      </c>
      <c r="C19" s="593" t="str">
        <f>VLOOKUP($A19,'III - Planilha Orçamentária'!$A$10:$K$20,3)</f>
        <v>2.1</v>
      </c>
      <c r="D19" s="596" t="str">
        <f>VLOOKUP($A19,'III - Planilha Orçamentária'!$A$10:$K$20,4)</f>
        <v>ESTIMATIVA</v>
      </c>
      <c r="E19" s="596" t="str">
        <f>VLOOKUP($A19,'III - Planilha Orçamentária'!$A$10:$K$20,5)</f>
        <v>C</v>
      </c>
      <c r="F19" s="599" t="str">
        <f>VLOOKUP($A19,'III - Planilha Orçamentária'!$A$10:$K$20,6)</f>
        <v>ETAPAS PRELIMINARES</v>
      </c>
      <c r="G19" s="602" t="str">
        <f>VLOOKUP($A19,'III - Planilha Orçamentária'!$A$10:$K$20,7)</f>
        <v xml:space="preserve">un </v>
      </c>
      <c r="I19" s="582">
        <f>VLOOKUP($A19,'III - Planilha Orçamentária'!$A$10:$K$20,9)</f>
        <v>1</v>
      </c>
      <c r="J19" s="585">
        <f>VLOOKUP($A19,'III - Planilha Orçamentária'!$A$10:$K$20,10)</f>
        <v>69235.06</v>
      </c>
      <c r="K19" s="588">
        <f t="shared" ref="K19:K31" si="1">ROUND(J19*I19,2)</f>
        <v>69235.06</v>
      </c>
      <c r="M19" s="200" t="s">
        <v>543</v>
      </c>
      <c r="N19" s="201"/>
      <c r="P19" s="200"/>
      <c r="Q19" s="293"/>
      <c r="R19" s="200"/>
      <c r="S19" s="293"/>
      <c r="T19" s="200"/>
      <c r="U19" s="293"/>
      <c r="V19" s="200"/>
      <c r="W19" s="293"/>
      <c r="X19" s="200"/>
      <c r="Y19" s="293"/>
      <c r="Z19" s="200"/>
      <c r="AA19" s="293"/>
    </row>
    <row r="20" spans="1:27" ht="15" customHeight="1" outlineLevel="1">
      <c r="B20" s="189"/>
      <c r="C20" s="594"/>
      <c r="D20" s="597"/>
      <c r="E20" s="597"/>
      <c r="F20" s="600"/>
      <c r="G20" s="603"/>
      <c r="I20" s="583"/>
      <c r="J20" s="586"/>
      <c r="K20" s="589"/>
      <c r="M20" s="591" t="s">
        <v>544</v>
      </c>
      <c r="N20" s="202" t="s">
        <v>545</v>
      </c>
      <c r="P20" s="203">
        <f>Q20*K19</f>
        <v>0</v>
      </c>
      <c r="Q20" s="294">
        <v>0</v>
      </c>
      <c r="R20" s="203">
        <f>S20*$K19</f>
        <v>51926.294999999998</v>
      </c>
      <c r="S20" s="281">
        <v>0.75</v>
      </c>
      <c r="T20" s="203">
        <f>U20*$K19</f>
        <v>17308.764999999999</v>
      </c>
      <c r="U20" s="281">
        <v>0.25</v>
      </c>
      <c r="V20" s="203">
        <f>W20*$K19</f>
        <v>0</v>
      </c>
      <c r="W20" s="281">
        <v>0</v>
      </c>
      <c r="X20" s="203">
        <f>Y20*$K19</f>
        <v>0</v>
      </c>
      <c r="Y20" s="281">
        <v>0</v>
      </c>
      <c r="Z20" s="203">
        <f>AA20*$K19</f>
        <v>0</v>
      </c>
      <c r="AA20" s="281">
        <v>0</v>
      </c>
    </row>
    <row r="21" spans="1:27" ht="15" customHeight="1" outlineLevel="1">
      <c r="B21" s="189"/>
      <c r="C21" s="608"/>
      <c r="D21" s="609"/>
      <c r="E21" s="609"/>
      <c r="F21" s="610"/>
      <c r="G21" s="611"/>
      <c r="I21" s="584"/>
      <c r="J21" s="587"/>
      <c r="K21" s="590"/>
      <c r="M21" s="592"/>
      <c r="N21" s="204" t="s">
        <v>546</v>
      </c>
      <c r="P21" s="205">
        <f>P20</f>
        <v>0</v>
      </c>
      <c r="Q21" s="295">
        <f>IFERROR(P21/K19,0)</f>
        <v>0</v>
      </c>
      <c r="R21" s="205">
        <f>P21+R20</f>
        <v>51926.294999999998</v>
      </c>
      <c r="S21" s="282">
        <f>IFERROR(R21/$K19,0)</f>
        <v>0.75</v>
      </c>
      <c r="T21" s="205">
        <f>R21+T20</f>
        <v>69235.06</v>
      </c>
      <c r="U21" s="282">
        <f>IFERROR(T21/$K19,0)</f>
        <v>1</v>
      </c>
      <c r="V21" s="205">
        <f>T21+V20</f>
        <v>69235.06</v>
      </c>
      <c r="W21" s="282">
        <f>IFERROR(V21/$K19,0)</f>
        <v>1</v>
      </c>
      <c r="X21" s="205">
        <f>V21+X20</f>
        <v>69235.06</v>
      </c>
      <c r="Y21" s="282">
        <f>IFERROR(X21/$K19,0)</f>
        <v>1</v>
      </c>
      <c r="Z21" s="205">
        <f>X21+Z20</f>
        <v>69235.06</v>
      </c>
      <c r="AA21" s="282">
        <f>IFERROR(Z21/$K19,0)</f>
        <v>1</v>
      </c>
    </row>
    <row r="22" spans="1:27" ht="15" customHeight="1" outlineLevel="1">
      <c r="A22" s="156">
        <f>A19+1</f>
        <v>7</v>
      </c>
      <c r="B22" s="189">
        <f>B19</f>
        <v>2</v>
      </c>
      <c r="C22" s="593" t="str">
        <f>VLOOKUP($A22,'III - Planilha Orçamentária'!$A$10:$K$20,3)</f>
        <v>2.2</v>
      </c>
      <c r="D22" s="596" t="str">
        <f>VLOOKUP($A22,'III - Planilha Orçamentária'!$A$10:$K$20,4)</f>
        <v>ESTIMATIVA</v>
      </c>
      <c r="E22" s="596" t="str">
        <f>VLOOKUP($A22,'III - Planilha Orçamentária'!$A$10:$K$20,5)</f>
        <v>D</v>
      </c>
      <c r="F22" s="599" t="str">
        <f>VLOOKUP($A22,'III - Planilha Orçamentária'!$A$10:$K$20,6)</f>
        <v>ESTUDO PRELIMINAR</v>
      </c>
      <c r="G22" s="602" t="str">
        <f>VLOOKUP($A22,'III - Planilha Orçamentária'!$A$10:$K$20,7)</f>
        <v xml:space="preserve">un </v>
      </c>
      <c r="I22" s="582">
        <f>VLOOKUP($A22,'III - Planilha Orçamentária'!$A$10:$K$20,9)</f>
        <v>1</v>
      </c>
      <c r="J22" s="585">
        <f>VLOOKUP($A22,'III - Planilha Orçamentária'!$A$10:$K$20,10)</f>
        <v>14896.12</v>
      </c>
      <c r="K22" s="588">
        <f t="shared" ref="K22" si="2">ROUND(J22*I22,2)</f>
        <v>14896.12</v>
      </c>
      <c r="M22" s="200" t="s">
        <v>543</v>
      </c>
      <c r="N22" s="201"/>
      <c r="P22" s="200"/>
      <c r="Q22" s="293"/>
      <c r="R22" s="200"/>
      <c r="S22" s="293"/>
      <c r="T22" s="200"/>
      <c r="U22" s="293"/>
      <c r="V22" s="200"/>
      <c r="W22" s="293"/>
      <c r="X22" s="200"/>
      <c r="Y22" s="293"/>
      <c r="Z22" s="200"/>
      <c r="AA22" s="293"/>
    </row>
    <row r="23" spans="1:27" ht="15" customHeight="1" outlineLevel="1">
      <c r="B23" s="189"/>
      <c r="C23" s="594"/>
      <c r="D23" s="597"/>
      <c r="E23" s="597"/>
      <c r="F23" s="600"/>
      <c r="G23" s="603"/>
      <c r="I23" s="583"/>
      <c r="J23" s="586"/>
      <c r="K23" s="589"/>
      <c r="M23" s="591" t="s">
        <v>544</v>
      </c>
      <c r="N23" s="202" t="s">
        <v>545</v>
      </c>
      <c r="P23" s="203">
        <f>Q23*K22</f>
        <v>0</v>
      </c>
      <c r="Q23" s="294">
        <v>0</v>
      </c>
      <c r="R23" s="203">
        <f>S23*$K22</f>
        <v>0</v>
      </c>
      <c r="S23" s="281">
        <v>0</v>
      </c>
      <c r="T23" s="203">
        <f>U23*$K22</f>
        <v>14896.12</v>
      </c>
      <c r="U23" s="281">
        <v>1</v>
      </c>
      <c r="V23" s="203">
        <f>W23*$K22</f>
        <v>0</v>
      </c>
      <c r="W23" s="281">
        <v>0</v>
      </c>
      <c r="X23" s="203">
        <f>Y23*$K22</f>
        <v>0</v>
      </c>
      <c r="Y23" s="281">
        <v>0</v>
      </c>
      <c r="Z23" s="203">
        <f>AA23*$K22</f>
        <v>0</v>
      </c>
      <c r="AA23" s="281">
        <v>0</v>
      </c>
    </row>
    <row r="24" spans="1:27" ht="15" customHeight="1" outlineLevel="1">
      <c r="B24" s="189"/>
      <c r="C24" s="608"/>
      <c r="D24" s="609"/>
      <c r="E24" s="609"/>
      <c r="F24" s="610"/>
      <c r="G24" s="611"/>
      <c r="I24" s="584"/>
      <c r="J24" s="587"/>
      <c r="K24" s="590"/>
      <c r="M24" s="592"/>
      <c r="N24" s="204" t="s">
        <v>546</v>
      </c>
      <c r="P24" s="205">
        <f>P23</f>
        <v>0</v>
      </c>
      <c r="Q24" s="295">
        <f>IFERROR(P24/K22,0)</f>
        <v>0</v>
      </c>
      <c r="R24" s="205">
        <f>P24+R23</f>
        <v>0</v>
      </c>
      <c r="S24" s="282">
        <f>IFERROR(R24/$K22,0)</f>
        <v>0</v>
      </c>
      <c r="T24" s="205">
        <f>R24+T23</f>
        <v>14896.12</v>
      </c>
      <c r="U24" s="282">
        <f>IFERROR(T24/$K22,0)</f>
        <v>1</v>
      </c>
      <c r="V24" s="205">
        <f>T24+V23</f>
        <v>14896.12</v>
      </c>
      <c r="W24" s="282">
        <f>IFERROR(V24/$K22,0)</f>
        <v>1</v>
      </c>
      <c r="X24" s="205">
        <f>V24+X23</f>
        <v>14896.12</v>
      </c>
      <c r="Y24" s="282">
        <f>IFERROR(X24/$K22,0)</f>
        <v>1</v>
      </c>
      <c r="Z24" s="205">
        <f>X24+Z23</f>
        <v>14896.12</v>
      </c>
      <c r="AA24" s="282">
        <f>IFERROR(Z24/$K22,0)</f>
        <v>1</v>
      </c>
    </row>
    <row r="25" spans="1:27" ht="15" customHeight="1" outlineLevel="1">
      <c r="A25" s="156">
        <f>A22+1</f>
        <v>8</v>
      </c>
      <c r="B25" s="189">
        <f t="shared" ref="B25" si="3">B22</f>
        <v>2</v>
      </c>
      <c r="C25" s="593" t="str">
        <f>VLOOKUP($A25,'III - Planilha Orçamentária'!$A$10:$K$20,3)</f>
        <v>2.3</v>
      </c>
      <c r="D25" s="596" t="str">
        <f>VLOOKUP($A25,'III - Planilha Orçamentária'!$A$10:$K$20,4)</f>
        <v>ESTIMATIVA</v>
      </c>
      <c r="E25" s="596" t="str">
        <f>VLOOKUP($A25,'III - Planilha Orçamentária'!$A$10:$K$20,5)</f>
        <v>E</v>
      </c>
      <c r="F25" s="599" t="str">
        <f>VLOOKUP($A25,'III - Planilha Orçamentária'!$A$10:$K$20,6)</f>
        <v>ANTE PROJETO</v>
      </c>
      <c r="G25" s="602" t="str">
        <f>VLOOKUP($A25,'III - Planilha Orçamentária'!$A$10:$K$20,7)</f>
        <v xml:space="preserve">un </v>
      </c>
      <c r="I25" s="582">
        <f>VLOOKUP($A25,'III - Planilha Orçamentária'!$A$10:$K$20,9)</f>
        <v>1</v>
      </c>
      <c r="J25" s="585">
        <f>VLOOKUP($A25,'III - Planilha Orçamentária'!$A$10:$K$20,10)</f>
        <v>44690.15</v>
      </c>
      <c r="K25" s="588">
        <f t="shared" ref="K25" si="4">ROUND(J25*I25,2)</f>
        <v>44690.15</v>
      </c>
      <c r="M25" s="200" t="s">
        <v>543</v>
      </c>
      <c r="N25" s="201"/>
      <c r="P25" s="200"/>
      <c r="Q25" s="293"/>
      <c r="R25" s="200"/>
      <c r="S25" s="293"/>
      <c r="T25" s="200"/>
      <c r="U25" s="293"/>
      <c r="V25" s="200"/>
      <c r="W25" s="293"/>
      <c r="X25" s="200"/>
      <c r="Y25" s="293"/>
      <c r="Z25" s="200"/>
      <c r="AA25" s="293"/>
    </row>
    <row r="26" spans="1:27" ht="15" customHeight="1" outlineLevel="1">
      <c r="B26" s="189"/>
      <c r="C26" s="594"/>
      <c r="D26" s="597"/>
      <c r="E26" s="597"/>
      <c r="F26" s="600"/>
      <c r="G26" s="603"/>
      <c r="I26" s="583"/>
      <c r="J26" s="586"/>
      <c r="K26" s="589"/>
      <c r="M26" s="591" t="s">
        <v>544</v>
      </c>
      <c r="N26" s="202" t="s">
        <v>545</v>
      </c>
      <c r="P26" s="203">
        <f>Q26*K25</f>
        <v>0</v>
      </c>
      <c r="Q26" s="294">
        <v>0</v>
      </c>
      <c r="R26" s="203">
        <f>S26*$K25</f>
        <v>0</v>
      </c>
      <c r="S26" s="281">
        <v>0</v>
      </c>
      <c r="T26" s="203">
        <f>U26*$K25</f>
        <v>33517.612500000003</v>
      </c>
      <c r="U26" s="281">
        <v>0.75</v>
      </c>
      <c r="V26" s="203">
        <f>W26*$K25</f>
        <v>11172.5375</v>
      </c>
      <c r="W26" s="281">
        <v>0.25</v>
      </c>
      <c r="X26" s="203">
        <f>Y26*$K25</f>
        <v>0</v>
      </c>
      <c r="Y26" s="281">
        <v>0</v>
      </c>
      <c r="Z26" s="203">
        <f>AA26*$K25</f>
        <v>0</v>
      </c>
      <c r="AA26" s="281">
        <v>0</v>
      </c>
    </row>
    <row r="27" spans="1:27" ht="15" customHeight="1" outlineLevel="1">
      <c r="B27" s="189"/>
      <c r="C27" s="595"/>
      <c r="D27" s="598"/>
      <c r="E27" s="598"/>
      <c r="F27" s="601"/>
      <c r="G27" s="604"/>
      <c r="I27" s="605"/>
      <c r="J27" s="606"/>
      <c r="K27" s="607"/>
      <c r="M27" s="592"/>
      <c r="N27" s="204" t="s">
        <v>546</v>
      </c>
      <c r="P27" s="205">
        <f>P26</f>
        <v>0</v>
      </c>
      <c r="Q27" s="296">
        <f>IFERROR(P27/K25,0)</f>
        <v>0</v>
      </c>
      <c r="R27" s="205">
        <f>P27+R26</f>
        <v>0</v>
      </c>
      <c r="S27" s="282">
        <f>IFERROR(R27/$K25,0)</f>
        <v>0</v>
      </c>
      <c r="T27" s="205">
        <f>R27+T26</f>
        <v>33517.612500000003</v>
      </c>
      <c r="U27" s="282">
        <f>IFERROR(T27/$K25,0)</f>
        <v>0.75</v>
      </c>
      <c r="V27" s="205">
        <f>T27+V26</f>
        <v>44690.15</v>
      </c>
      <c r="W27" s="282">
        <f>IFERROR(V27/$K25,0)</f>
        <v>1</v>
      </c>
      <c r="X27" s="205">
        <f>V27+X26</f>
        <v>44690.15</v>
      </c>
      <c r="Y27" s="282">
        <f>IFERROR(X27/$K25,0)</f>
        <v>1</v>
      </c>
      <c r="Z27" s="205">
        <f>X27+Z26</f>
        <v>44690.15</v>
      </c>
      <c r="AA27" s="282">
        <f>IFERROR(Z27/$K25,0)</f>
        <v>1</v>
      </c>
    </row>
    <row r="28" spans="1:27" ht="15" customHeight="1" outlineLevel="1">
      <c r="A28" s="156">
        <f>A25+1</f>
        <v>9</v>
      </c>
      <c r="B28" s="189">
        <f>B25</f>
        <v>2</v>
      </c>
      <c r="C28" s="593" t="str">
        <f>VLOOKUP($A28,'III - Planilha Orçamentária'!$A$10:$K$20,3)</f>
        <v>2.4</v>
      </c>
      <c r="D28" s="596" t="str">
        <f>VLOOKUP($A28,'III - Planilha Orçamentária'!$A$10:$K$20,4)</f>
        <v>ESTIMATIVA</v>
      </c>
      <c r="E28" s="596" t="str">
        <f>VLOOKUP($A28,'III - Planilha Orçamentária'!$A$10:$K$20,5)</f>
        <v>F</v>
      </c>
      <c r="F28" s="599" t="str">
        <f>VLOOKUP($A28,'III - Planilha Orçamentária'!$A$10:$K$20,6)</f>
        <v>PROJETO EXECUTIVO</v>
      </c>
      <c r="G28" s="602" t="str">
        <f>VLOOKUP($A28,'III - Planilha Orçamentária'!$A$10:$K$20,7)</f>
        <v xml:space="preserve">un </v>
      </c>
      <c r="I28" s="582">
        <f>VLOOKUP($A28,'III - Planilha Orçamentária'!$A$10:$K$20,9)</f>
        <v>1</v>
      </c>
      <c r="J28" s="585">
        <f>VLOOKUP($A28,'III - Planilha Orçamentária'!$A$10:$K$20,10)</f>
        <v>74483.58</v>
      </c>
      <c r="K28" s="588">
        <f t="shared" si="1"/>
        <v>74483.58</v>
      </c>
      <c r="M28" s="200" t="s">
        <v>543</v>
      </c>
      <c r="N28" s="201"/>
      <c r="P28" s="200"/>
      <c r="Q28" s="293"/>
      <c r="R28" s="200"/>
      <c r="S28" s="293"/>
      <c r="T28" s="200"/>
      <c r="U28" s="293"/>
      <c r="V28" s="200"/>
      <c r="W28" s="293"/>
      <c r="X28" s="200"/>
      <c r="Y28" s="293"/>
      <c r="Z28" s="200"/>
      <c r="AA28" s="293"/>
    </row>
    <row r="29" spans="1:27" ht="15" customHeight="1" outlineLevel="1">
      <c r="B29" s="189"/>
      <c r="C29" s="594"/>
      <c r="D29" s="597"/>
      <c r="E29" s="597"/>
      <c r="F29" s="600"/>
      <c r="G29" s="603"/>
      <c r="I29" s="583"/>
      <c r="J29" s="586"/>
      <c r="K29" s="589"/>
      <c r="M29" s="591" t="s">
        <v>544</v>
      </c>
      <c r="N29" s="202" t="s">
        <v>545</v>
      </c>
      <c r="P29" s="203">
        <f>Q29*K28</f>
        <v>0</v>
      </c>
      <c r="Q29" s="294">
        <v>0</v>
      </c>
      <c r="R29" s="203">
        <f>S29*$K28</f>
        <v>0</v>
      </c>
      <c r="S29" s="281">
        <v>0</v>
      </c>
      <c r="T29" s="203">
        <f>U29*$K28</f>
        <v>0</v>
      </c>
      <c r="U29" s="281">
        <v>0</v>
      </c>
      <c r="V29" s="203">
        <f>W29*$K28</f>
        <v>37241.79</v>
      </c>
      <c r="W29" s="281">
        <v>0.5</v>
      </c>
      <c r="X29" s="203">
        <f>Y29*$K28</f>
        <v>37241.79</v>
      </c>
      <c r="Y29" s="281">
        <v>0.5</v>
      </c>
      <c r="Z29" s="203">
        <f>AA29*$K28</f>
        <v>0</v>
      </c>
      <c r="AA29" s="281">
        <v>0</v>
      </c>
    </row>
    <row r="30" spans="1:27" ht="15" customHeight="1" outlineLevel="1">
      <c r="B30" s="189"/>
      <c r="C30" s="608"/>
      <c r="D30" s="609"/>
      <c r="E30" s="609"/>
      <c r="F30" s="610"/>
      <c r="G30" s="611"/>
      <c r="I30" s="584"/>
      <c r="J30" s="587"/>
      <c r="K30" s="590"/>
      <c r="M30" s="592"/>
      <c r="N30" s="204" t="s">
        <v>546</v>
      </c>
      <c r="P30" s="205">
        <f>P29</f>
        <v>0</v>
      </c>
      <c r="Q30" s="295">
        <f>IFERROR(P30/K28,0)</f>
        <v>0</v>
      </c>
      <c r="R30" s="205">
        <f>P30+R29</f>
        <v>0</v>
      </c>
      <c r="S30" s="282">
        <f>IFERROR(R30/$K28,0)</f>
        <v>0</v>
      </c>
      <c r="T30" s="205">
        <f>R30+T29</f>
        <v>0</v>
      </c>
      <c r="U30" s="282">
        <f>IFERROR(T30/$K28,0)</f>
        <v>0</v>
      </c>
      <c r="V30" s="205">
        <f>T30+V29</f>
        <v>37241.79</v>
      </c>
      <c r="W30" s="282">
        <f>IFERROR(V30/$K28,0)</f>
        <v>0.5</v>
      </c>
      <c r="X30" s="205">
        <f>V30+X29</f>
        <v>74483.58</v>
      </c>
      <c r="Y30" s="282">
        <f>IFERROR(X30/$K28,0)</f>
        <v>1</v>
      </c>
      <c r="Z30" s="205">
        <f>X30+Z29</f>
        <v>74483.58</v>
      </c>
      <c r="AA30" s="282">
        <f>IFERROR(Z30/$K28,0)</f>
        <v>1</v>
      </c>
    </row>
    <row r="31" spans="1:27" ht="15" customHeight="1" outlineLevel="1">
      <c r="A31" s="156">
        <f>A28+1</f>
        <v>10</v>
      </c>
      <c r="B31" s="189">
        <f t="shared" ref="B31" si="5">B28</f>
        <v>2</v>
      </c>
      <c r="C31" s="593" t="str">
        <f>VLOOKUP($A31,'III - Planilha Orçamentária'!$A$10:$K$20,3)</f>
        <v>2.5</v>
      </c>
      <c r="D31" s="596" t="str">
        <f>VLOOKUP($A31,'III - Planilha Orçamentária'!$A$10:$K$20,4)</f>
        <v>ESTIMATIVA</v>
      </c>
      <c r="E31" s="596" t="str">
        <f>VLOOKUP($A31,'III - Planilha Orçamentária'!$A$10:$K$20,5)</f>
        <v>G</v>
      </c>
      <c r="F31" s="599" t="str">
        <f>VLOOKUP($A31,'III - Planilha Orçamentária'!$A$10:$K$20,6)</f>
        <v>COORDENAÇÃO E COMPATIBILIZAÇÃO DE PROJETO</v>
      </c>
      <c r="G31" s="602" t="str">
        <f>VLOOKUP($A31,'III - Planilha Orçamentária'!$A$10:$K$20,7)</f>
        <v xml:space="preserve">un </v>
      </c>
      <c r="I31" s="582">
        <f>VLOOKUP($A31,'III - Planilha Orçamentária'!$A$10:$K$20,9)</f>
        <v>1</v>
      </c>
      <c r="J31" s="585">
        <f>VLOOKUP($A31,'III - Planilha Orçamentária'!$A$10:$K$20,10)</f>
        <v>14896.72</v>
      </c>
      <c r="K31" s="588">
        <f t="shared" si="1"/>
        <v>14896.72</v>
      </c>
      <c r="M31" s="200" t="s">
        <v>543</v>
      </c>
      <c r="N31" s="201"/>
      <c r="P31" s="200"/>
      <c r="Q31" s="293"/>
      <c r="R31" s="200"/>
      <c r="S31" s="293"/>
      <c r="T31" s="200"/>
      <c r="U31" s="293"/>
      <c r="V31" s="200"/>
      <c r="W31" s="293"/>
      <c r="X31" s="200"/>
      <c r="Y31" s="293"/>
      <c r="Z31" s="200"/>
      <c r="AA31" s="293"/>
    </row>
    <row r="32" spans="1:27" ht="15" customHeight="1" outlineLevel="1">
      <c r="B32" s="189"/>
      <c r="C32" s="594"/>
      <c r="D32" s="597"/>
      <c r="E32" s="597"/>
      <c r="F32" s="600"/>
      <c r="G32" s="603"/>
      <c r="I32" s="583"/>
      <c r="J32" s="586"/>
      <c r="K32" s="589"/>
      <c r="M32" s="591" t="s">
        <v>544</v>
      </c>
      <c r="N32" s="202" t="s">
        <v>545</v>
      </c>
      <c r="P32" s="203">
        <f>Q32*K31</f>
        <v>0</v>
      </c>
      <c r="Q32" s="294">
        <v>0</v>
      </c>
      <c r="R32" s="203">
        <f>S32*$K31</f>
        <v>3724.18</v>
      </c>
      <c r="S32" s="281">
        <v>0.25</v>
      </c>
      <c r="T32" s="203">
        <f>U32*$K31</f>
        <v>3724.18</v>
      </c>
      <c r="U32" s="281">
        <v>0.25</v>
      </c>
      <c r="V32" s="203">
        <f>W32*$K31</f>
        <v>3724.18</v>
      </c>
      <c r="W32" s="281">
        <v>0.25</v>
      </c>
      <c r="X32" s="203">
        <f>Y32*$K31</f>
        <v>3724.18</v>
      </c>
      <c r="Y32" s="281">
        <v>0.25</v>
      </c>
      <c r="Z32" s="203">
        <f>AA32*$K31</f>
        <v>0</v>
      </c>
      <c r="AA32" s="281">
        <v>0</v>
      </c>
    </row>
    <row r="33" spans="1:27" ht="15" customHeight="1" outlineLevel="1">
      <c r="B33" s="189"/>
      <c r="C33" s="595"/>
      <c r="D33" s="598"/>
      <c r="E33" s="598"/>
      <c r="F33" s="601"/>
      <c r="G33" s="604"/>
      <c r="I33" s="605"/>
      <c r="J33" s="606"/>
      <c r="K33" s="607"/>
      <c r="M33" s="592"/>
      <c r="N33" s="204" t="s">
        <v>546</v>
      </c>
      <c r="P33" s="205">
        <f>P32</f>
        <v>0</v>
      </c>
      <c r="Q33" s="296">
        <f>IFERROR(P33/K31,0)</f>
        <v>0</v>
      </c>
      <c r="R33" s="205">
        <f>P33+R32</f>
        <v>3724.18</v>
      </c>
      <c r="S33" s="282">
        <f>IFERROR(R33/$K31,0)</f>
        <v>0.25</v>
      </c>
      <c r="T33" s="205">
        <f>R33+T32</f>
        <v>7448.36</v>
      </c>
      <c r="U33" s="282">
        <f>IFERROR(T33/$K31,0)</f>
        <v>0.5</v>
      </c>
      <c r="V33" s="205">
        <f>T33+V32</f>
        <v>11172.539999999999</v>
      </c>
      <c r="W33" s="282">
        <f>IFERROR(V33/$K31,0)</f>
        <v>0.75</v>
      </c>
      <c r="X33" s="205">
        <f>V33+X32</f>
        <v>14896.72</v>
      </c>
      <c r="Y33" s="282">
        <f>IFERROR(X33/$K31,0)</f>
        <v>1</v>
      </c>
      <c r="Z33" s="205">
        <f>X33+Z32</f>
        <v>14896.72</v>
      </c>
      <c r="AA33" s="282">
        <f>IFERROR(Z33/$K31,0)</f>
        <v>1</v>
      </c>
    </row>
    <row r="34" spans="1:27" ht="30" customHeight="1" thickBot="1">
      <c r="A34" s="156">
        <f>A31+1</f>
        <v>11</v>
      </c>
      <c r="C34" s="272"/>
      <c r="D34" s="273">
        <f>F34</f>
        <v>2</v>
      </c>
      <c r="E34" s="274" t="s">
        <v>536</v>
      </c>
      <c r="F34" s="275">
        <f>C18</f>
        <v>2</v>
      </c>
      <c r="G34" s="276"/>
      <c r="H34" s="206"/>
      <c r="I34" s="277"/>
      <c r="J34" s="278"/>
      <c r="K34" s="279">
        <f>SUMIF(B$9:B31,F34,K$9:K31)</f>
        <v>218201.62999999998</v>
      </c>
      <c r="L34" s="207"/>
      <c r="M34" s="210"/>
      <c r="N34" s="211"/>
      <c r="O34" s="207"/>
      <c r="P34" s="319">
        <f>SUMIF(N18:N33,N32,P18:P33)</f>
        <v>0</v>
      </c>
      <c r="Q34" s="297">
        <f>P34/K34</f>
        <v>0</v>
      </c>
      <c r="R34" s="319">
        <f>SUMIF($N$18:$N$33,$N32,R18:R33)</f>
        <v>55650.474999999999</v>
      </c>
      <c r="S34" s="297">
        <f>R34/$K34</f>
        <v>0.25504151825080318</v>
      </c>
      <c r="T34" s="319">
        <f>SUMIF($N$18:$N$33,$N32,T18:T33)</f>
        <v>69446.677499999991</v>
      </c>
      <c r="U34" s="297">
        <f>T34/$K34</f>
        <v>0.31826837178072409</v>
      </c>
      <c r="V34" s="319">
        <f>SUMIF($N$18:$N$33,$N32,V18:V33)</f>
        <v>52138.5075</v>
      </c>
      <c r="W34" s="297">
        <f>V34/$K34</f>
        <v>0.23894646204063646</v>
      </c>
      <c r="X34" s="319">
        <f>SUMIF($N$18:$N$33,$N32,X18:X33)</f>
        <v>40965.97</v>
      </c>
      <c r="Y34" s="297">
        <f>X34/$K34</f>
        <v>0.18774364792783632</v>
      </c>
      <c r="Z34" s="319">
        <f>SUMIF($N$18:$N$33,$N33,Z18:Z33)</f>
        <v>218201.62999999998</v>
      </c>
      <c r="AA34" s="297">
        <f>Z34/$K34</f>
        <v>1</v>
      </c>
    </row>
    <row r="35" spans="1:27" thickBot="1">
      <c r="C35" s="181"/>
      <c r="D35" s="182"/>
      <c r="E35" s="183"/>
      <c r="F35" s="184"/>
      <c r="G35" s="185"/>
      <c r="H35" s="186"/>
      <c r="I35" s="187"/>
      <c r="J35" s="187"/>
      <c r="K35" s="187"/>
      <c r="L35" s="188"/>
      <c r="M35" s="184"/>
      <c r="N35" s="184"/>
      <c r="O35" s="188"/>
      <c r="P35" s="184"/>
      <c r="Q35" s="184"/>
      <c r="R35" s="184"/>
      <c r="S35" s="184"/>
      <c r="T35" s="184"/>
      <c r="U35" s="184"/>
      <c r="V35" s="184"/>
      <c r="W35" s="184"/>
      <c r="X35" s="184"/>
      <c r="Y35" s="184"/>
      <c r="Z35" s="184"/>
      <c r="AA35" s="184"/>
    </row>
    <row r="36" spans="1:27" ht="15.75" customHeight="1" thickBot="1">
      <c r="C36" s="212" t="s">
        <v>267</v>
      </c>
      <c r="D36" s="213"/>
      <c r="E36" s="213"/>
      <c r="F36" s="213"/>
      <c r="G36" s="214"/>
      <c r="H36" s="178"/>
      <c r="I36" s="634"/>
      <c r="J36" s="635"/>
      <c r="K36" s="636"/>
      <c r="L36" s="178"/>
      <c r="M36" s="285"/>
      <c r="N36" s="286"/>
      <c r="O36" s="178"/>
      <c r="P36" s="298"/>
      <c r="Q36" s="304"/>
      <c r="R36" s="298"/>
      <c r="S36" s="304"/>
      <c r="T36" s="298"/>
      <c r="U36" s="304"/>
      <c r="V36" s="298"/>
      <c r="W36" s="304"/>
      <c r="X36" s="298"/>
      <c r="Y36" s="304"/>
      <c r="Z36" s="298"/>
      <c r="AA36" s="304"/>
    </row>
    <row r="37" spans="1:27" ht="15.75" hidden="1" customHeight="1">
      <c r="C37" s="215"/>
      <c r="D37" s="216"/>
      <c r="E37" s="216"/>
      <c r="F37" s="217" t="s">
        <v>538</v>
      </c>
      <c r="G37" s="218" t="s">
        <v>539</v>
      </c>
      <c r="H37" s="219"/>
      <c r="I37" s="220"/>
      <c r="J37" s="221"/>
      <c r="K37" s="222">
        <f>SUMIF(E9:E35,"$$",K9:K35)</f>
        <v>418403.88</v>
      </c>
      <c r="L37" s="219"/>
      <c r="M37" s="215"/>
      <c r="N37" s="287"/>
      <c r="O37" s="219"/>
      <c r="P37" s="299">
        <f>P34+P17</f>
        <v>200202.25</v>
      </c>
      <c r="Q37" s="305">
        <f>P37/K37</f>
        <v>0.47849042413277809</v>
      </c>
      <c r="R37" s="299">
        <f>R34+R17</f>
        <v>55650.474999999999</v>
      </c>
      <c r="S37" s="305">
        <f>R37/$K37</f>
        <v>0.13300659401150869</v>
      </c>
      <c r="T37" s="299">
        <f>T34+T17</f>
        <v>69446.677499999991</v>
      </c>
      <c r="U37" s="305">
        <f>T37/$K37</f>
        <v>0.16598000357931669</v>
      </c>
      <c r="V37" s="299">
        <f>V34+V17</f>
        <v>52138.5075</v>
      </c>
      <c r="W37" s="305">
        <f>V37/$K37</f>
        <v>0.12461286807378555</v>
      </c>
      <c r="X37" s="299">
        <f>X34+X17</f>
        <v>40965.97</v>
      </c>
      <c r="Y37" s="305">
        <f>X37/$K37</f>
        <v>9.7910110202610937E-2</v>
      </c>
      <c r="Z37" s="299">
        <f>Z34+Z17</f>
        <v>418403.88</v>
      </c>
      <c r="AA37" s="305">
        <f>Z37/$K37</f>
        <v>1</v>
      </c>
    </row>
    <row r="38" spans="1:27" ht="15.75" hidden="1" customHeight="1">
      <c r="C38" s="223"/>
      <c r="D38" s="224"/>
      <c r="E38" s="224"/>
      <c r="F38" s="225" t="s">
        <v>268</v>
      </c>
      <c r="G38" s="226" t="s">
        <v>4</v>
      </c>
      <c r="H38" s="219"/>
      <c r="I38" s="227">
        <f>'III - Planilha Orçamentária'!I24</f>
        <v>0</v>
      </c>
      <c r="J38" s="228"/>
      <c r="K38" s="229">
        <f>I38*K$37</f>
        <v>0</v>
      </c>
      <c r="L38" s="219"/>
      <c r="M38" s="223"/>
      <c r="N38" s="288"/>
      <c r="O38" s="219"/>
      <c r="P38" s="300">
        <f>$I38*P37</f>
        <v>0</v>
      </c>
      <c r="Q38" s="306" t="e">
        <f>P38/K38</f>
        <v>#DIV/0!</v>
      </c>
      <c r="R38" s="300">
        <f>$I38*R37</f>
        <v>0</v>
      </c>
      <c r="S38" s="306" t="e">
        <f>R38/$K38</f>
        <v>#DIV/0!</v>
      </c>
      <c r="T38" s="300">
        <f>$I38*T37</f>
        <v>0</v>
      </c>
      <c r="U38" s="306" t="e">
        <f>T38/$K38</f>
        <v>#DIV/0!</v>
      </c>
      <c r="V38" s="300">
        <f>$I38*V37</f>
        <v>0</v>
      </c>
      <c r="W38" s="306" t="e">
        <f>V38/$K38</f>
        <v>#DIV/0!</v>
      </c>
      <c r="X38" s="300">
        <f>$I38*X37</f>
        <v>0</v>
      </c>
      <c r="Y38" s="306" t="e">
        <f>X38/$K38</f>
        <v>#DIV/0!</v>
      </c>
      <c r="Z38" s="300">
        <f>$I38*Z37</f>
        <v>0</v>
      </c>
      <c r="AA38" s="306" t="e">
        <f>Z38/$K38</f>
        <v>#DIV/0!</v>
      </c>
    </row>
    <row r="39" spans="1:27" ht="15.75" hidden="1" customHeight="1">
      <c r="C39" s="223"/>
      <c r="D39" s="224"/>
      <c r="E39" s="224"/>
      <c r="F39" s="225"/>
      <c r="G39" s="226"/>
      <c r="H39" s="178"/>
      <c r="I39" s="227"/>
      <c r="J39" s="228"/>
      <c r="K39" s="229"/>
      <c r="L39" s="178"/>
      <c r="M39" s="223"/>
      <c r="N39" s="288"/>
      <c r="O39" s="178"/>
      <c r="P39" s="300"/>
      <c r="Q39" s="306"/>
      <c r="R39" s="300"/>
      <c r="S39" s="306"/>
      <c r="T39" s="300"/>
      <c r="U39" s="306"/>
      <c r="V39" s="300"/>
      <c r="W39" s="306"/>
      <c r="X39" s="300"/>
      <c r="Y39" s="306"/>
      <c r="Z39" s="300"/>
      <c r="AA39" s="306"/>
    </row>
    <row r="40" spans="1:27" ht="15.75" customHeight="1">
      <c r="C40" s="230"/>
      <c r="D40" s="231"/>
      <c r="E40" s="231"/>
      <c r="F40" s="325">
        <f>K1</f>
        <v>42404</v>
      </c>
      <c r="G40" s="232"/>
      <c r="H40" s="178"/>
      <c r="I40" s="233"/>
      <c r="J40" s="234"/>
      <c r="K40" s="235">
        <f>SUM(K37:K39)</f>
        <v>418403.88</v>
      </c>
      <c r="L40" s="178"/>
      <c r="M40" s="230"/>
      <c r="N40" s="289"/>
      <c r="O40" s="178"/>
      <c r="P40" s="301">
        <f>P37+P38</f>
        <v>200202.25</v>
      </c>
      <c r="Q40" s="307">
        <f>P40/K40</f>
        <v>0.47849042413277809</v>
      </c>
      <c r="R40" s="301">
        <f>R37+R38</f>
        <v>55650.474999999999</v>
      </c>
      <c r="S40" s="307">
        <f>R40/$K40</f>
        <v>0.13300659401150869</v>
      </c>
      <c r="T40" s="301">
        <f>T37+T38</f>
        <v>69446.677499999991</v>
      </c>
      <c r="U40" s="307">
        <f>T40/$K40</f>
        <v>0.16598000357931669</v>
      </c>
      <c r="V40" s="301">
        <f>V37+V38</f>
        <v>52138.5075</v>
      </c>
      <c r="W40" s="307">
        <f>V40/$K40</f>
        <v>0.12461286807378555</v>
      </c>
      <c r="X40" s="301">
        <f>X37+X38</f>
        <v>40965.97</v>
      </c>
      <c r="Y40" s="307">
        <f>X40/$K40</f>
        <v>9.7910110202610937E-2</v>
      </c>
      <c r="Z40" s="301">
        <f>Z37+Z38</f>
        <v>418403.88</v>
      </c>
      <c r="AA40" s="307">
        <f>Z40/$K40</f>
        <v>1</v>
      </c>
    </row>
    <row r="41" spans="1:27" ht="15.75" hidden="1" customHeight="1">
      <c r="C41" s="236"/>
      <c r="D41" s="237"/>
      <c r="E41" s="237"/>
      <c r="F41" s="238" t="s">
        <v>523</v>
      </c>
      <c r="G41" s="239"/>
      <c r="H41" s="240"/>
      <c r="I41" s="241"/>
      <c r="J41" s="242"/>
      <c r="K41" s="243">
        <f>SUM(K$40:K40)*I41</f>
        <v>0</v>
      </c>
      <c r="L41" s="240"/>
      <c r="M41" s="236"/>
      <c r="N41" s="290"/>
      <c r="O41" s="240"/>
      <c r="P41" s="302"/>
      <c r="Q41" s="308"/>
      <c r="R41" s="302"/>
      <c r="S41" s="308"/>
      <c r="T41" s="302"/>
      <c r="U41" s="308"/>
      <c r="V41" s="302"/>
      <c r="W41" s="308"/>
      <c r="X41" s="302"/>
      <c r="Y41" s="308"/>
      <c r="Z41" s="302"/>
      <c r="AA41" s="308"/>
    </row>
    <row r="42" spans="1:27" ht="15.75" hidden="1" customHeight="1">
      <c r="C42" s="236"/>
      <c r="D42" s="237"/>
      <c r="E42" s="237"/>
      <c r="F42" s="238" t="s">
        <v>524</v>
      </c>
      <c r="G42" s="239"/>
      <c r="H42" s="240"/>
      <c r="I42" s="241"/>
      <c r="J42" s="242"/>
      <c r="K42" s="243">
        <f>SUM(K$40:K41)*I42</f>
        <v>0</v>
      </c>
      <c r="L42" s="240"/>
      <c r="M42" s="236"/>
      <c r="N42" s="290"/>
      <c r="O42" s="240"/>
      <c r="P42" s="302"/>
      <c r="Q42" s="308"/>
      <c r="R42" s="302"/>
      <c r="S42" s="308"/>
      <c r="T42" s="302"/>
      <c r="U42" s="308"/>
      <c r="V42" s="302"/>
      <c r="W42" s="308"/>
      <c r="X42" s="302"/>
      <c r="Y42" s="308"/>
      <c r="Z42" s="302"/>
      <c r="AA42" s="308"/>
    </row>
    <row r="43" spans="1:27" ht="15.75" hidden="1" customHeight="1">
      <c r="C43" s="236"/>
      <c r="D43" s="237"/>
      <c r="E43" s="237"/>
      <c r="F43" s="238" t="s">
        <v>526</v>
      </c>
      <c r="G43" s="239"/>
      <c r="H43" s="240"/>
      <c r="I43" s="241"/>
      <c r="J43" s="242"/>
      <c r="K43" s="243">
        <f>SUM(K$40:K42)*I43</f>
        <v>0</v>
      </c>
      <c r="L43" s="240"/>
      <c r="M43" s="236"/>
      <c r="N43" s="290"/>
      <c r="O43" s="240"/>
      <c r="P43" s="302"/>
      <c r="Q43" s="308"/>
      <c r="R43" s="302"/>
      <c r="S43" s="308"/>
      <c r="T43" s="302"/>
      <c r="U43" s="308"/>
      <c r="V43" s="302"/>
      <c r="W43" s="308"/>
      <c r="X43" s="302"/>
      <c r="Y43" s="308"/>
      <c r="Z43" s="302"/>
      <c r="AA43" s="308"/>
    </row>
    <row r="44" spans="1:27" ht="15.75" hidden="1" customHeight="1">
      <c r="C44" s="236"/>
      <c r="D44" s="237"/>
      <c r="E44" s="237"/>
      <c r="F44" s="238" t="s">
        <v>527</v>
      </c>
      <c r="G44" s="239"/>
      <c r="H44" s="240"/>
      <c r="I44" s="241"/>
      <c r="J44" s="242"/>
      <c r="K44" s="243">
        <f>SUM(K$40:K43)*I44</f>
        <v>0</v>
      </c>
      <c r="L44" s="240"/>
      <c r="M44" s="236"/>
      <c r="N44" s="290"/>
      <c r="O44" s="240"/>
      <c r="P44" s="302"/>
      <c r="Q44" s="308"/>
      <c r="R44" s="302"/>
      <c r="S44" s="308"/>
      <c r="T44" s="302"/>
      <c r="U44" s="308"/>
      <c r="V44" s="302"/>
      <c r="W44" s="308"/>
      <c r="X44" s="302"/>
      <c r="Y44" s="308"/>
      <c r="Z44" s="302"/>
      <c r="AA44" s="308"/>
    </row>
    <row r="45" spans="1:27" ht="15.75" customHeight="1">
      <c r="C45" s="236"/>
      <c r="D45" s="237"/>
      <c r="E45" s="237"/>
      <c r="F45" s="238" t="s">
        <v>535</v>
      </c>
      <c r="G45" s="244" t="s">
        <v>4</v>
      </c>
      <c r="H45" s="245"/>
      <c r="I45" s="246">
        <f>((1+I41)*(1+I42)*(1+I43)*(1+I44))-1</f>
        <v>0</v>
      </c>
      <c r="J45" s="247"/>
      <c r="K45" s="243">
        <f>SUM(K41:K44)</f>
        <v>0</v>
      </c>
      <c r="L45" s="245"/>
      <c r="M45" s="236"/>
      <c r="N45" s="290"/>
      <c r="O45" s="245"/>
      <c r="P45" s="302">
        <v>0</v>
      </c>
      <c r="Q45" s="308"/>
      <c r="R45" s="302">
        <v>0</v>
      </c>
      <c r="S45" s="308"/>
      <c r="T45" s="302">
        <v>0</v>
      </c>
      <c r="U45" s="308"/>
      <c r="V45" s="302">
        <v>0</v>
      </c>
      <c r="W45" s="308"/>
      <c r="X45" s="302">
        <v>0</v>
      </c>
      <c r="Y45" s="308"/>
      <c r="Z45" s="302">
        <v>0</v>
      </c>
      <c r="AA45" s="308"/>
    </row>
    <row r="46" spans="1:27" ht="15.75" customHeight="1" thickBot="1">
      <c r="C46" s="248"/>
      <c r="D46" s="249"/>
      <c r="E46" s="249"/>
      <c r="F46" s="250" t="s">
        <v>525</v>
      </c>
      <c r="G46" s="251"/>
      <c r="H46" s="178"/>
      <c r="I46" s="252"/>
      <c r="J46" s="253"/>
      <c r="K46" s="254">
        <f>K40+K45</f>
        <v>418403.88</v>
      </c>
      <c r="L46" s="178"/>
      <c r="M46" s="248"/>
      <c r="N46" s="291"/>
      <c r="O46" s="178"/>
      <c r="P46" s="303">
        <f>P40</f>
        <v>200202.25</v>
      </c>
      <c r="Q46" s="309">
        <f>P46/K46</f>
        <v>0.47849042413277809</v>
      </c>
      <c r="R46" s="303">
        <f>R40</f>
        <v>55650.474999999999</v>
      </c>
      <c r="S46" s="309">
        <f>R46/$K46</f>
        <v>0.13300659401150869</v>
      </c>
      <c r="T46" s="303">
        <f>T40</f>
        <v>69446.677499999991</v>
      </c>
      <c r="U46" s="309">
        <f>T46/$K46</f>
        <v>0.16598000357931669</v>
      </c>
      <c r="V46" s="303">
        <f>V40</f>
        <v>52138.5075</v>
      </c>
      <c r="W46" s="309">
        <f>V46/$K46</f>
        <v>0.12461286807378555</v>
      </c>
      <c r="X46" s="303">
        <f>X40</f>
        <v>40965.97</v>
      </c>
      <c r="Y46" s="309">
        <f>X46/$K46</f>
        <v>9.7910110202610937E-2</v>
      </c>
      <c r="Z46" s="303">
        <f>Z40</f>
        <v>418403.88</v>
      </c>
      <c r="AA46" s="309">
        <f>Z46/$K46</f>
        <v>1</v>
      </c>
    </row>
    <row r="47" spans="1:27" ht="15.75" thickBot="1"/>
    <row r="48" spans="1:27" ht="15.75" customHeight="1" thickBot="1">
      <c r="C48" s="212" t="s">
        <v>547</v>
      </c>
      <c r="D48" s="213"/>
      <c r="E48" s="213"/>
      <c r="F48" s="213"/>
      <c r="G48" s="214"/>
      <c r="H48" s="178"/>
      <c r="I48" s="310"/>
      <c r="J48" s="311"/>
      <c r="K48" s="312"/>
      <c r="L48" s="178"/>
      <c r="M48" s="285"/>
      <c r="N48" s="286"/>
      <c r="O48" s="178"/>
      <c r="P48" s="298">
        <f>P46</f>
        <v>200202.25</v>
      </c>
      <c r="Q48" s="304">
        <f>P48/$K46</f>
        <v>0.47849042413277809</v>
      </c>
      <c r="R48" s="298">
        <f>R46</f>
        <v>55650.474999999999</v>
      </c>
      <c r="S48" s="304">
        <f>R48/$K46</f>
        <v>0.13300659401150869</v>
      </c>
      <c r="T48" s="298">
        <f>T46</f>
        <v>69446.677499999991</v>
      </c>
      <c r="U48" s="304">
        <f>T48/$K46</f>
        <v>0.16598000357931669</v>
      </c>
      <c r="V48" s="298">
        <f>V46</f>
        <v>52138.5075</v>
      </c>
      <c r="W48" s="304">
        <f>V48/$K46</f>
        <v>0.12461286807378555</v>
      </c>
      <c r="X48" s="298">
        <f>X46</f>
        <v>40965.97</v>
      </c>
      <c r="Y48" s="304">
        <f>X48/$K46</f>
        <v>9.7910110202610937E-2</v>
      </c>
      <c r="Z48" s="298">
        <f>Z46</f>
        <v>418403.88</v>
      </c>
      <c r="AA48" s="304">
        <f>Z48/$K46</f>
        <v>1</v>
      </c>
    </row>
    <row r="54" spans="3:27">
      <c r="C54" s="255"/>
      <c r="D54" s="256"/>
      <c r="E54" s="257"/>
      <c r="F54" s="258"/>
      <c r="G54" s="258"/>
      <c r="H54" s="259"/>
      <c r="I54" s="260"/>
      <c r="J54" s="260"/>
      <c r="K54" s="260"/>
      <c r="L54" s="174"/>
      <c r="M54" s="258"/>
      <c r="N54" s="258"/>
      <c r="O54" s="174"/>
      <c r="P54" s="258"/>
      <c r="Q54" s="258"/>
      <c r="R54" s="258"/>
      <c r="S54" s="258"/>
      <c r="T54" s="258"/>
      <c r="U54" s="258"/>
      <c r="V54" s="258"/>
      <c r="W54" s="258"/>
      <c r="X54" s="258"/>
      <c r="Y54" s="258"/>
      <c r="Z54" s="258"/>
      <c r="AA54" s="258"/>
    </row>
    <row r="55" spans="3:27" ht="14.25">
      <c r="C55" s="261"/>
      <c r="D55" s="256"/>
      <c r="E55" s="257"/>
      <c r="F55" s="258"/>
      <c r="G55" s="258"/>
      <c r="H55" s="259"/>
      <c r="I55" s="260"/>
      <c r="J55" s="260"/>
      <c r="K55" s="260"/>
      <c r="L55" s="174"/>
      <c r="M55" s="258"/>
      <c r="N55" s="258"/>
      <c r="O55" s="174"/>
      <c r="P55" s="258"/>
      <c r="Q55" s="258"/>
      <c r="R55" s="258"/>
      <c r="S55" s="258"/>
      <c r="T55" s="258"/>
      <c r="U55" s="258"/>
      <c r="V55" s="258"/>
      <c r="W55" s="258"/>
      <c r="X55" s="258"/>
      <c r="Y55" s="258"/>
      <c r="Z55" s="258"/>
      <c r="AA55" s="258"/>
    </row>
    <row r="56" spans="3:27" ht="14.25">
      <c r="C56" s="261"/>
      <c r="D56" s="256"/>
      <c r="E56" s="257"/>
      <c r="F56" s="258"/>
      <c r="G56" s="258"/>
      <c r="H56" s="259"/>
      <c r="I56" s="260"/>
      <c r="J56" s="260"/>
      <c r="K56" s="260"/>
      <c r="L56" s="174"/>
      <c r="M56" s="258"/>
      <c r="N56" s="258"/>
      <c r="O56" s="174"/>
      <c r="P56" s="258"/>
      <c r="Q56" s="258"/>
      <c r="R56" s="258"/>
      <c r="S56" s="258"/>
      <c r="T56" s="258"/>
      <c r="U56" s="258"/>
      <c r="V56" s="258"/>
      <c r="W56" s="258"/>
      <c r="X56" s="258"/>
      <c r="Y56" s="258"/>
      <c r="Z56" s="258"/>
      <c r="AA56" s="258"/>
    </row>
  </sheetData>
  <autoFilter ref="B9:N34"/>
  <mergeCells count="81">
    <mergeCell ref="T6:U8"/>
    <mergeCell ref="V6:W8"/>
    <mergeCell ref="X6:Y8"/>
    <mergeCell ref="Z6:AA8"/>
    <mergeCell ref="R6:S8"/>
    <mergeCell ref="M29:M30"/>
    <mergeCell ref="M32:M33"/>
    <mergeCell ref="P6:Q8"/>
    <mergeCell ref="M12:M13"/>
    <mergeCell ref="M15:M16"/>
    <mergeCell ref="M20:M21"/>
    <mergeCell ref="I28:I30"/>
    <mergeCell ref="C31:C33"/>
    <mergeCell ref="D31:D33"/>
    <mergeCell ref="E31:E33"/>
    <mergeCell ref="F31:F33"/>
    <mergeCell ref="G31:G33"/>
    <mergeCell ref="C28:C30"/>
    <mergeCell ref="D28:D30"/>
    <mergeCell ref="E28:E30"/>
    <mergeCell ref="F28:F30"/>
    <mergeCell ref="G28:G30"/>
    <mergeCell ref="C19:C21"/>
    <mergeCell ref="D19:D21"/>
    <mergeCell ref="E19:E21"/>
    <mergeCell ref="F19:F21"/>
    <mergeCell ref="G19:G21"/>
    <mergeCell ref="C11:C13"/>
    <mergeCell ref="D11:D13"/>
    <mergeCell ref="E11:E13"/>
    <mergeCell ref="F11:F13"/>
    <mergeCell ref="G11:G13"/>
    <mergeCell ref="C14:C16"/>
    <mergeCell ref="D14:D16"/>
    <mergeCell ref="E14:E16"/>
    <mergeCell ref="F14:F16"/>
    <mergeCell ref="G14:G16"/>
    <mergeCell ref="I36:K36"/>
    <mergeCell ref="M6:N8"/>
    <mergeCell ref="I11:I13"/>
    <mergeCell ref="J11:J13"/>
    <mergeCell ref="K11:K13"/>
    <mergeCell ref="I14:I16"/>
    <mergeCell ref="J14:J16"/>
    <mergeCell ref="K14:K16"/>
    <mergeCell ref="I19:I21"/>
    <mergeCell ref="J19:J21"/>
    <mergeCell ref="K19:K21"/>
    <mergeCell ref="J28:J30"/>
    <mergeCell ref="K28:K30"/>
    <mergeCell ref="I31:I33"/>
    <mergeCell ref="J31:J33"/>
    <mergeCell ref="K31:K33"/>
    <mergeCell ref="C6:C8"/>
    <mergeCell ref="D6:E8"/>
    <mergeCell ref="F6:F8"/>
    <mergeCell ref="G6:G8"/>
    <mergeCell ref="I6:K6"/>
    <mergeCell ref="I7:I8"/>
    <mergeCell ref="J7:K7"/>
    <mergeCell ref="F22:F24"/>
    <mergeCell ref="G22:G24"/>
    <mergeCell ref="F1:G1"/>
    <mergeCell ref="F2:G4"/>
    <mergeCell ref="F5:G5"/>
    <mergeCell ref="I22:I24"/>
    <mergeCell ref="J22:J24"/>
    <mergeCell ref="K22:K24"/>
    <mergeCell ref="M23:M24"/>
    <mergeCell ref="C25:C27"/>
    <mergeCell ref="D25:D27"/>
    <mergeCell ref="E25:E27"/>
    <mergeCell ref="F25:F27"/>
    <mergeCell ref="G25:G27"/>
    <mergeCell ref="I25:I27"/>
    <mergeCell ref="J25:J27"/>
    <mergeCell ref="K25:K27"/>
    <mergeCell ref="M26:M27"/>
    <mergeCell ref="C22:C24"/>
    <mergeCell ref="D22:D24"/>
    <mergeCell ref="E22:E24"/>
  </mergeCells>
  <conditionalFormatting sqref="I46 K46 I37:I40 K37:K40 K10:K21 I10:I21 I28:I34 K28:K34">
    <cfRule type="expression" dxfId="41" priority="57">
      <formula>#REF!&gt;0</formula>
    </cfRule>
    <cfRule type="expression" dxfId="40" priority="58">
      <formula>#REF!&lt;0</formula>
    </cfRule>
  </conditionalFormatting>
  <conditionalFormatting sqref="I19:I21 I28:I33">
    <cfRule type="expression" dxfId="39" priority="49">
      <formula>#REF!&gt;0</formula>
    </cfRule>
    <cfRule type="expression" dxfId="38" priority="50">
      <formula>#REF!&lt;0</formula>
    </cfRule>
  </conditionalFormatting>
  <conditionalFormatting sqref="I20:I21">
    <cfRule type="expression" dxfId="37" priority="41">
      <formula>#REF!&gt;0</formula>
    </cfRule>
    <cfRule type="expression" dxfId="36" priority="42">
      <formula>#REF!&lt;0</formula>
    </cfRule>
  </conditionalFormatting>
  <conditionalFormatting sqref="I20:I21">
    <cfRule type="expression" dxfId="35" priority="39">
      <formula>#REF!&gt;0</formula>
    </cfRule>
    <cfRule type="expression" dxfId="34" priority="40">
      <formula>#REF!&lt;0</formula>
    </cfRule>
  </conditionalFormatting>
  <conditionalFormatting sqref="I29:I30">
    <cfRule type="expression" dxfId="33" priority="37">
      <formula>#REF!&gt;0</formula>
    </cfRule>
    <cfRule type="expression" dxfId="32" priority="38">
      <formula>#REF!&lt;0</formula>
    </cfRule>
  </conditionalFormatting>
  <conditionalFormatting sqref="I29:I30">
    <cfRule type="expression" dxfId="31" priority="35">
      <formula>#REF!&gt;0</formula>
    </cfRule>
    <cfRule type="expression" dxfId="30" priority="36">
      <formula>#REF!&lt;0</formula>
    </cfRule>
  </conditionalFormatting>
  <conditionalFormatting sqref="I32:I33">
    <cfRule type="expression" dxfId="29" priority="33">
      <formula>#REF!&gt;0</formula>
    </cfRule>
    <cfRule type="expression" dxfId="28" priority="34">
      <formula>#REF!&lt;0</formula>
    </cfRule>
  </conditionalFormatting>
  <conditionalFormatting sqref="I32:I33">
    <cfRule type="expression" dxfId="27" priority="31">
      <formula>#REF!&gt;0</formula>
    </cfRule>
    <cfRule type="expression" dxfId="26" priority="32">
      <formula>#REF!&lt;0</formula>
    </cfRule>
  </conditionalFormatting>
  <conditionalFormatting sqref="I19:I21 I28:I33">
    <cfRule type="expression" dxfId="25" priority="27">
      <formula>#REF!&gt;0</formula>
    </cfRule>
    <cfRule type="expression" dxfId="24" priority="28">
      <formula>#REF!&lt;0</formula>
    </cfRule>
  </conditionalFormatting>
  <conditionalFormatting sqref="P11:AA11">
    <cfRule type="expression" dxfId="23" priority="26">
      <formula>P12&gt;0</formula>
    </cfRule>
  </conditionalFormatting>
  <conditionalFormatting sqref="P14:AA14">
    <cfRule type="expression" dxfId="22" priority="25">
      <formula>P15&gt;0</formula>
    </cfRule>
  </conditionalFormatting>
  <conditionalFormatting sqref="P14:AA14">
    <cfRule type="expression" dxfId="21" priority="24">
      <formula>P15&gt;0</formula>
    </cfRule>
  </conditionalFormatting>
  <conditionalFormatting sqref="P19:AA19">
    <cfRule type="expression" dxfId="20" priority="21">
      <formula>P20&gt;0</formula>
    </cfRule>
  </conditionalFormatting>
  <conditionalFormatting sqref="P28:AA28">
    <cfRule type="expression" dxfId="19" priority="20">
      <formula>P29&gt;0</formula>
    </cfRule>
  </conditionalFormatting>
  <conditionalFormatting sqref="P28:AA28">
    <cfRule type="expression" dxfId="18" priority="19">
      <formula>P29&gt;0</formula>
    </cfRule>
  </conditionalFormatting>
  <conditionalFormatting sqref="P31:AA31">
    <cfRule type="expression" dxfId="17" priority="18">
      <formula>P32&gt;0</formula>
    </cfRule>
  </conditionalFormatting>
  <conditionalFormatting sqref="I22:I27 K22:K27">
    <cfRule type="expression" dxfId="16" priority="16">
      <formula>#REF!&gt;0</formula>
    </cfRule>
    <cfRule type="expression" dxfId="15" priority="17">
      <formula>#REF!&lt;0</formula>
    </cfRule>
  </conditionalFormatting>
  <conditionalFormatting sqref="I22:I27">
    <cfRule type="expression" dxfId="14" priority="14">
      <formula>#REF!&gt;0</formula>
    </cfRule>
    <cfRule type="expression" dxfId="13" priority="15">
      <formula>#REF!&lt;0</formula>
    </cfRule>
  </conditionalFormatting>
  <conditionalFormatting sqref="I23:I24">
    <cfRule type="expression" dxfId="12" priority="12">
      <formula>#REF!&gt;0</formula>
    </cfRule>
    <cfRule type="expression" dxfId="11" priority="13">
      <formula>#REF!&lt;0</formula>
    </cfRule>
  </conditionalFormatting>
  <conditionalFormatting sqref="I23:I24">
    <cfRule type="expression" dxfId="10" priority="10">
      <formula>#REF!&gt;0</formula>
    </cfRule>
    <cfRule type="expression" dxfId="9" priority="11">
      <formula>#REF!&lt;0</formula>
    </cfRule>
  </conditionalFormatting>
  <conditionalFormatting sqref="I26:I27">
    <cfRule type="expression" dxfId="8" priority="8">
      <formula>#REF!&gt;0</formula>
    </cfRule>
    <cfRule type="expression" dxfId="7" priority="9">
      <formula>#REF!&lt;0</formula>
    </cfRule>
  </conditionalFormatting>
  <conditionalFormatting sqref="I26:I27">
    <cfRule type="expression" dxfId="6" priority="6">
      <formula>#REF!&gt;0</formula>
    </cfRule>
    <cfRule type="expression" dxfId="5" priority="7">
      <formula>#REF!&lt;0</formula>
    </cfRule>
  </conditionalFormatting>
  <conditionalFormatting sqref="I22:I27">
    <cfRule type="expression" dxfId="4" priority="4">
      <formula>#REF!&gt;0</formula>
    </cfRule>
    <cfRule type="expression" dxfId="3" priority="5">
      <formula>#REF!&lt;0</formula>
    </cfRule>
  </conditionalFormatting>
  <conditionalFormatting sqref="P22:AA22">
    <cfRule type="expression" dxfId="2" priority="3">
      <formula>P23&gt;0</formula>
    </cfRule>
  </conditionalFormatting>
  <conditionalFormatting sqref="P22:AA22">
    <cfRule type="expression" dxfId="1" priority="2">
      <formula>P23&gt;0</formula>
    </cfRule>
  </conditionalFormatting>
  <conditionalFormatting sqref="P25:AA25">
    <cfRule type="expression" dxfId="0" priority="1">
      <formula>P26&gt;0</formula>
    </cfRule>
  </conditionalFormatting>
  <pageMargins left="0.6692913385826772" right="0.15748031496062992" top="0.51181102362204722" bottom="0.47244094488188981" header="0.51181102362204722" footer="0.51181102362204722"/>
  <pageSetup paperSize="9" scale="3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codeName="Plan4"/>
  <dimension ref="A1:IV357"/>
  <sheetViews>
    <sheetView workbookViewId="0"/>
  </sheetViews>
  <sheetFormatPr defaultRowHeight="15"/>
  <sheetData>
    <row r="1" spans="1:256" ht="9" customHeight="1"/>
    <row r="2" spans="1:256" ht="12.75" customHeight="1">
      <c r="A2" s="26"/>
      <c r="B2" s="4" t="s">
        <v>490</v>
      </c>
      <c r="C2" s="24" t="s">
        <v>519</v>
      </c>
      <c r="D2" s="2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2.75" customHeight="1">
      <c r="A3" s="26"/>
      <c r="B3" s="4" t="s">
        <v>414</v>
      </c>
      <c r="C3" s="25" t="s">
        <v>414</v>
      </c>
      <c r="D3" s="2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2.75" customHeight="1">
      <c r="A4" s="26"/>
      <c r="B4" s="4" t="s">
        <v>0</v>
      </c>
      <c r="C4" s="25" t="s">
        <v>0</v>
      </c>
      <c r="D4" s="23"/>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21" customHeight="1">
      <c r="B5" s="13"/>
      <c r="C5" s="13"/>
      <c r="D5" s="13"/>
      <c r="E5" s="30" t="s">
        <v>521</v>
      </c>
      <c r="F5" s="31"/>
    </row>
    <row r="6" spans="1:256" s="21" customFormat="1" ht="23.25" customHeight="1">
      <c r="A6" s="17" t="s">
        <v>518</v>
      </c>
      <c r="B6" s="16" t="s">
        <v>1</v>
      </c>
      <c r="C6" s="16" t="s">
        <v>2</v>
      </c>
      <c r="D6" s="19" t="s">
        <v>513</v>
      </c>
      <c r="E6" s="20" t="s">
        <v>514</v>
      </c>
      <c r="F6" s="20" t="s">
        <v>515</v>
      </c>
    </row>
    <row r="7" spans="1:256" ht="84">
      <c r="A7" s="18" t="s">
        <v>5</v>
      </c>
      <c r="B7" s="7" t="s">
        <v>9</v>
      </c>
      <c r="C7" s="11" t="s">
        <v>10</v>
      </c>
      <c r="D7" s="22" t="s">
        <v>493</v>
      </c>
      <c r="E7" s="27">
        <v>11962.56</v>
      </c>
      <c r="F7" s="28" t="e">
        <f>#N/A</f>
        <v>#N/A</v>
      </c>
    </row>
    <row r="8" spans="1:256" ht="108">
      <c r="A8" s="18" t="s">
        <v>5</v>
      </c>
      <c r="B8" s="7" t="s">
        <v>11</v>
      </c>
      <c r="C8" s="11" t="s">
        <v>12</v>
      </c>
      <c r="D8" s="22" t="s">
        <v>497</v>
      </c>
      <c r="E8" s="28">
        <v>0.75</v>
      </c>
      <c r="F8" s="28" t="e">
        <f>#N/A</f>
        <v>#N/A</v>
      </c>
    </row>
    <row r="9" spans="1:256" ht="108">
      <c r="A9" s="18" t="s">
        <v>5</v>
      </c>
      <c r="B9" s="7" t="s">
        <v>15</v>
      </c>
      <c r="C9" s="11" t="s">
        <v>16</v>
      </c>
      <c r="D9" s="22" t="s">
        <v>493</v>
      </c>
      <c r="E9" s="28">
        <v>5286.93</v>
      </c>
      <c r="F9" s="28" t="e">
        <f>#N/A</f>
        <v>#N/A</v>
      </c>
    </row>
    <row r="10" spans="1:256" ht="48" hidden="1">
      <c r="A10" s="18" t="s">
        <v>5</v>
      </c>
      <c r="B10" s="7" t="s">
        <v>17</v>
      </c>
      <c r="C10" s="11" t="s">
        <v>18</v>
      </c>
      <c r="D10" s="9"/>
      <c r="E10" s="15">
        <v>720.87</v>
      </c>
      <c r="F10" s="15"/>
    </row>
    <row r="11" spans="1:256" ht="228" hidden="1">
      <c r="A11" s="18" t="s">
        <v>5</v>
      </c>
      <c r="B11" s="7" t="s">
        <v>21</v>
      </c>
      <c r="C11" s="11" t="s">
        <v>22</v>
      </c>
      <c r="D11" s="9"/>
      <c r="E11" s="15">
        <v>2</v>
      </c>
      <c r="F11" s="15"/>
    </row>
    <row r="12" spans="1:256" ht="36" hidden="1">
      <c r="A12" s="18" t="s">
        <v>5</v>
      </c>
      <c r="B12" s="7" t="s">
        <v>23</v>
      </c>
      <c r="C12" s="11" t="s">
        <v>24</v>
      </c>
      <c r="D12" s="9"/>
      <c r="E12" s="15">
        <v>146.12</v>
      </c>
      <c r="F12" s="15"/>
    </row>
    <row r="13" spans="1:256" ht="168" hidden="1">
      <c r="A13" s="18" t="s">
        <v>5</v>
      </c>
      <c r="B13" s="7" t="s">
        <v>25</v>
      </c>
      <c r="C13" s="11" t="s">
        <v>26</v>
      </c>
      <c r="D13" s="9"/>
      <c r="E13" s="15">
        <v>2884.7200000000003</v>
      </c>
      <c r="F13" s="15"/>
    </row>
    <row r="14" spans="1:256" ht="120" hidden="1">
      <c r="A14" s="18" t="s">
        <v>5</v>
      </c>
      <c r="B14" s="7" t="s">
        <v>27</v>
      </c>
      <c r="C14" s="11" t="s">
        <v>28</v>
      </c>
      <c r="D14" s="9"/>
      <c r="E14" s="15">
        <v>69805.555999999982</v>
      </c>
      <c r="F14" s="15"/>
    </row>
    <row r="15" spans="1:256" ht="300" hidden="1">
      <c r="A15" s="18" t="s">
        <v>5</v>
      </c>
      <c r="B15" s="7" t="s">
        <v>30</v>
      </c>
      <c r="C15" s="11" t="s">
        <v>31</v>
      </c>
      <c r="D15" s="9"/>
      <c r="E15" s="15">
        <v>4390.66</v>
      </c>
      <c r="F15" s="15"/>
    </row>
    <row r="16" spans="1:256" ht="60" hidden="1">
      <c r="A16" s="18" t="s">
        <v>5</v>
      </c>
      <c r="B16" s="7" t="s">
        <v>37</v>
      </c>
      <c r="C16" s="11" t="s">
        <v>38</v>
      </c>
      <c r="D16" s="9"/>
      <c r="E16" s="15">
        <v>4390.66</v>
      </c>
      <c r="F16" s="15"/>
    </row>
    <row r="17" spans="1:6" ht="120" hidden="1">
      <c r="A17" s="18" t="s">
        <v>5</v>
      </c>
      <c r="B17" s="7" t="s">
        <v>39</v>
      </c>
      <c r="C17" s="11" t="s">
        <v>40</v>
      </c>
      <c r="D17" s="9"/>
      <c r="E17" s="15">
        <v>81274.100000000006</v>
      </c>
      <c r="F17" s="15"/>
    </row>
    <row r="18" spans="1:6" ht="96" hidden="1">
      <c r="A18" s="18" t="s">
        <v>5</v>
      </c>
      <c r="B18" s="7" t="s">
        <v>41</v>
      </c>
      <c r="C18" s="11" t="s">
        <v>42</v>
      </c>
      <c r="D18" s="9"/>
      <c r="E18" s="15">
        <v>81274.100000000006</v>
      </c>
      <c r="F18" s="15"/>
    </row>
    <row r="19" spans="1:6" ht="60" hidden="1">
      <c r="A19" s="18" t="s">
        <v>5</v>
      </c>
      <c r="B19" s="7" t="s">
        <v>43</v>
      </c>
      <c r="C19" s="11" t="s">
        <v>44</v>
      </c>
      <c r="D19" s="9"/>
      <c r="E19" s="15">
        <v>180.93</v>
      </c>
      <c r="F19" s="15"/>
    </row>
    <row r="20" spans="1:6" ht="276" hidden="1">
      <c r="A20" s="18" t="s">
        <v>5</v>
      </c>
      <c r="B20" s="7" t="s">
        <v>49</v>
      </c>
      <c r="C20" s="11" t="s">
        <v>50</v>
      </c>
      <c r="D20" s="9"/>
      <c r="E20" s="15">
        <v>91.1</v>
      </c>
      <c r="F20" s="15"/>
    </row>
    <row r="21" spans="1:6" ht="240" hidden="1">
      <c r="A21" s="18" t="s">
        <v>5</v>
      </c>
      <c r="B21" s="7" t="s">
        <v>51</v>
      </c>
      <c r="C21" s="11" t="s">
        <v>52</v>
      </c>
      <c r="D21" s="9"/>
      <c r="E21" s="15">
        <v>426.83</v>
      </c>
      <c r="F21" s="15"/>
    </row>
    <row r="22" spans="1:6" ht="240" hidden="1">
      <c r="A22" s="18" t="s">
        <v>5</v>
      </c>
      <c r="B22" s="7" t="s">
        <v>53</v>
      </c>
      <c r="C22" s="11" t="s">
        <v>54</v>
      </c>
      <c r="D22" s="9"/>
      <c r="E22" s="15">
        <v>0</v>
      </c>
      <c r="F22" s="15"/>
    </row>
    <row r="23" spans="1:6" ht="96" hidden="1">
      <c r="A23" s="18" t="s">
        <v>5</v>
      </c>
      <c r="B23" s="7" t="s">
        <v>55</v>
      </c>
      <c r="C23" s="11" t="s">
        <v>498</v>
      </c>
      <c r="D23" s="9"/>
      <c r="E23" s="15">
        <v>681.2</v>
      </c>
      <c r="F23" s="15"/>
    </row>
    <row r="24" spans="1:6" ht="48" hidden="1">
      <c r="A24" s="18" t="s">
        <v>5</v>
      </c>
      <c r="B24" s="7" t="s">
        <v>62</v>
      </c>
      <c r="C24" s="11" t="s">
        <v>63</v>
      </c>
      <c r="D24" s="9"/>
      <c r="E24" s="15">
        <v>0</v>
      </c>
      <c r="F24" s="15"/>
    </row>
    <row r="25" spans="1:6" ht="156" hidden="1">
      <c r="A25" s="18" t="s">
        <v>5</v>
      </c>
      <c r="B25" s="7" t="s">
        <v>351</v>
      </c>
      <c r="C25" s="11" t="s">
        <v>433</v>
      </c>
      <c r="D25" s="9"/>
      <c r="E25" s="15">
        <v>16</v>
      </c>
      <c r="F25" s="15"/>
    </row>
    <row r="26" spans="1:6" ht="96" hidden="1">
      <c r="A26" s="18" t="s">
        <v>5</v>
      </c>
      <c r="B26" s="7" t="s">
        <v>352</v>
      </c>
      <c r="C26" s="11" t="s">
        <v>434</v>
      </c>
      <c r="D26" s="9"/>
      <c r="E26" s="15">
        <v>16</v>
      </c>
      <c r="F26" s="15"/>
    </row>
    <row r="27" spans="1:6" ht="96" hidden="1">
      <c r="A27" s="18" t="s">
        <v>5</v>
      </c>
      <c r="B27" s="7" t="s">
        <v>416</v>
      </c>
      <c r="C27" s="11" t="s">
        <v>435</v>
      </c>
      <c r="D27" s="9"/>
      <c r="E27" s="15">
        <v>16</v>
      </c>
      <c r="F27" s="15"/>
    </row>
    <row r="28" spans="1:6" ht="132" hidden="1">
      <c r="A28" s="18" t="s">
        <v>5</v>
      </c>
      <c r="B28" s="7" t="s">
        <v>417</v>
      </c>
      <c r="C28" s="11" t="s">
        <v>488</v>
      </c>
      <c r="D28" s="9"/>
      <c r="E28" s="15">
        <v>6</v>
      </c>
      <c r="F28" s="15"/>
    </row>
    <row r="29" spans="1:6" ht="132" hidden="1">
      <c r="A29" s="18" t="s">
        <v>5</v>
      </c>
      <c r="B29" s="7" t="s">
        <v>418</v>
      </c>
      <c r="C29" s="11" t="s">
        <v>489</v>
      </c>
      <c r="D29" s="9"/>
      <c r="E29" s="15">
        <v>2</v>
      </c>
      <c r="F29" s="15"/>
    </row>
    <row r="30" spans="1:6" ht="156" hidden="1">
      <c r="A30" s="18" t="s">
        <v>5</v>
      </c>
      <c r="B30" s="7" t="s">
        <v>419</v>
      </c>
      <c r="C30" s="11" t="s">
        <v>499</v>
      </c>
      <c r="D30" s="9"/>
      <c r="E30" s="15">
        <v>2.2400000000000002</v>
      </c>
      <c r="F30" s="15"/>
    </row>
    <row r="31" spans="1:6" ht="72" hidden="1">
      <c r="A31" s="18" t="s">
        <v>5</v>
      </c>
      <c r="B31" s="7" t="s">
        <v>64</v>
      </c>
      <c r="C31" s="11" t="s">
        <v>65</v>
      </c>
      <c r="D31" s="9"/>
      <c r="E31" s="15">
        <v>65.19</v>
      </c>
      <c r="F31" s="15"/>
    </row>
    <row r="32" spans="1:6" ht="48" hidden="1">
      <c r="A32" s="18" t="s">
        <v>5</v>
      </c>
      <c r="B32" s="7" t="s">
        <v>66</v>
      </c>
      <c r="C32" s="11" t="s">
        <v>67</v>
      </c>
      <c r="D32" s="9"/>
      <c r="E32" s="15">
        <v>253.03999999999996</v>
      </c>
      <c r="F32" s="15"/>
    </row>
    <row r="33" spans="1:6" ht="72" hidden="1">
      <c r="A33" s="18" t="s">
        <v>5</v>
      </c>
      <c r="B33" s="7" t="s">
        <v>68</v>
      </c>
      <c r="C33" s="11" t="s">
        <v>69</v>
      </c>
      <c r="D33" s="9"/>
      <c r="E33" s="15">
        <v>85.4</v>
      </c>
      <c r="F33" s="15"/>
    </row>
    <row r="34" spans="1:6" ht="132" hidden="1">
      <c r="A34" s="18" t="s">
        <v>5</v>
      </c>
      <c r="B34" s="7" t="s">
        <v>71</v>
      </c>
      <c r="C34" s="11" t="s">
        <v>72</v>
      </c>
      <c r="D34" s="9"/>
      <c r="E34" s="15">
        <v>81.5</v>
      </c>
      <c r="F34" s="15"/>
    </row>
    <row r="35" spans="1:6" ht="144" hidden="1">
      <c r="A35" s="18" t="s">
        <v>5</v>
      </c>
      <c r="B35" s="7" t="s">
        <v>75</v>
      </c>
      <c r="C35" s="11" t="s">
        <v>76</v>
      </c>
      <c r="D35" s="8"/>
      <c r="E35" s="15">
        <v>40.400000000000006</v>
      </c>
      <c r="F35" s="15"/>
    </row>
    <row r="36" spans="1:6" ht="84" hidden="1">
      <c r="A36" s="18" t="s">
        <v>5</v>
      </c>
      <c r="B36" s="7" t="s">
        <v>77</v>
      </c>
      <c r="C36" s="11" t="s">
        <v>500</v>
      </c>
      <c r="D36" s="8"/>
      <c r="E36" s="15">
        <v>3.6</v>
      </c>
      <c r="F36" s="15"/>
    </row>
    <row r="37" spans="1:6" ht="132" hidden="1">
      <c r="A37" s="18" t="s">
        <v>5</v>
      </c>
      <c r="B37" s="7" t="s">
        <v>78</v>
      </c>
      <c r="C37" s="11" t="s">
        <v>79</v>
      </c>
      <c r="D37" s="8"/>
      <c r="E37" s="15">
        <v>19</v>
      </c>
      <c r="F37" s="15"/>
    </row>
    <row r="38" spans="1:6" ht="96" hidden="1">
      <c r="A38" s="18" t="s">
        <v>5</v>
      </c>
      <c r="B38" s="7" t="s">
        <v>320</v>
      </c>
      <c r="C38" s="11" t="s">
        <v>436</v>
      </c>
      <c r="D38" s="8"/>
      <c r="E38" s="15">
        <v>7.64</v>
      </c>
      <c r="F38" s="15"/>
    </row>
    <row r="39" spans="1:6" ht="84" hidden="1">
      <c r="A39" s="18" t="s">
        <v>5</v>
      </c>
      <c r="B39" s="7" t="s">
        <v>80</v>
      </c>
      <c r="C39" s="11" t="s">
        <v>81</v>
      </c>
      <c r="D39" s="9"/>
      <c r="E39" s="15">
        <v>27</v>
      </c>
      <c r="F39" s="15"/>
    </row>
    <row r="40" spans="1:6" ht="72" hidden="1">
      <c r="A40" s="18" t="s">
        <v>5</v>
      </c>
      <c r="B40" s="7" t="s">
        <v>82</v>
      </c>
      <c r="C40" s="11" t="s">
        <v>83</v>
      </c>
      <c r="D40" s="9"/>
      <c r="E40" s="15">
        <v>163.82</v>
      </c>
      <c r="F40" s="15"/>
    </row>
    <row r="41" spans="1:6" ht="60" hidden="1">
      <c r="A41" s="18" t="s">
        <v>5</v>
      </c>
      <c r="B41" s="7" t="s">
        <v>84</v>
      </c>
      <c r="C41" s="11" t="s">
        <v>85</v>
      </c>
      <c r="D41" s="8"/>
      <c r="E41" s="15">
        <v>37.840000000000003</v>
      </c>
      <c r="F41" s="15"/>
    </row>
    <row r="42" spans="1:6" ht="60" hidden="1">
      <c r="A42" s="18" t="s">
        <v>5</v>
      </c>
      <c r="B42" s="7" t="s">
        <v>420</v>
      </c>
      <c r="C42" s="11" t="s">
        <v>437</v>
      </c>
      <c r="D42" s="8"/>
      <c r="E42" s="15">
        <v>110.67</v>
      </c>
      <c r="F42" s="15"/>
    </row>
    <row r="43" spans="1:6" ht="216">
      <c r="A43" s="18" t="s">
        <v>5</v>
      </c>
      <c r="B43" s="7" t="s">
        <v>86</v>
      </c>
      <c r="C43" s="11" t="s">
        <v>87</v>
      </c>
      <c r="D43" s="22" t="s">
        <v>493</v>
      </c>
      <c r="E43" s="28">
        <v>490.28999999999996</v>
      </c>
      <c r="F43" s="28" t="e">
        <f>#N/A</f>
        <v>#N/A</v>
      </c>
    </row>
    <row r="44" spans="1:6" ht="216" hidden="1">
      <c r="A44" s="18" t="s">
        <v>5</v>
      </c>
      <c r="B44" s="7" t="s">
        <v>88</v>
      </c>
      <c r="C44" s="11" t="s">
        <v>89</v>
      </c>
      <c r="D44" s="9"/>
      <c r="E44" s="15">
        <v>1272</v>
      </c>
      <c r="F44" s="15"/>
    </row>
    <row r="45" spans="1:6" ht="96" hidden="1">
      <c r="A45" s="18" t="s">
        <v>5</v>
      </c>
      <c r="B45" s="7" t="s">
        <v>91</v>
      </c>
      <c r="C45" s="11" t="s">
        <v>92</v>
      </c>
      <c r="D45" s="9"/>
      <c r="E45" s="15">
        <v>419.13</v>
      </c>
      <c r="F45" s="15"/>
    </row>
    <row r="46" spans="1:6" ht="96" hidden="1">
      <c r="A46" s="18" t="s">
        <v>5</v>
      </c>
      <c r="B46" s="7" t="s">
        <v>93</v>
      </c>
      <c r="C46" s="11" t="s">
        <v>94</v>
      </c>
      <c r="D46" s="9"/>
      <c r="E46" s="15">
        <v>171.02</v>
      </c>
      <c r="F46" s="15"/>
    </row>
    <row r="47" spans="1:6" ht="156">
      <c r="A47" s="18" t="s">
        <v>5</v>
      </c>
      <c r="B47" s="7" t="s">
        <v>421</v>
      </c>
      <c r="C47" s="11" t="s">
        <v>438</v>
      </c>
      <c r="D47" s="22" t="s">
        <v>495</v>
      </c>
      <c r="E47" s="28">
        <v>91</v>
      </c>
      <c r="F47" s="28" t="e">
        <f>#N/A</f>
        <v>#N/A</v>
      </c>
    </row>
    <row r="48" spans="1:6" ht="216" hidden="1">
      <c r="A48" s="18" t="s">
        <v>5</v>
      </c>
      <c r="B48" s="7" t="s">
        <v>97</v>
      </c>
      <c r="C48" s="11" t="s">
        <v>98</v>
      </c>
      <c r="D48" s="9"/>
      <c r="E48" s="15">
        <v>197.70999999999992</v>
      </c>
      <c r="F48" s="15"/>
    </row>
    <row r="49" spans="1:6" ht="144" hidden="1">
      <c r="A49" s="18" t="s">
        <v>5</v>
      </c>
      <c r="B49" s="7" t="s">
        <v>103</v>
      </c>
      <c r="C49" s="11" t="s">
        <v>104</v>
      </c>
      <c r="D49" s="8"/>
      <c r="E49" s="15">
        <v>244.6</v>
      </c>
      <c r="F49" s="15"/>
    </row>
    <row r="50" spans="1:6" ht="144" hidden="1">
      <c r="A50" s="18" t="s">
        <v>5</v>
      </c>
      <c r="B50" s="7" t="s">
        <v>105</v>
      </c>
      <c r="C50" s="11" t="s">
        <v>106</v>
      </c>
      <c r="D50" s="9"/>
      <c r="E50" s="15">
        <v>1547.08</v>
      </c>
      <c r="F50" s="15"/>
    </row>
    <row r="51" spans="1:6" ht="240" hidden="1">
      <c r="A51" s="18" t="s">
        <v>5</v>
      </c>
      <c r="B51" s="7" t="s">
        <v>109</v>
      </c>
      <c r="C51" s="11" t="s">
        <v>501</v>
      </c>
      <c r="D51" s="9"/>
      <c r="E51" s="15">
        <v>0</v>
      </c>
      <c r="F51" s="15"/>
    </row>
    <row r="52" spans="1:6" ht="409.5" hidden="1">
      <c r="A52" s="18" t="s">
        <v>5</v>
      </c>
      <c r="B52" s="7" t="s">
        <v>111</v>
      </c>
      <c r="C52" s="11" t="s">
        <v>112</v>
      </c>
      <c r="D52" s="9"/>
      <c r="E52" s="15">
        <v>1282.54</v>
      </c>
      <c r="F52" s="15"/>
    </row>
    <row r="53" spans="1:6" ht="264" hidden="1">
      <c r="A53" s="18" t="s">
        <v>5</v>
      </c>
      <c r="B53" s="7" t="s">
        <v>113</v>
      </c>
      <c r="C53" s="11" t="s">
        <v>114</v>
      </c>
      <c r="D53" s="8"/>
      <c r="E53" s="15">
        <v>0</v>
      </c>
      <c r="F53" s="15"/>
    </row>
    <row r="54" spans="1:6" ht="84" hidden="1">
      <c r="A54" s="18" t="s">
        <v>5</v>
      </c>
      <c r="B54" s="7" t="s">
        <v>115</v>
      </c>
      <c r="C54" s="11" t="s">
        <v>116</v>
      </c>
      <c r="D54" s="8"/>
      <c r="E54" s="15">
        <v>476.33</v>
      </c>
      <c r="F54" s="15"/>
    </row>
    <row r="55" spans="1:6" ht="396" hidden="1">
      <c r="A55" s="18" t="s">
        <v>5</v>
      </c>
      <c r="B55" s="7" t="s">
        <v>422</v>
      </c>
      <c r="C55" s="11" t="s">
        <v>439</v>
      </c>
      <c r="D55" s="8"/>
      <c r="E55" s="15">
        <v>110.17</v>
      </c>
      <c r="F55" s="15"/>
    </row>
    <row r="56" spans="1:6" ht="336" hidden="1">
      <c r="A56" s="18" t="s">
        <v>5</v>
      </c>
      <c r="B56" s="7" t="s">
        <v>423</v>
      </c>
      <c r="C56" s="11" t="s">
        <v>440</v>
      </c>
      <c r="D56" s="8"/>
      <c r="E56" s="15">
        <v>370</v>
      </c>
      <c r="F56" s="15"/>
    </row>
    <row r="57" spans="1:6" ht="252" hidden="1">
      <c r="A57" s="18" t="s">
        <v>5</v>
      </c>
      <c r="B57" s="7" t="s">
        <v>424</v>
      </c>
      <c r="C57" s="11" t="s">
        <v>441</v>
      </c>
      <c r="D57" s="8"/>
      <c r="E57" s="15">
        <v>90</v>
      </c>
      <c r="F57" s="15"/>
    </row>
    <row r="58" spans="1:6" ht="300" hidden="1">
      <c r="A58" s="18" t="s">
        <v>5</v>
      </c>
      <c r="B58" s="7" t="s">
        <v>126</v>
      </c>
      <c r="C58" s="11" t="s">
        <v>127</v>
      </c>
      <c r="D58" s="9"/>
      <c r="E58" s="15">
        <v>0</v>
      </c>
      <c r="F58" s="15"/>
    </row>
    <row r="59" spans="1:6" ht="360" hidden="1">
      <c r="A59" s="18" t="s">
        <v>5</v>
      </c>
      <c r="B59" s="7" t="s">
        <v>400</v>
      </c>
      <c r="C59" s="11" t="s">
        <v>442</v>
      </c>
      <c r="D59" s="8"/>
      <c r="E59" s="15">
        <v>352.1</v>
      </c>
      <c r="F59" s="15"/>
    </row>
    <row r="60" spans="1:6" ht="264" hidden="1">
      <c r="A60" s="18" t="s">
        <v>5</v>
      </c>
      <c r="B60" s="7" t="s">
        <v>401</v>
      </c>
      <c r="C60" s="11" t="s">
        <v>443</v>
      </c>
      <c r="D60" s="8"/>
      <c r="E60" s="15">
        <v>55.1</v>
      </c>
      <c r="F60" s="15"/>
    </row>
    <row r="61" spans="1:6" ht="132" hidden="1">
      <c r="A61" s="18" t="s">
        <v>5</v>
      </c>
      <c r="B61" s="7" t="s">
        <v>128</v>
      </c>
      <c r="C61" s="11" t="s">
        <v>120</v>
      </c>
      <c r="D61" s="9"/>
      <c r="E61" s="15">
        <v>329.31</v>
      </c>
      <c r="F61" s="15"/>
    </row>
    <row r="62" spans="1:6" ht="132" hidden="1">
      <c r="A62" s="18" t="s">
        <v>5</v>
      </c>
      <c r="B62" s="7" t="s">
        <v>130</v>
      </c>
      <c r="C62" s="11" t="s">
        <v>122</v>
      </c>
      <c r="D62" s="9"/>
      <c r="E62" s="15">
        <v>329.31</v>
      </c>
      <c r="F62" s="15"/>
    </row>
    <row r="63" spans="1:6" ht="204" hidden="1">
      <c r="A63" s="18" t="s">
        <v>5</v>
      </c>
      <c r="B63" s="7" t="s">
        <v>131</v>
      </c>
      <c r="C63" s="11" t="s">
        <v>132</v>
      </c>
      <c r="D63" s="9"/>
      <c r="E63" s="15">
        <v>163.47</v>
      </c>
      <c r="F63" s="15"/>
    </row>
    <row r="64" spans="1:6" ht="60" hidden="1">
      <c r="A64" s="18" t="s">
        <v>5</v>
      </c>
      <c r="B64" s="7" t="s">
        <v>133</v>
      </c>
      <c r="C64" s="11" t="s">
        <v>134</v>
      </c>
      <c r="D64" s="9"/>
      <c r="E64" s="15">
        <v>1751.5</v>
      </c>
      <c r="F64" s="15"/>
    </row>
    <row r="65" spans="1:6" ht="409.5" hidden="1">
      <c r="A65" s="18" t="s">
        <v>5</v>
      </c>
      <c r="B65" s="7" t="s">
        <v>135</v>
      </c>
      <c r="C65" s="11" t="s">
        <v>136</v>
      </c>
      <c r="D65" s="9"/>
      <c r="E65" s="15">
        <v>66.38</v>
      </c>
      <c r="F65" s="15"/>
    </row>
    <row r="66" spans="1:6" ht="84" hidden="1">
      <c r="A66" s="18" t="s">
        <v>5</v>
      </c>
      <c r="B66" s="7" t="s">
        <v>137</v>
      </c>
      <c r="C66" s="11" t="s">
        <v>138</v>
      </c>
      <c r="D66" s="8"/>
      <c r="E66" s="15">
        <v>329.36</v>
      </c>
      <c r="F66" s="15"/>
    </row>
    <row r="67" spans="1:6" ht="132" hidden="1">
      <c r="A67" s="18" t="s">
        <v>5</v>
      </c>
      <c r="B67" s="7" t="s">
        <v>140</v>
      </c>
      <c r="C67" s="11" t="s">
        <v>141</v>
      </c>
      <c r="D67" s="9"/>
      <c r="E67" s="15">
        <v>0</v>
      </c>
      <c r="F67" s="15"/>
    </row>
    <row r="68" spans="1:6" ht="216" hidden="1">
      <c r="A68" s="18" t="s">
        <v>5</v>
      </c>
      <c r="B68" s="7" t="s">
        <v>148</v>
      </c>
      <c r="C68" s="11" t="s">
        <v>149</v>
      </c>
      <c r="D68" s="9"/>
      <c r="E68" s="15">
        <v>658.53</v>
      </c>
      <c r="F68" s="15"/>
    </row>
    <row r="69" spans="1:6" ht="156" hidden="1">
      <c r="A69" s="18" t="s">
        <v>5</v>
      </c>
      <c r="B69" s="7" t="s">
        <v>152</v>
      </c>
      <c r="C69" s="11" t="s">
        <v>153</v>
      </c>
      <c r="D69" s="9"/>
      <c r="E69" s="15">
        <v>514.79999999999995</v>
      </c>
      <c r="F69" s="15"/>
    </row>
    <row r="70" spans="1:6" ht="48" hidden="1">
      <c r="A70" s="18" t="s">
        <v>5</v>
      </c>
      <c r="B70" s="7" t="s">
        <v>159</v>
      </c>
      <c r="C70" s="11" t="s">
        <v>160</v>
      </c>
      <c r="D70" s="8"/>
      <c r="E70" s="15">
        <v>246.76</v>
      </c>
      <c r="F70" s="15"/>
    </row>
    <row r="71" spans="1:6" ht="72" hidden="1">
      <c r="A71" s="18" t="s">
        <v>5</v>
      </c>
      <c r="B71" s="7" t="s">
        <v>161</v>
      </c>
      <c r="C71" s="11" t="s">
        <v>448</v>
      </c>
      <c r="D71" s="8"/>
      <c r="E71" s="15">
        <v>74.400000000000006</v>
      </c>
      <c r="F71" s="15"/>
    </row>
    <row r="72" spans="1:6" ht="48" hidden="1">
      <c r="A72" s="18" t="s">
        <v>5</v>
      </c>
      <c r="B72" s="7" t="s">
        <v>162</v>
      </c>
      <c r="C72" s="11" t="s">
        <v>163</v>
      </c>
      <c r="D72" s="8"/>
      <c r="E72" s="15">
        <v>576.52</v>
      </c>
      <c r="F72" s="15"/>
    </row>
    <row r="73" spans="1:6" ht="84" hidden="1">
      <c r="A73" s="18" t="s">
        <v>5</v>
      </c>
      <c r="B73" s="7" t="s">
        <v>164</v>
      </c>
      <c r="C73" s="11" t="s">
        <v>289</v>
      </c>
      <c r="D73" s="8"/>
      <c r="E73" s="15">
        <v>5.04</v>
      </c>
      <c r="F73" s="15"/>
    </row>
    <row r="74" spans="1:6" ht="96" hidden="1">
      <c r="A74" s="18" t="s">
        <v>5</v>
      </c>
      <c r="B74" s="7" t="s">
        <v>425</v>
      </c>
      <c r="C74" s="11" t="s">
        <v>444</v>
      </c>
      <c r="D74" s="8"/>
      <c r="E74" s="15">
        <v>982.29</v>
      </c>
      <c r="F74" s="15"/>
    </row>
    <row r="75" spans="1:6" ht="324" hidden="1">
      <c r="A75" s="18" t="s">
        <v>5</v>
      </c>
      <c r="B75" s="7" t="s">
        <v>426</v>
      </c>
      <c r="C75" s="11" t="s">
        <v>445</v>
      </c>
      <c r="D75" s="8"/>
      <c r="E75" s="15">
        <v>83</v>
      </c>
      <c r="F75" s="15"/>
    </row>
    <row r="76" spans="1:6" ht="120" hidden="1">
      <c r="A76" s="18" t="s">
        <v>5</v>
      </c>
      <c r="B76" s="7" t="s">
        <v>170</v>
      </c>
      <c r="C76" s="11" t="s">
        <v>171</v>
      </c>
      <c r="D76" s="9"/>
      <c r="E76" s="15">
        <v>497.66</v>
      </c>
      <c r="F76" s="15"/>
    </row>
    <row r="77" spans="1:6" ht="96" hidden="1">
      <c r="A77" s="18" t="s">
        <v>5</v>
      </c>
      <c r="B77" s="7" t="s">
        <v>176</v>
      </c>
      <c r="C77" s="11" t="s">
        <v>177</v>
      </c>
      <c r="D77" s="9"/>
      <c r="E77" s="15">
        <v>4</v>
      </c>
      <c r="F77" s="15"/>
    </row>
    <row r="78" spans="1:6" ht="96" hidden="1">
      <c r="A78" s="18" t="s">
        <v>5</v>
      </c>
      <c r="B78" s="7" t="s">
        <v>178</v>
      </c>
      <c r="C78" s="11" t="s">
        <v>179</v>
      </c>
      <c r="D78" s="9"/>
      <c r="E78" s="15">
        <v>24</v>
      </c>
      <c r="F78" s="15"/>
    </row>
    <row r="79" spans="1:6" ht="84" hidden="1">
      <c r="A79" s="18" t="s">
        <v>5</v>
      </c>
      <c r="B79" s="7" t="s">
        <v>181</v>
      </c>
      <c r="C79" s="11" t="s">
        <v>182</v>
      </c>
      <c r="D79" s="9"/>
      <c r="E79" s="15">
        <v>35</v>
      </c>
      <c r="F79" s="15"/>
    </row>
    <row r="80" spans="1:6" ht="84" hidden="1">
      <c r="A80" s="18" t="s">
        <v>5</v>
      </c>
      <c r="B80" s="7" t="s">
        <v>183</v>
      </c>
      <c r="C80" s="11" t="s">
        <v>184</v>
      </c>
      <c r="D80" s="9"/>
      <c r="E80" s="15">
        <v>0</v>
      </c>
      <c r="F80" s="15"/>
    </row>
    <row r="81" spans="1:6" ht="96" hidden="1">
      <c r="A81" s="18" t="s">
        <v>5</v>
      </c>
      <c r="B81" s="7" t="s">
        <v>186</v>
      </c>
      <c r="C81" s="11" t="s">
        <v>187</v>
      </c>
      <c r="D81" s="9"/>
      <c r="E81" s="15">
        <v>28</v>
      </c>
      <c r="F81" s="15"/>
    </row>
    <row r="82" spans="1:6" ht="156" hidden="1">
      <c r="A82" s="18" t="s">
        <v>5</v>
      </c>
      <c r="B82" s="7" t="s">
        <v>188</v>
      </c>
      <c r="C82" s="11" t="s">
        <v>189</v>
      </c>
      <c r="D82" s="9"/>
      <c r="E82" s="15">
        <v>37</v>
      </c>
      <c r="F82" s="15"/>
    </row>
    <row r="83" spans="1:6" ht="216" hidden="1">
      <c r="A83" s="18" t="s">
        <v>5</v>
      </c>
      <c r="B83" s="7" t="s">
        <v>190</v>
      </c>
      <c r="C83" s="11" t="s">
        <v>191</v>
      </c>
      <c r="D83" s="9"/>
      <c r="E83" s="15">
        <v>11</v>
      </c>
      <c r="F83" s="15"/>
    </row>
    <row r="84" spans="1:6" ht="300" hidden="1">
      <c r="A84" s="18" t="s">
        <v>5</v>
      </c>
      <c r="B84" s="7" t="s">
        <v>193</v>
      </c>
      <c r="C84" s="11" t="s">
        <v>194</v>
      </c>
      <c r="D84" s="9"/>
      <c r="E84" s="15">
        <v>6</v>
      </c>
      <c r="F84" s="15"/>
    </row>
    <row r="85" spans="1:6" ht="168" hidden="1">
      <c r="A85" s="18" t="s">
        <v>5</v>
      </c>
      <c r="B85" s="7" t="s">
        <v>195</v>
      </c>
      <c r="C85" s="11" t="s">
        <v>196</v>
      </c>
      <c r="D85" s="9"/>
      <c r="E85" s="15">
        <v>12</v>
      </c>
      <c r="F85" s="15"/>
    </row>
    <row r="86" spans="1:6" ht="84" hidden="1">
      <c r="A86" s="18" t="s">
        <v>5</v>
      </c>
      <c r="B86" s="7" t="s">
        <v>197</v>
      </c>
      <c r="C86" s="11" t="s">
        <v>198</v>
      </c>
      <c r="D86" s="9"/>
      <c r="E86" s="15">
        <v>28.990000000000002</v>
      </c>
      <c r="F86" s="15"/>
    </row>
    <row r="87" spans="1:6" ht="108" hidden="1">
      <c r="A87" s="18" t="s">
        <v>5</v>
      </c>
      <c r="B87" s="7" t="s">
        <v>200</v>
      </c>
      <c r="C87" s="11" t="s">
        <v>201</v>
      </c>
      <c r="D87" s="9"/>
      <c r="E87" s="15">
        <v>1.9700000000000002</v>
      </c>
      <c r="F87" s="15"/>
    </row>
    <row r="88" spans="1:6" ht="180" hidden="1">
      <c r="A88" s="18" t="s">
        <v>5</v>
      </c>
      <c r="B88" s="7" t="s">
        <v>202</v>
      </c>
      <c r="C88" s="11" t="s">
        <v>203</v>
      </c>
      <c r="D88" s="9"/>
      <c r="E88" s="15">
        <v>21.8</v>
      </c>
      <c r="F88" s="15"/>
    </row>
    <row r="89" spans="1:6" ht="120" hidden="1">
      <c r="A89" s="18" t="s">
        <v>5</v>
      </c>
      <c r="B89" s="7" t="s">
        <v>205</v>
      </c>
      <c r="C89" s="11" t="s">
        <v>502</v>
      </c>
      <c r="D89" s="9"/>
      <c r="E89" s="15">
        <v>34</v>
      </c>
      <c r="F89" s="15"/>
    </row>
    <row r="90" spans="1:6" ht="48" hidden="1">
      <c r="A90" s="18" t="s">
        <v>5</v>
      </c>
      <c r="B90" s="7" t="s">
        <v>206</v>
      </c>
      <c r="C90" s="11" t="s">
        <v>503</v>
      </c>
      <c r="D90" s="9"/>
      <c r="E90" s="15">
        <v>75</v>
      </c>
      <c r="F90" s="15"/>
    </row>
    <row r="91" spans="1:6" ht="96" hidden="1">
      <c r="A91" s="18" t="s">
        <v>5</v>
      </c>
      <c r="B91" s="7" t="s">
        <v>207</v>
      </c>
      <c r="C91" s="11" t="s">
        <v>504</v>
      </c>
      <c r="D91" s="9"/>
      <c r="E91" s="15">
        <v>6</v>
      </c>
      <c r="F91" s="15"/>
    </row>
    <row r="92" spans="1:6" ht="96" hidden="1">
      <c r="A92" s="18" t="s">
        <v>5</v>
      </c>
      <c r="B92" s="7" t="s">
        <v>208</v>
      </c>
      <c r="C92" s="11" t="s">
        <v>209</v>
      </c>
      <c r="D92" s="9"/>
      <c r="E92" s="15">
        <v>30</v>
      </c>
      <c r="F92" s="15"/>
    </row>
    <row r="93" spans="1:6" ht="204" hidden="1">
      <c r="A93" s="18" t="s">
        <v>5</v>
      </c>
      <c r="B93" s="7" t="s">
        <v>213</v>
      </c>
      <c r="C93" s="11" t="s">
        <v>214</v>
      </c>
      <c r="D93" s="9"/>
      <c r="E93" s="15">
        <v>931.81999999999994</v>
      </c>
      <c r="F93" s="15"/>
    </row>
    <row r="94" spans="1:6" ht="204" hidden="1">
      <c r="A94" s="18" t="s">
        <v>5</v>
      </c>
      <c r="B94" s="7" t="s">
        <v>215</v>
      </c>
      <c r="C94" s="11" t="s">
        <v>216</v>
      </c>
      <c r="D94" s="9"/>
      <c r="E94" s="15">
        <v>839.87</v>
      </c>
      <c r="F94" s="15"/>
    </row>
    <row r="95" spans="1:6" ht="120" hidden="1">
      <c r="A95" s="18" t="s">
        <v>5</v>
      </c>
      <c r="B95" s="7" t="s">
        <v>218</v>
      </c>
      <c r="C95" s="11" t="s">
        <v>219</v>
      </c>
      <c r="D95" s="9"/>
      <c r="E95" s="15">
        <v>1948.6</v>
      </c>
      <c r="F95" s="15"/>
    </row>
    <row r="96" spans="1:6" ht="120" hidden="1">
      <c r="A96" s="18" t="s">
        <v>5</v>
      </c>
      <c r="B96" s="7" t="s">
        <v>220</v>
      </c>
      <c r="C96" s="11" t="s">
        <v>221</v>
      </c>
      <c r="D96" s="9"/>
      <c r="E96" s="15">
        <v>750</v>
      </c>
      <c r="F96" s="15"/>
    </row>
    <row r="97" spans="1:6" ht="120" hidden="1">
      <c r="A97" s="18" t="s">
        <v>5</v>
      </c>
      <c r="B97" s="7" t="s">
        <v>222</v>
      </c>
      <c r="C97" s="11" t="s">
        <v>223</v>
      </c>
      <c r="D97" s="9"/>
      <c r="E97" s="15">
        <v>350</v>
      </c>
      <c r="F97" s="15"/>
    </row>
    <row r="98" spans="1:6" ht="120" hidden="1">
      <c r="A98" s="18" t="s">
        <v>5</v>
      </c>
      <c r="B98" s="7" t="s">
        <v>224</v>
      </c>
      <c r="C98" s="11" t="s">
        <v>225</v>
      </c>
      <c r="D98" s="9"/>
      <c r="E98" s="15">
        <v>1700</v>
      </c>
      <c r="F98" s="15"/>
    </row>
    <row r="99" spans="1:6" ht="120">
      <c r="A99" s="18" t="s">
        <v>5</v>
      </c>
      <c r="B99" s="7" t="s">
        <v>226</v>
      </c>
      <c r="C99" s="11" t="s">
        <v>227</v>
      </c>
      <c r="D99" s="22" t="s">
        <v>491</v>
      </c>
      <c r="E99" s="28">
        <v>635</v>
      </c>
      <c r="F99" s="28" t="e">
        <f>#N/A</f>
        <v>#N/A</v>
      </c>
    </row>
    <row r="100" spans="1:6" ht="120" hidden="1">
      <c r="A100" s="18" t="s">
        <v>5</v>
      </c>
      <c r="B100" s="7" t="s">
        <v>228</v>
      </c>
      <c r="C100" s="11" t="s">
        <v>229</v>
      </c>
      <c r="D100" s="9"/>
      <c r="E100" s="15">
        <v>140</v>
      </c>
      <c r="F100" s="15"/>
    </row>
    <row r="101" spans="1:6" ht="120" hidden="1">
      <c r="A101" s="18" t="s">
        <v>5</v>
      </c>
      <c r="B101" s="7" t="s">
        <v>230</v>
      </c>
      <c r="C101" s="11" t="s">
        <v>231</v>
      </c>
      <c r="D101" s="9"/>
      <c r="E101" s="15">
        <v>70</v>
      </c>
      <c r="F101" s="15"/>
    </row>
    <row r="102" spans="1:6" ht="120" hidden="1">
      <c r="A102" s="18" t="s">
        <v>5</v>
      </c>
      <c r="B102" s="7" t="s">
        <v>232</v>
      </c>
      <c r="C102" s="11" t="s">
        <v>233</v>
      </c>
      <c r="D102" s="9"/>
      <c r="E102" s="15">
        <v>1000</v>
      </c>
      <c r="F102" s="15"/>
    </row>
    <row r="103" spans="1:6" ht="120" hidden="1">
      <c r="A103" s="18" t="s">
        <v>5</v>
      </c>
      <c r="B103" s="7" t="s">
        <v>234</v>
      </c>
      <c r="C103" s="11" t="s">
        <v>235</v>
      </c>
      <c r="D103" s="9"/>
      <c r="E103" s="15">
        <v>294</v>
      </c>
      <c r="F103" s="15"/>
    </row>
    <row r="104" spans="1:6" ht="120">
      <c r="A104" s="18" t="s">
        <v>5</v>
      </c>
      <c r="B104" s="7" t="s">
        <v>236</v>
      </c>
      <c r="C104" s="11" t="s">
        <v>237</v>
      </c>
      <c r="D104" s="22" t="s">
        <v>492</v>
      </c>
      <c r="E104" s="28">
        <v>1526</v>
      </c>
      <c r="F104" s="28" t="e">
        <f>#N/A</f>
        <v>#N/A</v>
      </c>
    </row>
    <row r="105" spans="1:6" ht="216" hidden="1">
      <c r="A105" s="18" t="s">
        <v>5</v>
      </c>
      <c r="B105" s="7" t="s">
        <v>242</v>
      </c>
      <c r="C105" s="11" t="s">
        <v>243</v>
      </c>
      <c r="D105" s="9"/>
      <c r="E105" s="15">
        <v>40</v>
      </c>
      <c r="F105" s="15"/>
    </row>
    <row r="106" spans="1:6" ht="204" hidden="1">
      <c r="A106" s="18" t="s">
        <v>5</v>
      </c>
      <c r="B106" s="7" t="s">
        <v>244</v>
      </c>
      <c r="C106" s="11" t="s">
        <v>245</v>
      </c>
      <c r="D106" s="9"/>
      <c r="E106" s="15">
        <v>44</v>
      </c>
      <c r="F106" s="15"/>
    </row>
    <row r="107" spans="1:6" ht="204" hidden="1">
      <c r="A107" s="18" t="s">
        <v>5</v>
      </c>
      <c r="B107" s="7" t="s">
        <v>246</v>
      </c>
      <c r="C107" s="11" t="s">
        <v>247</v>
      </c>
      <c r="D107" s="9"/>
      <c r="E107" s="15">
        <v>58</v>
      </c>
      <c r="F107" s="15"/>
    </row>
    <row r="108" spans="1:6" ht="192" hidden="1">
      <c r="A108" s="18" t="s">
        <v>5</v>
      </c>
      <c r="B108" s="7" t="s">
        <v>248</v>
      </c>
      <c r="C108" s="11" t="s">
        <v>249</v>
      </c>
      <c r="D108" s="9"/>
      <c r="E108" s="15">
        <v>67</v>
      </c>
      <c r="F108" s="15"/>
    </row>
    <row r="109" spans="1:6" ht="108" hidden="1">
      <c r="A109" s="18" t="s">
        <v>5</v>
      </c>
      <c r="B109" s="7" t="s">
        <v>250</v>
      </c>
      <c r="C109" s="11" t="s">
        <v>251</v>
      </c>
      <c r="D109" s="9"/>
      <c r="E109" s="15">
        <v>63</v>
      </c>
      <c r="F109" s="15"/>
    </row>
    <row r="110" spans="1:6" ht="168" hidden="1">
      <c r="A110" s="18" t="s">
        <v>5</v>
      </c>
      <c r="B110" s="7" t="s">
        <v>252</v>
      </c>
      <c r="C110" s="11" t="s">
        <v>210</v>
      </c>
      <c r="D110" s="9"/>
      <c r="E110" s="15">
        <v>80.349999999999994</v>
      </c>
      <c r="F110" s="15"/>
    </row>
    <row r="111" spans="1:6" ht="156" hidden="1">
      <c r="A111" s="18" t="s">
        <v>5</v>
      </c>
      <c r="B111" s="7" t="s">
        <v>253</v>
      </c>
      <c r="C111" s="11" t="s">
        <v>254</v>
      </c>
      <c r="D111" s="9"/>
      <c r="E111" s="15">
        <v>398.82</v>
      </c>
      <c r="F111" s="15"/>
    </row>
    <row r="112" spans="1:6" ht="156" hidden="1">
      <c r="A112" s="18" t="s">
        <v>5</v>
      </c>
      <c r="B112" s="7" t="s">
        <v>255</v>
      </c>
      <c r="C112" s="11" t="s">
        <v>256</v>
      </c>
      <c r="D112" s="9"/>
      <c r="E112" s="15">
        <v>24</v>
      </c>
      <c r="F112" s="15"/>
    </row>
    <row r="113" spans="1:6" ht="48" hidden="1">
      <c r="A113" s="18" t="s">
        <v>5</v>
      </c>
      <c r="B113" s="7" t="s">
        <v>257</v>
      </c>
      <c r="C113" s="11" t="s">
        <v>258</v>
      </c>
      <c r="D113" s="9"/>
      <c r="E113" s="15">
        <v>3</v>
      </c>
      <c r="F113" s="15"/>
    </row>
    <row r="114" spans="1:6" ht="72" hidden="1">
      <c r="A114" s="18" t="s">
        <v>5</v>
      </c>
      <c r="B114" s="10">
        <v>18102</v>
      </c>
      <c r="C114" s="12" t="s">
        <v>259</v>
      </c>
      <c r="D114" s="9"/>
      <c r="E114" s="15">
        <v>11</v>
      </c>
      <c r="F114" s="15"/>
    </row>
    <row r="115" spans="1:6" ht="144" hidden="1">
      <c r="A115" s="18" t="s">
        <v>5</v>
      </c>
      <c r="B115" s="10">
        <v>18119</v>
      </c>
      <c r="C115" s="12" t="s">
        <v>446</v>
      </c>
      <c r="D115" s="8"/>
      <c r="E115" s="15">
        <v>1</v>
      </c>
      <c r="F115" s="15"/>
    </row>
    <row r="116" spans="1:6" ht="60" hidden="1">
      <c r="A116" s="18" t="s">
        <v>5</v>
      </c>
      <c r="B116" s="7" t="s">
        <v>427</v>
      </c>
      <c r="C116" s="11" t="s">
        <v>447</v>
      </c>
      <c r="D116" s="9"/>
      <c r="E116" s="15">
        <v>1125.43</v>
      </c>
      <c r="F116" s="15"/>
    </row>
    <row r="117" spans="1:6" ht="84" hidden="1">
      <c r="A117" s="18" t="s">
        <v>269</v>
      </c>
      <c r="B117" s="7" t="s">
        <v>13</v>
      </c>
      <c r="C117" s="11" t="s">
        <v>10</v>
      </c>
      <c r="D117" s="8"/>
      <c r="E117" s="15">
        <v>787.88</v>
      </c>
      <c r="F117" s="15"/>
    </row>
    <row r="118" spans="1:6" ht="108" hidden="1">
      <c r="A118" s="18" t="s">
        <v>269</v>
      </c>
      <c r="B118" s="7" t="s">
        <v>33</v>
      </c>
      <c r="C118" s="11" t="s">
        <v>16</v>
      </c>
      <c r="D118" s="8"/>
      <c r="E118" s="15">
        <v>573.96</v>
      </c>
      <c r="F118" s="15"/>
    </row>
    <row r="119" spans="1:6" ht="132" hidden="1">
      <c r="A119" s="18" t="s">
        <v>269</v>
      </c>
      <c r="B119" s="7" t="s">
        <v>36</v>
      </c>
      <c r="C119" s="11" t="s">
        <v>20</v>
      </c>
      <c r="D119" s="8"/>
      <c r="E119" s="15">
        <v>295.12</v>
      </c>
      <c r="F119" s="15"/>
    </row>
    <row r="120" spans="1:6" ht="228" hidden="1">
      <c r="A120" s="18" t="s">
        <v>269</v>
      </c>
      <c r="B120" s="7" t="s">
        <v>37</v>
      </c>
      <c r="C120" s="11" t="s">
        <v>22</v>
      </c>
      <c r="D120" s="8"/>
      <c r="E120" s="15">
        <v>2.5800000000000054</v>
      </c>
      <c r="F120" s="15"/>
    </row>
    <row r="121" spans="1:6" ht="36" hidden="1">
      <c r="A121" s="18" t="s">
        <v>269</v>
      </c>
      <c r="B121" s="7" t="s">
        <v>39</v>
      </c>
      <c r="C121" s="11" t="s">
        <v>24</v>
      </c>
      <c r="D121" s="8"/>
      <c r="E121" s="15">
        <v>69.34</v>
      </c>
      <c r="F121" s="15"/>
    </row>
    <row r="122" spans="1:6" ht="168" hidden="1">
      <c r="A122" s="18" t="s">
        <v>269</v>
      </c>
      <c r="B122" s="7" t="s">
        <v>41</v>
      </c>
      <c r="C122" s="11" t="s">
        <v>26</v>
      </c>
      <c r="D122" s="8"/>
      <c r="E122" s="15">
        <v>1580.33</v>
      </c>
      <c r="F122" s="15"/>
    </row>
    <row r="123" spans="1:6" ht="180" hidden="1">
      <c r="A123" s="18" t="s">
        <v>269</v>
      </c>
      <c r="B123" s="7" t="s">
        <v>43</v>
      </c>
      <c r="C123" s="11" t="s">
        <v>29</v>
      </c>
      <c r="D123" s="8"/>
      <c r="E123" s="15">
        <v>373.1</v>
      </c>
      <c r="F123" s="15"/>
    </row>
    <row r="124" spans="1:6" ht="60" hidden="1">
      <c r="A124" s="18" t="s">
        <v>269</v>
      </c>
      <c r="B124" s="7" t="s">
        <v>272</v>
      </c>
      <c r="C124" s="11" t="s">
        <v>44</v>
      </c>
      <c r="D124" s="8"/>
      <c r="E124" s="15">
        <v>7.58</v>
      </c>
      <c r="F124" s="15"/>
    </row>
    <row r="125" spans="1:6" ht="120" hidden="1">
      <c r="A125" s="18" t="s">
        <v>269</v>
      </c>
      <c r="B125" s="7" t="s">
        <v>47</v>
      </c>
      <c r="C125" s="11" t="s">
        <v>28</v>
      </c>
      <c r="D125" s="8"/>
      <c r="E125" s="15">
        <v>28025.200000000001</v>
      </c>
      <c r="F125" s="15"/>
    </row>
    <row r="126" spans="1:6" ht="180" hidden="1">
      <c r="A126" s="18" t="s">
        <v>269</v>
      </c>
      <c r="B126" s="7" t="s">
        <v>51</v>
      </c>
      <c r="C126" s="11" t="s">
        <v>29</v>
      </c>
      <c r="D126" s="8"/>
      <c r="E126" s="15">
        <v>352.38</v>
      </c>
      <c r="F126" s="15"/>
    </row>
    <row r="127" spans="1:6" ht="132" hidden="1">
      <c r="A127" s="18" t="s">
        <v>269</v>
      </c>
      <c r="B127" s="7" t="s">
        <v>53</v>
      </c>
      <c r="C127" s="11" t="s">
        <v>35</v>
      </c>
      <c r="D127" s="8"/>
      <c r="E127" s="15">
        <v>1277.9299999999998</v>
      </c>
      <c r="F127" s="15"/>
    </row>
    <row r="128" spans="1:6" ht="240">
      <c r="A128" s="18" t="s">
        <v>269</v>
      </c>
      <c r="B128" s="7" t="s">
        <v>58</v>
      </c>
      <c r="C128" s="11" t="s">
        <v>46</v>
      </c>
      <c r="D128" s="22" t="s">
        <v>493</v>
      </c>
      <c r="E128" s="28">
        <v>839.27</v>
      </c>
      <c r="F128" s="28" t="e">
        <f>#N/A</f>
        <v>#N/A</v>
      </c>
    </row>
    <row r="129" spans="1:6" ht="240" hidden="1">
      <c r="A129" s="18" t="s">
        <v>269</v>
      </c>
      <c r="B129" s="7" t="s">
        <v>60</v>
      </c>
      <c r="C129" s="11" t="s">
        <v>48</v>
      </c>
      <c r="D129" s="8"/>
      <c r="E129" s="15">
        <v>1170.8500000000001</v>
      </c>
      <c r="F129" s="15"/>
    </row>
    <row r="130" spans="1:6" ht="108" hidden="1">
      <c r="A130" s="18" t="s">
        <v>269</v>
      </c>
      <c r="B130" s="7" t="s">
        <v>61</v>
      </c>
      <c r="C130" s="11" t="s">
        <v>505</v>
      </c>
      <c r="D130" s="8"/>
      <c r="E130" s="15">
        <v>12.76</v>
      </c>
      <c r="F130" s="15"/>
    </row>
    <row r="131" spans="1:6" ht="132" hidden="1">
      <c r="A131" s="18" t="s">
        <v>269</v>
      </c>
      <c r="B131" s="7" t="s">
        <v>274</v>
      </c>
      <c r="C131" s="11" t="s">
        <v>79</v>
      </c>
      <c r="D131" s="8"/>
      <c r="E131" s="15">
        <v>9</v>
      </c>
      <c r="F131" s="15"/>
    </row>
    <row r="132" spans="1:6" ht="108" hidden="1">
      <c r="A132" s="18" t="s">
        <v>269</v>
      </c>
      <c r="B132" s="7" t="s">
        <v>275</v>
      </c>
      <c r="C132" s="11" t="s">
        <v>201</v>
      </c>
      <c r="D132" s="8"/>
      <c r="E132" s="15">
        <v>6.6</v>
      </c>
      <c r="F132" s="15"/>
    </row>
    <row r="133" spans="1:6" ht="72" hidden="1">
      <c r="A133" s="18" t="s">
        <v>269</v>
      </c>
      <c r="B133" s="7" t="s">
        <v>276</v>
      </c>
      <c r="C133" s="11" t="s">
        <v>277</v>
      </c>
      <c r="D133" s="8"/>
      <c r="E133" s="15">
        <v>24.08</v>
      </c>
      <c r="F133" s="15"/>
    </row>
    <row r="134" spans="1:6" ht="168" hidden="1">
      <c r="A134" s="18" t="s">
        <v>269</v>
      </c>
      <c r="B134" s="7" t="s">
        <v>278</v>
      </c>
      <c r="C134" s="11" t="s">
        <v>279</v>
      </c>
      <c r="D134" s="8"/>
      <c r="E134" s="15">
        <v>8.2099999999999991</v>
      </c>
      <c r="F134" s="15"/>
    </row>
    <row r="135" spans="1:6" ht="84" hidden="1">
      <c r="A135" s="18" t="s">
        <v>269</v>
      </c>
      <c r="B135" s="7" t="s">
        <v>280</v>
      </c>
      <c r="C135" s="11" t="s">
        <v>500</v>
      </c>
      <c r="D135" s="8"/>
      <c r="E135" s="15">
        <v>4.46</v>
      </c>
      <c r="F135" s="15"/>
    </row>
    <row r="136" spans="1:6" ht="216" hidden="1">
      <c r="A136" s="18" t="s">
        <v>269</v>
      </c>
      <c r="B136" s="7" t="s">
        <v>95</v>
      </c>
      <c r="C136" s="11" t="s">
        <v>87</v>
      </c>
      <c r="D136" s="8"/>
      <c r="E136" s="15">
        <v>658.28</v>
      </c>
      <c r="F136" s="15"/>
    </row>
    <row r="137" spans="1:6" ht="108" hidden="1">
      <c r="A137" s="18" t="s">
        <v>269</v>
      </c>
      <c r="B137" s="7" t="s">
        <v>97</v>
      </c>
      <c r="C137" s="11" t="s">
        <v>281</v>
      </c>
      <c r="D137" s="8"/>
      <c r="E137" s="15">
        <v>334.23</v>
      </c>
      <c r="F137" s="15"/>
    </row>
    <row r="138" spans="1:6" ht="216" hidden="1">
      <c r="A138" s="18" t="s">
        <v>269</v>
      </c>
      <c r="B138" s="7" t="s">
        <v>107</v>
      </c>
      <c r="C138" s="11" t="s">
        <v>98</v>
      </c>
      <c r="D138" s="8"/>
      <c r="E138" s="15">
        <v>943.44</v>
      </c>
      <c r="F138" s="15"/>
    </row>
    <row r="139" spans="1:6" ht="156" hidden="1">
      <c r="A139" s="18" t="s">
        <v>269</v>
      </c>
      <c r="B139" s="7" t="s">
        <v>109</v>
      </c>
      <c r="C139" s="11" t="s">
        <v>100</v>
      </c>
      <c r="D139" s="8"/>
      <c r="E139" s="15">
        <v>1240.6699999999998</v>
      </c>
      <c r="F139" s="15"/>
    </row>
    <row r="140" spans="1:6" ht="156" hidden="1">
      <c r="A140" s="18" t="s">
        <v>269</v>
      </c>
      <c r="B140" s="7" t="s">
        <v>282</v>
      </c>
      <c r="C140" s="11" t="s">
        <v>102</v>
      </c>
      <c r="D140" s="8"/>
      <c r="E140" s="15">
        <v>1240.6699999999998</v>
      </c>
      <c r="F140" s="15"/>
    </row>
    <row r="141" spans="1:6" ht="144" hidden="1">
      <c r="A141" s="18" t="s">
        <v>269</v>
      </c>
      <c r="B141" s="7" t="s">
        <v>110</v>
      </c>
      <c r="C141" s="11" t="s">
        <v>104</v>
      </c>
      <c r="D141" s="8"/>
      <c r="E141" s="15">
        <v>858.13</v>
      </c>
      <c r="F141" s="15"/>
    </row>
    <row r="142" spans="1:6" ht="276" hidden="1">
      <c r="A142" s="18" t="s">
        <v>269</v>
      </c>
      <c r="B142" s="7" t="s">
        <v>119</v>
      </c>
      <c r="C142" s="11" t="s">
        <v>108</v>
      </c>
      <c r="D142" s="8"/>
      <c r="E142" s="15">
        <v>591.09</v>
      </c>
      <c r="F142" s="15"/>
    </row>
    <row r="143" spans="1:6" ht="240" hidden="1">
      <c r="A143" s="18" t="s">
        <v>269</v>
      </c>
      <c r="B143" s="7" t="s">
        <v>121</v>
      </c>
      <c r="C143" s="11" t="s">
        <v>283</v>
      </c>
      <c r="D143" s="8"/>
      <c r="E143" s="15">
        <v>254.31</v>
      </c>
      <c r="F143" s="15"/>
    </row>
    <row r="144" spans="1:6" ht="168" hidden="1">
      <c r="A144" s="18" t="s">
        <v>269</v>
      </c>
      <c r="B144" s="7" t="s">
        <v>128</v>
      </c>
      <c r="C144" s="11" t="s">
        <v>118</v>
      </c>
      <c r="D144" s="8"/>
      <c r="E144" s="15">
        <v>792.45</v>
      </c>
      <c r="F144" s="15"/>
    </row>
    <row r="145" spans="1:6" ht="132" hidden="1">
      <c r="A145" s="18" t="s">
        <v>269</v>
      </c>
      <c r="B145" s="7" t="s">
        <v>129</v>
      </c>
      <c r="C145" s="11" t="s">
        <v>120</v>
      </c>
      <c r="D145" s="8"/>
      <c r="E145" s="15">
        <v>1258.49</v>
      </c>
      <c r="F145" s="15"/>
    </row>
    <row r="146" spans="1:6" ht="132" hidden="1">
      <c r="A146" s="18" t="s">
        <v>269</v>
      </c>
      <c r="B146" s="7" t="s">
        <v>130</v>
      </c>
      <c r="C146" s="11" t="s">
        <v>122</v>
      </c>
      <c r="D146" s="8"/>
      <c r="E146" s="15">
        <v>1258.49</v>
      </c>
      <c r="F146" s="15"/>
    </row>
    <row r="147" spans="1:6" ht="96" hidden="1">
      <c r="A147" s="18" t="s">
        <v>269</v>
      </c>
      <c r="B147" s="7" t="s">
        <v>131</v>
      </c>
      <c r="C147" s="11" t="s">
        <v>124</v>
      </c>
      <c r="D147" s="8"/>
      <c r="E147" s="15">
        <v>473.39000000000004</v>
      </c>
      <c r="F147" s="15"/>
    </row>
    <row r="148" spans="1:6" ht="132" hidden="1">
      <c r="A148" s="18" t="s">
        <v>269</v>
      </c>
      <c r="B148" s="7" t="s">
        <v>139</v>
      </c>
      <c r="C148" s="11" t="s">
        <v>120</v>
      </c>
      <c r="D148" s="8"/>
      <c r="E148" s="15">
        <v>879.85500000000002</v>
      </c>
      <c r="F148" s="15"/>
    </row>
    <row r="149" spans="1:6" ht="132" hidden="1">
      <c r="A149" s="18" t="s">
        <v>269</v>
      </c>
      <c r="B149" s="7" t="s">
        <v>140</v>
      </c>
      <c r="C149" s="11" t="s">
        <v>122</v>
      </c>
      <c r="D149" s="8"/>
      <c r="E149" s="15">
        <v>879.85500000000002</v>
      </c>
      <c r="F149" s="15"/>
    </row>
    <row r="150" spans="1:6" ht="204" hidden="1">
      <c r="A150" s="18" t="s">
        <v>269</v>
      </c>
      <c r="B150" s="7" t="s">
        <v>142</v>
      </c>
      <c r="C150" s="11" t="s">
        <v>132</v>
      </c>
      <c r="D150" s="8"/>
      <c r="E150" s="15">
        <v>571.13</v>
      </c>
      <c r="F150" s="15"/>
    </row>
    <row r="151" spans="1:6" ht="409.5" hidden="1">
      <c r="A151" s="18" t="s">
        <v>269</v>
      </c>
      <c r="B151" s="7" t="s">
        <v>150</v>
      </c>
      <c r="C151" s="11" t="s">
        <v>136</v>
      </c>
      <c r="D151" s="8"/>
      <c r="E151" s="15">
        <v>84.26</v>
      </c>
      <c r="F151" s="15"/>
    </row>
    <row r="152" spans="1:6" ht="120" hidden="1">
      <c r="A152" s="18" t="s">
        <v>269</v>
      </c>
      <c r="B152" s="7" t="s">
        <v>151</v>
      </c>
      <c r="C152" s="11" t="s">
        <v>284</v>
      </c>
      <c r="D152" s="8"/>
      <c r="E152" s="15">
        <v>86.34</v>
      </c>
      <c r="F152" s="15"/>
    </row>
    <row r="153" spans="1:6" ht="84" hidden="1">
      <c r="A153" s="18" t="s">
        <v>269</v>
      </c>
      <c r="B153" s="7" t="s">
        <v>154</v>
      </c>
      <c r="C153" s="11" t="s">
        <v>138</v>
      </c>
      <c r="D153" s="8"/>
      <c r="E153" s="15">
        <v>270.16000000000003</v>
      </c>
      <c r="F153" s="15"/>
    </row>
    <row r="154" spans="1:6" ht="84" hidden="1">
      <c r="A154" s="18" t="s">
        <v>269</v>
      </c>
      <c r="B154" s="7" t="s">
        <v>165</v>
      </c>
      <c r="C154" s="11" t="s">
        <v>146</v>
      </c>
      <c r="D154" s="8"/>
      <c r="E154" s="15">
        <v>1986.3600000000001</v>
      </c>
      <c r="F154" s="15"/>
    </row>
    <row r="155" spans="1:6" ht="108" hidden="1">
      <c r="A155" s="18" t="s">
        <v>269</v>
      </c>
      <c r="B155" s="7" t="s">
        <v>166</v>
      </c>
      <c r="C155" s="11" t="s">
        <v>147</v>
      </c>
      <c r="D155" s="8"/>
      <c r="E155" s="15">
        <v>1991.02</v>
      </c>
      <c r="F155" s="15"/>
    </row>
    <row r="156" spans="1:6" ht="156" hidden="1">
      <c r="A156" s="18" t="s">
        <v>269</v>
      </c>
      <c r="B156" s="7" t="s">
        <v>168</v>
      </c>
      <c r="C156" s="11" t="s">
        <v>285</v>
      </c>
      <c r="D156" s="8"/>
      <c r="E156" s="15">
        <v>174.09</v>
      </c>
      <c r="F156" s="15"/>
    </row>
    <row r="157" spans="1:6" ht="216" hidden="1">
      <c r="A157" s="18" t="s">
        <v>269</v>
      </c>
      <c r="B157" s="7" t="s">
        <v>169</v>
      </c>
      <c r="C157" s="11" t="s">
        <v>149</v>
      </c>
      <c r="D157" s="8"/>
      <c r="E157" s="15">
        <v>635</v>
      </c>
      <c r="F157" s="15"/>
    </row>
    <row r="158" spans="1:6" ht="168" hidden="1">
      <c r="A158" s="18" t="s">
        <v>269</v>
      </c>
      <c r="B158" s="7" t="s">
        <v>172</v>
      </c>
      <c r="C158" s="11" t="s">
        <v>125</v>
      </c>
      <c r="D158" s="8"/>
      <c r="E158" s="15">
        <v>240.95</v>
      </c>
      <c r="F158" s="15"/>
    </row>
    <row r="159" spans="1:6" ht="96" hidden="1">
      <c r="A159" s="18" t="s">
        <v>269</v>
      </c>
      <c r="B159" s="7" t="s">
        <v>174</v>
      </c>
      <c r="C159" s="11" t="s">
        <v>158</v>
      </c>
      <c r="D159" s="8"/>
      <c r="E159" s="15">
        <v>552.71</v>
      </c>
      <c r="F159" s="15"/>
    </row>
    <row r="160" spans="1:6" ht="84" hidden="1">
      <c r="A160" s="18" t="s">
        <v>269</v>
      </c>
      <c r="B160" s="7" t="s">
        <v>176</v>
      </c>
      <c r="C160" s="11" t="s">
        <v>287</v>
      </c>
      <c r="D160" s="8"/>
      <c r="E160" s="15">
        <v>554.04</v>
      </c>
      <c r="F160" s="15"/>
    </row>
    <row r="161" spans="1:6" ht="48" hidden="1">
      <c r="A161" s="18" t="s">
        <v>269</v>
      </c>
      <c r="B161" s="7" t="s">
        <v>180</v>
      </c>
      <c r="C161" s="11" t="s">
        <v>160</v>
      </c>
      <c r="D161" s="8"/>
      <c r="E161" s="15">
        <v>36</v>
      </c>
      <c r="F161" s="15"/>
    </row>
    <row r="162" spans="1:6" ht="84" hidden="1">
      <c r="A162" s="18" t="s">
        <v>269</v>
      </c>
      <c r="B162" s="7" t="s">
        <v>181</v>
      </c>
      <c r="C162" s="11" t="s">
        <v>289</v>
      </c>
      <c r="D162" s="8"/>
      <c r="E162" s="15">
        <v>1.38</v>
      </c>
      <c r="F162" s="15"/>
    </row>
    <row r="163" spans="1:6" ht="108" hidden="1">
      <c r="A163" s="18" t="s">
        <v>269</v>
      </c>
      <c r="B163" s="7" t="s">
        <v>183</v>
      </c>
      <c r="C163" s="11" t="s">
        <v>290</v>
      </c>
      <c r="D163" s="8"/>
      <c r="E163" s="15">
        <v>91.8</v>
      </c>
      <c r="F163" s="15"/>
    </row>
    <row r="164" spans="1:6" ht="72" hidden="1">
      <c r="A164" s="18" t="s">
        <v>269</v>
      </c>
      <c r="B164" s="7" t="s">
        <v>185</v>
      </c>
      <c r="C164" s="11" t="s">
        <v>448</v>
      </c>
      <c r="D164" s="8"/>
      <c r="E164" s="15">
        <v>12</v>
      </c>
      <c r="F164" s="15"/>
    </row>
    <row r="165" spans="1:6" ht="144" hidden="1">
      <c r="A165" s="18" t="s">
        <v>269</v>
      </c>
      <c r="B165" s="7" t="s">
        <v>199</v>
      </c>
      <c r="C165" s="11" t="s">
        <v>506</v>
      </c>
      <c r="D165" s="8"/>
      <c r="E165" s="15">
        <v>124.04</v>
      </c>
      <c r="F165" s="15"/>
    </row>
    <row r="166" spans="1:6" ht="120" hidden="1">
      <c r="A166" s="18" t="s">
        <v>269</v>
      </c>
      <c r="B166" s="7" t="s">
        <v>200</v>
      </c>
      <c r="C166" s="11" t="s">
        <v>173</v>
      </c>
      <c r="D166" s="8"/>
      <c r="E166" s="15">
        <v>106.82999999999998</v>
      </c>
      <c r="F166" s="15"/>
    </row>
    <row r="167" spans="1:6" ht="108" hidden="1">
      <c r="A167" s="18" t="s">
        <v>269</v>
      </c>
      <c r="B167" s="7" t="s">
        <v>205</v>
      </c>
      <c r="C167" s="11" t="s">
        <v>291</v>
      </c>
      <c r="D167" s="8"/>
      <c r="E167" s="15">
        <v>7</v>
      </c>
      <c r="F167" s="15"/>
    </row>
    <row r="168" spans="1:6" ht="84" hidden="1">
      <c r="A168" s="18" t="s">
        <v>269</v>
      </c>
      <c r="B168" s="7" t="s">
        <v>208</v>
      </c>
      <c r="C168" s="11" t="s">
        <v>182</v>
      </c>
      <c r="D168" s="8"/>
      <c r="E168" s="15">
        <v>0</v>
      </c>
      <c r="F168" s="15"/>
    </row>
    <row r="169" spans="1:6" ht="192" hidden="1">
      <c r="A169" s="18" t="s">
        <v>269</v>
      </c>
      <c r="B169" s="7" t="s">
        <v>292</v>
      </c>
      <c r="C169" s="11" t="s">
        <v>293</v>
      </c>
      <c r="D169" s="8"/>
      <c r="E169" s="15">
        <v>0</v>
      </c>
      <c r="F169" s="15"/>
    </row>
    <row r="170" spans="1:6" ht="96" hidden="1">
      <c r="A170" s="18" t="s">
        <v>269</v>
      </c>
      <c r="B170" s="7" t="s">
        <v>294</v>
      </c>
      <c r="C170" s="11" t="s">
        <v>187</v>
      </c>
      <c r="D170" s="8"/>
      <c r="E170" s="15">
        <v>10</v>
      </c>
      <c r="F170" s="15"/>
    </row>
    <row r="171" spans="1:6" ht="48" hidden="1">
      <c r="A171" s="18" t="s">
        <v>269</v>
      </c>
      <c r="B171" s="7" t="s">
        <v>428</v>
      </c>
      <c r="C171" s="11" t="s">
        <v>449</v>
      </c>
      <c r="D171" s="8"/>
      <c r="E171" s="15">
        <v>16.3</v>
      </c>
      <c r="F171" s="15"/>
    </row>
    <row r="172" spans="1:6" ht="48" hidden="1">
      <c r="A172" s="18" t="s">
        <v>269</v>
      </c>
      <c r="B172" s="7" t="s">
        <v>429</v>
      </c>
      <c r="C172" s="11" t="s">
        <v>450</v>
      </c>
      <c r="D172" s="8"/>
      <c r="E172" s="15">
        <v>30.7</v>
      </c>
      <c r="F172" s="15"/>
    </row>
    <row r="173" spans="1:6" ht="60" hidden="1">
      <c r="A173" s="18" t="s">
        <v>269</v>
      </c>
      <c r="B173" s="7" t="s">
        <v>430</v>
      </c>
      <c r="C173" s="11" t="s">
        <v>451</v>
      </c>
      <c r="D173" s="8"/>
      <c r="E173" s="15">
        <v>38.5</v>
      </c>
      <c r="F173" s="15"/>
    </row>
    <row r="174" spans="1:6" ht="180" hidden="1">
      <c r="A174" s="18" t="s">
        <v>269</v>
      </c>
      <c r="B174" s="7" t="s">
        <v>295</v>
      </c>
      <c r="C174" s="11" t="s">
        <v>167</v>
      </c>
      <c r="D174" s="8"/>
      <c r="E174" s="15">
        <v>12.200000000000003</v>
      </c>
      <c r="F174" s="15"/>
    </row>
    <row r="175" spans="1:6" ht="132" hidden="1">
      <c r="A175" s="18" t="s">
        <v>269</v>
      </c>
      <c r="B175" s="7" t="s">
        <v>298</v>
      </c>
      <c r="C175" s="11" t="s">
        <v>192</v>
      </c>
      <c r="D175" s="8"/>
      <c r="E175" s="15">
        <v>20</v>
      </c>
      <c r="F175" s="15"/>
    </row>
    <row r="176" spans="1:6" ht="156" hidden="1">
      <c r="A176" s="18" t="s">
        <v>269</v>
      </c>
      <c r="B176" s="7" t="s">
        <v>300</v>
      </c>
      <c r="C176" s="11" t="s">
        <v>204</v>
      </c>
      <c r="D176" s="8"/>
      <c r="E176" s="15">
        <v>0</v>
      </c>
      <c r="F176" s="15"/>
    </row>
    <row r="177" spans="1:6" ht="204" hidden="1">
      <c r="A177" s="18" t="s">
        <v>269</v>
      </c>
      <c r="B177" s="7" t="s">
        <v>301</v>
      </c>
      <c r="C177" s="11" t="s">
        <v>507</v>
      </c>
      <c r="D177" s="8"/>
      <c r="E177" s="15">
        <v>2</v>
      </c>
      <c r="F177" s="15"/>
    </row>
    <row r="178" spans="1:6" ht="48" hidden="1">
      <c r="A178" s="18" t="s">
        <v>269</v>
      </c>
      <c r="B178" s="7" t="s">
        <v>302</v>
      </c>
      <c r="C178" s="11" t="s">
        <v>508</v>
      </c>
      <c r="D178" s="8"/>
      <c r="E178" s="15">
        <v>35</v>
      </c>
      <c r="F178" s="15"/>
    </row>
    <row r="179" spans="1:6" ht="132" hidden="1">
      <c r="A179" s="18" t="s">
        <v>269</v>
      </c>
      <c r="B179" s="7" t="s">
        <v>305</v>
      </c>
      <c r="C179" s="11" t="s">
        <v>306</v>
      </c>
      <c r="D179" s="8"/>
      <c r="E179" s="15">
        <v>54.09</v>
      </c>
      <c r="F179" s="15"/>
    </row>
    <row r="180" spans="1:6" ht="120" hidden="1">
      <c r="A180" s="18" t="s">
        <v>269</v>
      </c>
      <c r="B180" s="7" t="s">
        <v>307</v>
      </c>
      <c r="C180" s="11" t="s">
        <v>223</v>
      </c>
      <c r="D180" s="8"/>
      <c r="E180" s="15">
        <v>380</v>
      </c>
      <c r="F180" s="15"/>
    </row>
    <row r="181" spans="1:6" ht="120" hidden="1">
      <c r="A181" s="18" t="s">
        <v>269</v>
      </c>
      <c r="B181" s="7" t="s">
        <v>308</v>
      </c>
      <c r="C181" s="11" t="s">
        <v>225</v>
      </c>
      <c r="D181" s="8"/>
      <c r="E181" s="15">
        <v>120</v>
      </c>
      <c r="F181" s="15"/>
    </row>
    <row r="182" spans="1:6" ht="120" hidden="1">
      <c r="A182" s="18" t="s">
        <v>269</v>
      </c>
      <c r="B182" s="7" t="s">
        <v>309</v>
      </c>
      <c r="C182" s="11" t="s">
        <v>233</v>
      </c>
      <c r="D182" s="8"/>
      <c r="E182" s="15">
        <v>0</v>
      </c>
      <c r="F182" s="15"/>
    </row>
    <row r="183" spans="1:6" ht="156" hidden="1">
      <c r="A183" s="18" t="s">
        <v>269</v>
      </c>
      <c r="B183" s="7" t="s">
        <v>310</v>
      </c>
      <c r="C183" s="11" t="s">
        <v>311</v>
      </c>
      <c r="D183" s="8"/>
      <c r="E183" s="15">
        <v>137</v>
      </c>
      <c r="F183" s="15"/>
    </row>
    <row r="184" spans="1:6" ht="108" hidden="1">
      <c r="A184" s="18" t="s">
        <v>269</v>
      </c>
      <c r="B184" s="7" t="s">
        <v>312</v>
      </c>
      <c r="C184" s="11" t="s">
        <v>260</v>
      </c>
      <c r="D184" s="8"/>
      <c r="E184" s="15">
        <v>1403.7</v>
      </c>
      <c r="F184" s="15"/>
    </row>
    <row r="185" spans="1:6" ht="84" hidden="1">
      <c r="A185" s="18" t="s">
        <v>269</v>
      </c>
      <c r="B185" s="7" t="s">
        <v>313</v>
      </c>
      <c r="C185" s="11" t="s">
        <v>212</v>
      </c>
      <c r="D185" s="8"/>
      <c r="E185" s="15">
        <v>0</v>
      </c>
      <c r="F185" s="15"/>
    </row>
    <row r="186" spans="1:6" ht="60" hidden="1">
      <c r="A186" s="18" t="s">
        <v>269</v>
      </c>
      <c r="B186" s="10">
        <v>19100</v>
      </c>
      <c r="C186" s="12" t="s">
        <v>261</v>
      </c>
      <c r="D186" s="8"/>
      <c r="E186" s="15">
        <v>3</v>
      </c>
      <c r="F186" s="15"/>
    </row>
    <row r="187" spans="1:6" ht="108" hidden="1">
      <c r="A187" s="18" t="s">
        <v>269</v>
      </c>
      <c r="B187" s="10">
        <v>19106</v>
      </c>
      <c r="C187" s="12" t="s">
        <v>262</v>
      </c>
      <c r="D187" s="8"/>
      <c r="E187" s="15">
        <v>2417.56</v>
      </c>
      <c r="F187" s="15"/>
    </row>
    <row r="188" spans="1:6" ht="108" hidden="1">
      <c r="A188" s="18" t="s">
        <v>269</v>
      </c>
      <c r="B188" s="10">
        <v>19107</v>
      </c>
      <c r="C188" s="12" t="s">
        <v>509</v>
      </c>
      <c r="D188" s="8"/>
      <c r="E188" s="15">
        <v>21.1</v>
      </c>
      <c r="F188" s="15"/>
    </row>
    <row r="189" spans="1:6" ht="120" hidden="1">
      <c r="A189" s="18" t="s">
        <v>269</v>
      </c>
      <c r="B189" s="7" t="s">
        <v>314</v>
      </c>
      <c r="C189" s="11" t="s">
        <v>263</v>
      </c>
      <c r="D189" s="8"/>
      <c r="E189" s="15">
        <v>1047.1600000000001</v>
      </c>
      <c r="F189" s="15"/>
    </row>
    <row r="190" spans="1:6" ht="60" hidden="1">
      <c r="A190" s="18" t="s">
        <v>269</v>
      </c>
      <c r="B190" s="7" t="s">
        <v>431</v>
      </c>
      <c r="C190" s="11" t="s">
        <v>447</v>
      </c>
      <c r="D190" s="8"/>
      <c r="E190" s="15">
        <v>890.01</v>
      </c>
      <c r="F190" s="15"/>
    </row>
    <row r="191" spans="1:6" ht="36">
      <c r="A191" s="18" t="s">
        <v>269</v>
      </c>
      <c r="B191" s="7" t="s">
        <v>315</v>
      </c>
      <c r="C191" s="11" t="s">
        <v>266</v>
      </c>
      <c r="D191" s="22" t="s">
        <v>522</v>
      </c>
      <c r="E191" s="28">
        <v>14268</v>
      </c>
      <c r="F191" s="28">
        <v>0</v>
      </c>
    </row>
    <row r="192" spans="1:6" ht="300" hidden="1">
      <c r="A192" s="18" t="s">
        <v>316</v>
      </c>
      <c r="B192" s="7" t="s">
        <v>30</v>
      </c>
      <c r="C192" s="11" t="s">
        <v>31</v>
      </c>
      <c r="D192" s="8"/>
      <c r="E192" s="15">
        <v>10907.36</v>
      </c>
      <c r="F192" s="15"/>
    </row>
    <row r="193" spans="1:6" ht="180" hidden="1">
      <c r="A193" s="18" t="s">
        <v>316</v>
      </c>
      <c r="B193" s="7" t="s">
        <v>271</v>
      </c>
      <c r="C193" s="11" t="s">
        <v>29</v>
      </c>
      <c r="D193" s="8"/>
      <c r="E193" s="15">
        <v>1797.3400000000001</v>
      </c>
      <c r="F193" s="15"/>
    </row>
    <row r="194" spans="1:6" ht="60" hidden="1">
      <c r="A194" s="18" t="s">
        <v>316</v>
      </c>
      <c r="B194" s="7" t="s">
        <v>34</v>
      </c>
      <c r="C194" s="11" t="s">
        <v>38</v>
      </c>
      <c r="D194" s="8"/>
      <c r="E194" s="15">
        <v>9355.6200000000008</v>
      </c>
      <c r="F194" s="15"/>
    </row>
    <row r="195" spans="1:6" ht="240" hidden="1">
      <c r="A195" s="18" t="s">
        <v>316</v>
      </c>
      <c r="B195" s="7" t="s">
        <v>45</v>
      </c>
      <c r="C195" s="11" t="s">
        <v>46</v>
      </c>
      <c r="D195" s="8"/>
      <c r="E195" s="15">
        <v>1987.14</v>
      </c>
      <c r="F195" s="15"/>
    </row>
    <row r="196" spans="1:6" ht="120" hidden="1">
      <c r="A196" s="18" t="s">
        <v>316</v>
      </c>
      <c r="B196" s="7" t="s">
        <v>49</v>
      </c>
      <c r="C196" s="11" t="s">
        <v>318</v>
      </c>
      <c r="D196" s="8"/>
      <c r="E196" s="15">
        <v>355.46000000000004</v>
      </c>
      <c r="F196" s="15"/>
    </row>
    <row r="197" spans="1:6" ht="168" hidden="1">
      <c r="A197" s="18" t="s">
        <v>316</v>
      </c>
      <c r="B197" s="7" t="s">
        <v>273</v>
      </c>
      <c r="C197" s="11" t="s">
        <v>452</v>
      </c>
      <c r="D197" s="8"/>
      <c r="E197" s="15">
        <v>359.44</v>
      </c>
      <c r="F197" s="15"/>
    </row>
    <row r="198" spans="1:6" ht="60">
      <c r="A198" s="18" t="s">
        <v>316</v>
      </c>
      <c r="B198" s="7" t="s">
        <v>56</v>
      </c>
      <c r="C198" s="11" t="s">
        <v>57</v>
      </c>
      <c r="D198" s="22" t="s">
        <v>494</v>
      </c>
      <c r="E198" s="28">
        <v>282.99</v>
      </c>
      <c r="F198" s="28">
        <v>0</v>
      </c>
    </row>
    <row r="199" spans="1:6" ht="72" hidden="1">
      <c r="A199" s="18" t="s">
        <v>316</v>
      </c>
      <c r="B199" s="7" t="s">
        <v>58</v>
      </c>
      <c r="C199" s="11" t="s">
        <v>59</v>
      </c>
      <c r="D199" s="8"/>
      <c r="E199" s="15">
        <v>486.69</v>
      </c>
      <c r="F199" s="15"/>
    </row>
    <row r="200" spans="1:6" ht="108" hidden="1">
      <c r="A200" s="18" t="s">
        <v>316</v>
      </c>
      <c r="B200" s="7" t="s">
        <v>61</v>
      </c>
      <c r="C200" s="11" t="s">
        <v>201</v>
      </c>
      <c r="D200" s="8"/>
      <c r="E200" s="15">
        <v>5.25</v>
      </c>
      <c r="F200" s="15"/>
    </row>
    <row r="201" spans="1:6" ht="72" hidden="1">
      <c r="A201" s="18" t="s">
        <v>316</v>
      </c>
      <c r="B201" s="7" t="s">
        <v>64</v>
      </c>
      <c r="C201" s="11" t="s">
        <v>65</v>
      </c>
      <c r="D201" s="8"/>
      <c r="E201" s="15">
        <v>1028.4199999999998</v>
      </c>
      <c r="F201" s="15"/>
    </row>
    <row r="202" spans="1:6" ht="72" hidden="1">
      <c r="A202" s="18" t="s">
        <v>316</v>
      </c>
      <c r="B202" s="7" t="s">
        <v>68</v>
      </c>
      <c r="C202" s="11" t="s">
        <v>69</v>
      </c>
      <c r="D202" s="8"/>
      <c r="E202" s="15">
        <v>829.55</v>
      </c>
      <c r="F202" s="15"/>
    </row>
    <row r="203" spans="1:6" ht="120" hidden="1">
      <c r="A203" s="18" t="s">
        <v>316</v>
      </c>
      <c r="B203" s="7" t="s">
        <v>71</v>
      </c>
      <c r="C203" s="11" t="s">
        <v>70</v>
      </c>
      <c r="D203" s="8"/>
      <c r="E203" s="15">
        <v>500.18</v>
      </c>
      <c r="F203" s="15"/>
    </row>
    <row r="204" spans="1:6" ht="132" hidden="1">
      <c r="A204" s="18" t="s">
        <v>316</v>
      </c>
      <c r="B204" s="7" t="s">
        <v>73</v>
      </c>
      <c r="C204" s="11" t="s">
        <v>72</v>
      </c>
      <c r="D204" s="8"/>
      <c r="E204" s="15">
        <v>340.4</v>
      </c>
      <c r="F204" s="15"/>
    </row>
    <row r="205" spans="1:6" ht="84" hidden="1">
      <c r="A205" s="18" t="s">
        <v>316</v>
      </c>
      <c r="B205" s="7" t="s">
        <v>74</v>
      </c>
      <c r="C205" s="11" t="s">
        <v>319</v>
      </c>
      <c r="D205" s="8"/>
      <c r="E205" s="15">
        <v>6.51</v>
      </c>
      <c r="F205" s="15"/>
    </row>
    <row r="206" spans="1:6" ht="24">
      <c r="A206" s="18" t="s">
        <v>316</v>
      </c>
      <c r="B206" s="7" t="s">
        <v>321</v>
      </c>
      <c r="C206" s="11" t="s">
        <v>322</v>
      </c>
      <c r="D206" s="22" t="s">
        <v>493</v>
      </c>
      <c r="E206" s="28">
        <v>189.32</v>
      </c>
      <c r="F206" s="28" t="e">
        <f>#N/A</f>
        <v>#N/A</v>
      </c>
    </row>
    <row r="207" spans="1:6" ht="96" hidden="1">
      <c r="A207" s="18" t="s">
        <v>316</v>
      </c>
      <c r="B207" s="7" t="s">
        <v>432</v>
      </c>
      <c r="C207" s="11" t="s">
        <v>436</v>
      </c>
      <c r="D207" s="8"/>
      <c r="E207" s="15">
        <v>17.64</v>
      </c>
      <c r="F207" s="15"/>
    </row>
    <row r="208" spans="1:6" ht="216" hidden="1">
      <c r="A208" s="18" t="s">
        <v>316</v>
      </c>
      <c r="B208" s="7" t="s">
        <v>86</v>
      </c>
      <c r="C208" s="11" t="s">
        <v>87</v>
      </c>
      <c r="D208" s="8"/>
      <c r="E208" s="15">
        <v>977.33</v>
      </c>
      <c r="F208" s="15"/>
    </row>
    <row r="209" spans="1:6" ht="108" hidden="1">
      <c r="A209" s="18" t="s">
        <v>316</v>
      </c>
      <c r="B209" s="7" t="s">
        <v>88</v>
      </c>
      <c r="C209" s="11" t="s">
        <v>281</v>
      </c>
      <c r="D209" s="8"/>
      <c r="E209" s="15">
        <v>512.06999999999994</v>
      </c>
      <c r="F209" s="15"/>
    </row>
    <row r="210" spans="1:6" ht="228" hidden="1">
      <c r="A210" s="18" t="s">
        <v>316</v>
      </c>
      <c r="B210" s="7" t="s">
        <v>95</v>
      </c>
      <c r="C210" s="11" t="s">
        <v>96</v>
      </c>
      <c r="D210" s="8"/>
      <c r="E210" s="15">
        <v>1079.28</v>
      </c>
      <c r="F210" s="15"/>
    </row>
    <row r="211" spans="1:6" ht="156" hidden="1">
      <c r="A211" s="18" t="s">
        <v>316</v>
      </c>
      <c r="B211" s="7" t="s">
        <v>101</v>
      </c>
      <c r="C211" s="11" t="s">
        <v>102</v>
      </c>
      <c r="D211" s="8"/>
      <c r="E211" s="15">
        <v>3129.4399999999996</v>
      </c>
      <c r="F211" s="15"/>
    </row>
    <row r="212" spans="1:6" ht="96" hidden="1">
      <c r="A212" s="18" t="s">
        <v>316</v>
      </c>
      <c r="B212" s="7" t="s">
        <v>105</v>
      </c>
      <c r="C212" s="11" t="s">
        <v>323</v>
      </c>
      <c r="D212" s="8"/>
      <c r="E212" s="15">
        <v>0</v>
      </c>
      <c r="F212" s="15"/>
    </row>
    <row r="213" spans="1:6" ht="144" hidden="1">
      <c r="A213" s="18" t="s">
        <v>316</v>
      </c>
      <c r="B213" s="7" t="s">
        <v>107</v>
      </c>
      <c r="C213" s="11" t="s">
        <v>106</v>
      </c>
      <c r="D213" s="8"/>
      <c r="E213" s="15">
        <v>8015.63</v>
      </c>
      <c r="F213" s="15"/>
    </row>
    <row r="214" spans="1:6" ht="156" hidden="1">
      <c r="A214" s="18" t="s">
        <v>316</v>
      </c>
      <c r="B214" s="7" t="s">
        <v>119</v>
      </c>
      <c r="C214" s="11" t="s">
        <v>510</v>
      </c>
      <c r="D214" s="8"/>
      <c r="E214" s="15">
        <v>1721.09</v>
      </c>
      <c r="F214" s="15"/>
    </row>
    <row r="215" spans="1:6" ht="132" hidden="1">
      <c r="A215" s="18" t="s">
        <v>316</v>
      </c>
      <c r="B215" s="7" t="s">
        <v>121</v>
      </c>
      <c r="C215" s="11" t="s">
        <v>122</v>
      </c>
      <c r="D215" s="8"/>
      <c r="E215" s="15">
        <v>1721.09</v>
      </c>
      <c r="F215" s="15"/>
    </row>
    <row r="216" spans="1:6" ht="96" hidden="1">
      <c r="A216" s="18" t="s">
        <v>316</v>
      </c>
      <c r="B216" s="7" t="s">
        <v>123</v>
      </c>
      <c r="C216" s="11" t="s">
        <v>124</v>
      </c>
      <c r="D216" s="8"/>
      <c r="E216" s="15">
        <v>1919.5700000000002</v>
      </c>
      <c r="F216" s="15"/>
    </row>
    <row r="217" spans="1:6" ht="156" hidden="1">
      <c r="A217" s="18" t="s">
        <v>316</v>
      </c>
      <c r="B217" s="7" t="s">
        <v>128</v>
      </c>
      <c r="C217" s="11" t="s">
        <v>510</v>
      </c>
      <c r="D217" s="8"/>
      <c r="E217" s="15">
        <v>2681.46</v>
      </c>
      <c r="F217" s="15"/>
    </row>
    <row r="218" spans="1:6" ht="132" hidden="1">
      <c r="A218" s="18" t="s">
        <v>316</v>
      </c>
      <c r="B218" s="7" t="s">
        <v>130</v>
      </c>
      <c r="C218" s="11" t="s">
        <v>122</v>
      </c>
      <c r="D218" s="8"/>
      <c r="E218" s="15">
        <v>3229.06</v>
      </c>
      <c r="F218" s="15"/>
    </row>
    <row r="219" spans="1:6" ht="84" hidden="1">
      <c r="A219" s="18" t="s">
        <v>316</v>
      </c>
      <c r="B219" s="7" t="s">
        <v>144</v>
      </c>
      <c r="C219" s="11" t="s">
        <v>146</v>
      </c>
      <c r="D219" s="8"/>
      <c r="E219" s="15">
        <v>28562</v>
      </c>
      <c r="F219" s="15"/>
    </row>
    <row r="220" spans="1:6" ht="168">
      <c r="A220" s="18" t="s">
        <v>316</v>
      </c>
      <c r="B220" s="7" t="s">
        <v>155</v>
      </c>
      <c r="C220" s="11" t="s">
        <v>125</v>
      </c>
      <c r="D220" s="22" t="s">
        <v>493</v>
      </c>
      <c r="E220" s="28">
        <v>1624.87</v>
      </c>
      <c r="F220" s="28" t="e">
        <f>#N/A</f>
        <v>#N/A</v>
      </c>
    </row>
    <row r="221" spans="1:6" ht="96" hidden="1">
      <c r="A221" s="18" t="s">
        <v>316</v>
      </c>
      <c r="B221" s="7" t="s">
        <v>157</v>
      </c>
      <c r="C221" s="11" t="s">
        <v>444</v>
      </c>
      <c r="D221" s="8"/>
      <c r="E221" s="15">
        <v>5863.3100000000213</v>
      </c>
      <c r="F221" s="15"/>
    </row>
    <row r="222" spans="1:6" ht="108" hidden="1">
      <c r="A222" s="18" t="s">
        <v>316</v>
      </c>
      <c r="B222" s="7" t="s">
        <v>175</v>
      </c>
      <c r="C222" s="11" t="s">
        <v>326</v>
      </c>
      <c r="D222" s="8"/>
      <c r="E222" s="15">
        <v>105.53999999999999</v>
      </c>
      <c r="F222" s="15"/>
    </row>
    <row r="223" spans="1:6" ht="120" hidden="1">
      <c r="A223" s="18" t="s">
        <v>316</v>
      </c>
      <c r="B223" s="7" t="s">
        <v>178</v>
      </c>
      <c r="C223" s="11" t="s">
        <v>171</v>
      </c>
      <c r="D223" s="8"/>
      <c r="E223" s="15">
        <v>1786.75</v>
      </c>
      <c r="F223" s="15"/>
    </row>
    <row r="224" spans="1:6" ht="84" hidden="1">
      <c r="A224" s="18" t="s">
        <v>316</v>
      </c>
      <c r="B224" s="7" t="s">
        <v>193</v>
      </c>
      <c r="C224" s="11" t="s">
        <v>198</v>
      </c>
      <c r="D224" s="8"/>
      <c r="E224" s="15">
        <v>45.072000000000003</v>
      </c>
      <c r="F224" s="15"/>
    </row>
    <row r="225" spans="1:6" ht="192" hidden="1">
      <c r="A225" s="18" t="s">
        <v>316</v>
      </c>
      <c r="B225" s="7" t="s">
        <v>296</v>
      </c>
      <c r="C225" s="11" t="s">
        <v>297</v>
      </c>
      <c r="D225" s="8"/>
      <c r="E225" s="15">
        <v>80</v>
      </c>
      <c r="F225" s="15"/>
    </row>
    <row r="226" spans="1:6" ht="132" hidden="1">
      <c r="A226" s="18" t="s">
        <v>316</v>
      </c>
      <c r="B226" s="7" t="s">
        <v>327</v>
      </c>
      <c r="C226" s="11" t="s">
        <v>328</v>
      </c>
      <c r="D226" s="8"/>
      <c r="E226" s="15">
        <v>0</v>
      </c>
      <c r="F226" s="15"/>
    </row>
    <row r="227" spans="1:6" ht="120" hidden="1">
      <c r="A227" s="18" t="s">
        <v>316</v>
      </c>
      <c r="B227" s="7" t="s">
        <v>329</v>
      </c>
      <c r="C227" s="11" t="s">
        <v>330</v>
      </c>
      <c r="D227" s="8"/>
      <c r="E227" s="15">
        <v>0</v>
      </c>
      <c r="F227" s="15"/>
    </row>
    <row r="228" spans="1:6" ht="120" hidden="1">
      <c r="A228" s="18" t="s">
        <v>316</v>
      </c>
      <c r="B228" s="7" t="s">
        <v>331</v>
      </c>
      <c r="C228" s="11" t="s">
        <v>332</v>
      </c>
      <c r="D228" s="8"/>
      <c r="E228" s="15">
        <v>0</v>
      </c>
      <c r="F228" s="15"/>
    </row>
    <row r="229" spans="1:6" ht="120" hidden="1">
      <c r="A229" s="18" t="s">
        <v>316</v>
      </c>
      <c r="B229" s="7" t="s">
        <v>333</v>
      </c>
      <c r="C229" s="11" t="s">
        <v>334</v>
      </c>
      <c r="D229" s="8"/>
      <c r="E229" s="15">
        <v>0</v>
      </c>
      <c r="F229" s="15"/>
    </row>
    <row r="230" spans="1:6" ht="144" hidden="1">
      <c r="A230" s="18" t="s">
        <v>316</v>
      </c>
      <c r="B230" s="7" t="s">
        <v>335</v>
      </c>
      <c r="C230" s="11" t="s">
        <v>336</v>
      </c>
      <c r="D230" s="8"/>
      <c r="E230" s="15">
        <v>0</v>
      </c>
      <c r="F230" s="15"/>
    </row>
    <row r="231" spans="1:6" ht="120" hidden="1">
      <c r="A231" s="18" t="s">
        <v>316</v>
      </c>
      <c r="B231" s="7" t="s">
        <v>337</v>
      </c>
      <c r="C231" s="11" t="s">
        <v>338</v>
      </c>
      <c r="D231" s="8"/>
      <c r="E231" s="15">
        <v>0</v>
      </c>
      <c r="F231" s="15"/>
    </row>
    <row r="232" spans="1:6" ht="132" hidden="1">
      <c r="A232" s="18" t="s">
        <v>316</v>
      </c>
      <c r="B232" s="7" t="s">
        <v>339</v>
      </c>
      <c r="C232" s="11" t="s">
        <v>340</v>
      </c>
      <c r="D232" s="8"/>
      <c r="E232" s="15">
        <v>0</v>
      </c>
      <c r="F232" s="15"/>
    </row>
    <row r="233" spans="1:6" ht="120" hidden="1">
      <c r="A233" s="18" t="s">
        <v>316</v>
      </c>
      <c r="B233" s="7" t="s">
        <v>341</v>
      </c>
      <c r="C233" s="11" t="s">
        <v>342</v>
      </c>
      <c r="D233" s="8"/>
      <c r="E233" s="15">
        <v>0</v>
      </c>
      <c r="F233" s="15"/>
    </row>
    <row r="234" spans="1:6" ht="108" hidden="1">
      <c r="A234" s="18" t="s">
        <v>316</v>
      </c>
      <c r="B234" s="7" t="s">
        <v>343</v>
      </c>
      <c r="C234" s="11" t="s">
        <v>344</v>
      </c>
      <c r="D234" s="8"/>
      <c r="E234" s="15">
        <v>0</v>
      </c>
      <c r="F234" s="15"/>
    </row>
    <row r="235" spans="1:6" ht="132" hidden="1">
      <c r="A235" s="18" t="s">
        <v>316</v>
      </c>
      <c r="B235" s="7" t="s">
        <v>238</v>
      </c>
      <c r="C235" s="11" t="s">
        <v>346</v>
      </c>
      <c r="D235" s="8"/>
      <c r="E235" s="15">
        <v>218.99</v>
      </c>
      <c r="F235" s="15"/>
    </row>
    <row r="236" spans="1:6" ht="132" hidden="1">
      <c r="A236" s="18" t="s">
        <v>316</v>
      </c>
      <c r="B236" s="7" t="s">
        <v>239</v>
      </c>
      <c r="C236" s="11" t="s">
        <v>217</v>
      </c>
      <c r="D236" s="8"/>
      <c r="E236" s="15">
        <v>1392.48</v>
      </c>
      <c r="F236" s="15"/>
    </row>
    <row r="237" spans="1:6" ht="120" hidden="1">
      <c r="A237" s="18" t="s">
        <v>316</v>
      </c>
      <c r="B237" s="7" t="s">
        <v>241</v>
      </c>
      <c r="C237" s="11" t="s">
        <v>347</v>
      </c>
      <c r="D237" s="8"/>
      <c r="E237" s="15">
        <v>7068</v>
      </c>
      <c r="F237" s="15"/>
    </row>
    <row r="238" spans="1:6" ht="132" hidden="1">
      <c r="A238" s="18" t="s">
        <v>316</v>
      </c>
      <c r="B238" s="10">
        <v>18137</v>
      </c>
      <c r="C238" s="12" t="s">
        <v>348</v>
      </c>
      <c r="D238" s="8"/>
      <c r="E238" s="15">
        <v>240</v>
      </c>
      <c r="F238" s="15"/>
    </row>
    <row r="239" spans="1:6" ht="60" hidden="1">
      <c r="A239" s="18" t="s">
        <v>316</v>
      </c>
      <c r="B239" s="10">
        <v>18140</v>
      </c>
      <c r="C239" s="12" t="s">
        <v>349</v>
      </c>
      <c r="D239" s="8"/>
      <c r="E239" s="15">
        <v>1046</v>
      </c>
      <c r="F239" s="15"/>
    </row>
    <row r="240" spans="1:6" ht="84" hidden="1">
      <c r="A240" s="18" t="s">
        <v>316</v>
      </c>
      <c r="B240" s="10">
        <v>18155</v>
      </c>
      <c r="C240" s="12" t="s">
        <v>453</v>
      </c>
      <c r="D240" s="9"/>
      <c r="E240" s="15">
        <v>1</v>
      </c>
      <c r="F240" s="15"/>
    </row>
    <row r="241" spans="1:6" ht="96" hidden="1">
      <c r="A241" s="18" t="s">
        <v>316</v>
      </c>
      <c r="B241" s="10">
        <v>18156</v>
      </c>
      <c r="C241" s="12" t="s">
        <v>454</v>
      </c>
      <c r="D241" s="9"/>
      <c r="E241" s="15">
        <v>1</v>
      </c>
      <c r="F241" s="15"/>
    </row>
    <row r="242" spans="1:6" ht="108" hidden="1">
      <c r="A242" s="18" t="s">
        <v>316</v>
      </c>
      <c r="B242" s="10">
        <v>18157</v>
      </c>
      <c r="C242" s="12" t="s">
        <v>455</v>
      </c>
      <c r="D242" s="9"/>
      <c r="E242" s="15">
        <v>1</v>
      </c>
      <c r="F242" s="15"/>
    </row>
    <row r="243" spans="1:6" ht="84" hidden="1">
      <c r="A243" s="18" t="s">
        <v>316</v>
      </c>
      <c r="B243" s="10">
        <v>18158</v>
      </c>
      <c r="C243" s="12" t="s">
        <v>456</v>
      </c>
      <c r="D243" s="9"/>
      <c r="E243" s="15">
        <v>1</v>
      </c>
      <c r="F243" s="15"/>
    </row>
    <row r="244" spans="1:6" ht="96" hidden="1">
      <c r="A244" s="18" t="s">
        <v>316</v>
      </c>
      <c r="B244" s="10">
        <v>18159</v>
      </c>
      <c r="C244" s="12" t="s">
        <v>457</v>
      </c>
      <c r="D244" s="9"/>
      <c r="E244" s="15">
        <v>1</v>
      </c>
      <c r="F244" s="15"/>
    </row>
    <row r="245" spans="1:6" ht="108" hidden="1">
      <c r="A245" s="18" t="s">
        <v>316</v>
      </c>
      <c r="B245" s="10">
        <v>18160</v>
      </c>
      <c r="C245" s="12" t="s">
        <v>458</v>
      </c>
      <c r="D245" s="9"/>
      <c r="E245" s="15">
        <v>1</v>
      </c>
      <c r="F245" s="15"/>
    </row>
    <row r="246" spans="1:6" ht="84" hidden="1">
      <c r="A246" s="18" t="s">
        <v>316</v>
      </c>
      <c r="B246" s="10">
        <v>18161</v>
      </c>
      <c r="C246" s="12" t="s">
        <v>459</v>
      </c>
      <c r="D246" s="9"/>
      <c r="E246" s="15">
        <v>1</v>
      </c>
      <c r="F246" s="15"/>
    </row>
    <row r="247" spans="1:6" ht="84" hidden="1">
      <c r="A247" s="18" t="s">
        <v>316</v>
      </c>
      <c r="B247" s="10">
        <v>18162</v>
      </c>
      <c r="C247" s="12" t="s">
        <v>460</v>
      </c>
      <c r="D247" s="9"/>
      <c r="E247" s="15">
        <v>1</v>
      </c>
      <c r="F247" s="15"/>
    </row>
    <row r="248" spans="1:6" ht="84" hidden="1">
      <c r="A248" s="18" t="s">
        <v>316</v>
      </c>
      <c r="B248" s="10">
        <v>18163</v>
      </c>
      <c r="C248" s="12" t="s">
        <v>461</v>
      </c>
      <c r="D248" s="9"/>
      <c r="E248" s="15">
        <v>1</v>
      </c>
      <c r="F248" s="15"/>
    </row>
    <row r="249" spans="1:6" ht="156" hidden="1">
      <c r="A249" s="18" t="s">
        <v>316</v>
      </c>
      <c r="B249" s="10">
        <v>18164</v>
      </c>
      <c r="C249" s="12" t="s">
        <v>462</v>
      </c>
      <c r="D249" s="9"/>
      <c r="E249" s="15">
        <v>1</v>
      </c>
      <c r="F249" s="15"/>
    </row>
    <row r="250" spans="1:6" ht="60" hidden="1">
      <c r="A250" s="18" t="s">
        <v>316</v>
      </c>
      <c r="B250" s="7" t="s">
        <v>427</v>
      </c>
      <c r="C250" s="11" t="s">
        <v>447</v>
      </c>
      <c r="D250" s="9"/>
      <c r="E250" s="15">
        <v>6382.24</v>
      </c>
      <c r="F250" s="15"/>
    </row>
    <row r="251" spans="1:6" ht="36">
      <c r="A251" s="18" t="s">
        <v>316</v>
      </c>
      <c r="B251" s="7" t="s">
        <v>265</v>
      </c>
      <c r="C251" s="11" t="s">
        <v>266</v>
      </c>
      <c r="D251" s="22" t="s">
        <v>522</v>
      </c>
      <c r="E251" s="28">
        <v>3252</v>
      </c>
      <c r="F251" s="28">
        <v>0</v>
      </c>
    </row>
    <row r="252" spans="1:6" ht="180" hidden="1">
      <c r="A252" s="18" t="s">
        <v>496</v>
      </c>
      <c r="B252" s="7" t="s">
        <v>270</v>
      </c>
      <c r="C252" s="11" t="s">
        <v>6</v>
      </c>
      <c r="D252" s="8"/>
      <c r="E252" s="15">
        <v>2519.52</v>
      </c>
      <c r="F252" s="15"/>
    </row>
    <row r="253" spans="1:6" ht="72" hidden="1">
      <c r="A253" s="18" t="s">
        <v>496</v>
      </c>
      <c r="B253" s="7" t="s">
        <v>7</v>
      </c>
      <c r="C253" s="11" t="s">
        <v>8</v>
      </c>
      <c r="D253" s="8"/>
      <c r="E253" s="15">
        <v>2180.46</v>
      </c>
      <c r="F253" s="15"/>
    </row>
    <row r="254" spans="1:6" ht="48" hidden="1">
      <c r="A254" s="18" t="s">
        <v>496</v>
      </c>
      <c r="B254" s="7" t="s">
        <v>21</v>
      </c>
      <c r="C254" s="11" t="s">
        <v>18</v>
      </c>
      <c r="D254" s="8"/>
      <c r="E254" s="15">
        <v>283.13</v>
      </c>
      <c r="F254" s="15"/>
    </row>
    <row r="255" spans="1:6" ht="228" hidden="1">
      <c r="A255" s="18" t="s">
        <v>496</v>
      </c>
      <c r="B255" s="7" t="s">
        <v>25</v>
      </c>
      <c r="C255" s="11" t="s">
        <v>22</v>
      </c>
      <c r="D255" s="8"/>
      <c r="E255" s="15">
        <v>26.970000000000006</v>
      </c>
      <c r="F255" s="15"/>
    </row>
    <row r="256" spans="1:6" ht="300" hidden="1">
      <c r="A256" s="18" t="s">
        <v>496</v>
      </c>
      <c r="B256" s="7" t="s">
        <v>30</v>
      </c>
      <c r="C256" s="11" t="s">
        <v>31</v>
      </c>
      <c r="D256" s="8"/>
      <c r="E256" s="15">
        <v>5194.21</v>
      </c>
      <c r="F256" s="15"/>
    </row>
    <row r="257" spans="1:6" ht="60" hidden="1">
      <c r="A257" s="18" t="s">
        <v>496</v>
      </c>
      <c r="B257" s="7" t="s">
        <v>36</v>
      </c>
      <c r="C257" s="11" t="s">
        <v>38</v>
      </c>
      <c r="D257" s="8"/>
      <c r="E257" s="15">
        <v>5273.62</v>
      </c>
      <c r="F257" s="15"/>
    </row>
    <row r="258" spans="1:6" ht="240" hidden="1">
      <c r="A258" s="18" t="s">
        <v>496</v>
      </c>
      <c r="B258" s="7" t="s">
        <v>45</v>
      </c>
      <c r="C258" s="11" t="s">
        <v>46</v>
      </c>
      <c r="D258" s="8"/>
      <c r="E258" s="15">
        <v>1712.4199999999998</v>
      </c>
      <c r="F258" s="15"/>
    </row>
    <row r="259" spans="1:6" ht="120" hidden="1">
      <c r="A259" s="18" t="s">
        <v>496</v>
      </c>
      <c r="B259" s="7" t="s">
        <v>49</v>
      </c>
      <c r="C259" s="11" t="s">
        <v>318</v>
      </c>
      <c r="D259" s="8"/>
      <c r="E259" s="15">
        <v>41.16</v>
      </c>
      <c r="F259" s="15"/>
    </row>
    <row r="260" spans="1:6" ht="216" hidden="1">
      <c r="A260" s="18" t="s">
        <v>496</v>
      </c>
      <c r="B260" s="7" t="s">
        <v>86</v>
      </c>
      <c r="C260" s="11" t="s">
        <v>87</v>
      </c>
      <c r="D260" s="8"/>
      <c r="E260" s="15">
        <v>851.57</v>
      </c>
      <c r="F260" s="15"/>
    </row>
    <row r="261" spans="1:6" ht="216" hidden="1">
      <c r="A261" s="18" t="s">
        <v>496</v>
      </c>
      <c r="B261" s="7" t="s">
        <v>88</v>
      </c>
      <c r="C261" s="11" t="s">
        <v>353</v>
      </c>
      <c r="D261" s="8"/>
      <c r="E261" s="15">
        <v>170.53</v>
      </c>
      <c r="F261" s="15"/>
    </row>
    <row r="262" spans="1:6" ht="96" hidden="1">
      <c r="A262" s="18" t="s">
        <v>496</v>
      </c>
      <c r="B262" s="7" t="s">
        <v>90</v>
      </c>
      <c r="C262" s="11" t="s">
        <v>354</v>
      </c>
      <c r="D262" s="8"/>
      <c r="E262" s="15">
        <v>369.68</v>
      </c>
      <c r="F262" s="15"/>
    </row>
    <row r="263" spans="1:6" ht="156" hidden="1">
      <c r="A263" s="18" t="s">
        <v>496</v>
      </c>
      <c r="B263" s="7" t="s">
        <v>99</v>
      </c>
      <c r="C263" s="11" t="s">
        <v>100</v>
      </c>
      <c r="D263" s="8"/>
      <c r="E263" s="15">
        <v>2524.63</v>
      </c>
      <c r="F263" s="15"/>
    </row>
    <row r="264" spans="1:6" ht="156" hidden="1">
      <c r="A264" s="18" t="s">
        <v>496</v>
      </c>
      <c r="B264" s="7" t="s">
        <v>101</v>
      </c>
      <c r="C264" s="11" t="s">
        <v>102</v>
      </c>
      <c r="D264" s="8"/>
      <c r="E264" s="15">
        <v>2524.7600000000002</v>
      </c>
      <c r="F264" s="15"/>
    </row>
    <row r="265" spans="1:6" ht="132" hidden="1">
      <c r="A265" s="18" t="s">
        <v>496</v>
      </c>
      <c r="B265" s="7" t="s">
        <v>119</v>
      </c>
      <c r="C265" s="11" t="s">
        <v>120</v>
      </c>
      <c r="D265" s="8"/>
      <c r="E265" s="15">
        <v>566.88</v>
      </c>
      <c r="F265" s="15"/>
    </row>
    <row r="266" spans="1:6" ht="132" hidden="1">
      <c r="A266" s="18" t="s">
        <v>496</v>
      </c>
      <c r="B266" s="7" t="s">
        <v>121</v>
      </c>
      <c r="C266" s="11" t="s">
        <v>122</v>
      </c>
      <c r="D266" s="8"/>
      <c r="E266" s="15">
        <v>566.88</v>
      </c>
      <c r="F266" s="15"/>
    </row>
    <row r="267" spans="1:6" ht="132" hidden="1">
      <c r="A267" s="18" t="s">
        <v>496</v>
      </c>
      <c r="B267" s="7" t="s">
        <v>128</v>
      </c>
      <c r="C267" s="11" t="s">
        <v>120</v>
      </c>
      <c r="D267" s="8"/>
      <c r="E267" s="15">
        <v>3490.4</v>
      </c>
      <c r="F267" s="15"/>
    </row>
    <row r="268" spans="1:6" ht="132" hidden="1">
      <c r="A268" s="18" t="s">
        <v>496</v>
      </c>
      <c r="B268" s="7" t="s">
        <v>129</v>
      </c>
      <c r="C268" s="11" t="s">
        <v>122</v>
      </c>
      <c r="D268" s="8"/>
      <c r="E268" s="15">
        <v>3490.4</v>
      </c>
      <c r="F268" s="15"/>
    </row>
    <row r="269" spans="1:6" ht="204" hidden="1">
      <c r="A269" s="18" t="s">
        <v>496</v>
      </c>
      <c r="B269" s="7" t="s">
        <v>130</v>
      </c>
      <c r="C269" s="11" t="s">
        <v>132</v>
      </c>
      <c r="D269" s="8"/>
      <c r="E269" s="15">
        <v>3490.4</v>
      </c>
      <c r="F269" s="15"/>
    </row>
    <row r="270" spans="1:6" ht="96" hidden="1">
      <c r="A270" s="18" t="s">
        <v>496</v>
      </c>
      <c r="B270" s="7" t="s">
        <v>140</v>
      </c>
      <c r="C270" s="11" t="s">
        <v>143</v>
      </c>
      <c r="D270" s="8"/>
      <c r="E270" s="15">
        <v>179.91</v>
      </c>
      <c r="F270" s="15"/>
    </row>
    <row r="271" spans="1:6" ht="192" hidden="1">
      <c r="A271" s="18" t="s">
        <v>496</v>
      </c>
      <c r="B271" s="7" t="s">
        <v>142</v>
      </c>
      <c r="C271" s="11" t="s">
        <v>145</v>
      </c>
      <c r="D271" s="8"/>
      <c r="E271" s="15">
        <v>179.91</v>
      </c>
      <c r="F271" s="15"/>
    </row>
    <row r="272" spans="1:6" ht="84" hidden="1">
      <c r="A272" s="18" t="s">
        <v>496</v>
      </c>
      <c r="B272" s="7" t="s">
        <v>144</v>
      </c>
      <c r="C272" s="11" t="s">
        <v>146</v>
      </c>
      <c r="D272" s="8"/>
      <c r="E272" s="15">
        <v>6441</v>
      </c>
      <c r="F272" s="15"/>
    </row>
    <row r="273" spans="1:6" ht="168" hidden="1">
      <c r="A273" s="18" t="s">
        <v>496</v>
      </c>
      <c r="B273" s="7" t="s">
        <v>151</v>
      </c>
      <c r="C273" s="11" t="s">
        <v>125</v>
      </c>
      <c r="D273" s="8"/>
      <c r="E273" s="15">
        <v>712.47</v>
      </c>
      <c r="F273" s="15"/>
    </row>
    <row r="274" spans="1:6" ht="96" hidden="1">
      <c r="A274" s="18" t="s">
        <v>496</v>
      </c>
      <c r="B274" s="7" t="s">
        <v>156</v>
      </c>
      <c r="C274" s="11" t="s">
        <v>158</v>
      </c>
      <c r="D274" s="8"/>
      <c r="E274" s="15">
        <v>2518.7199999999998</v>
      </c>
      <c r="F274" s="15"/>
    </row>
    <row r="275" spans="1:6" ht="60" hidden="1">
      <c r="A275" s="18" t="s">
        <v>496</v>
      </c>
      <c r="B275" s="7" t="s">
        <v>355</v>
      </c>
      <c r="C275" s="11" t="s">
        <v>356</v>
      </c>
      <c r="D275" s="8"/>
      <c r="E275" s="15">
        <v>9.9999999999999978E-2</v>
      </c>
      <c r="F275" s="15"/>
    </row>
    <row r="276" spans="1:6" ht="72" hidden="1">
      <c r="A276" s="18" t="s">
        <v>496</v>
      </c>
      <c r="B276" s="7" t="s">
        <v>357</v>
      </c>
      <c r="C276" s="11" t="s">
        <v>303</v>
      </c>
      <c r="D276" s="8"/>
      <c r="E276" s="15">
        <v>2</v>
      </c>
      <c r="F276" s="15"/>
    </row>
    <row r="277" spans="1:6" ht="72" hidden="1">
      <c r="A277" s="18" t="s">
        <v>496</v>
      </c>
      <c r="B277" s="7" t="s">
        <v>358</v>
      </c>
      <c r="C277" s="11" t="s">
        <v>211</v>
      </c>
      <c r="D277" s="8"/>
      <c r="E277" s="15">
        <v>1</v>
      </c>
      <c r="F277" s="15"/>
    </row>
    <row r="278" spans="1:6" ht="120" hidden="1">
      <c r="A278" s="18" t="s">
        <v>496</v>
      </c>
      <c r="B278" s="7" t="s">
        <v>359</v>
      </c>
      <c r="C278" s="11" t="s">
        <v>360</v>
      </c>
      <c r="D278" s="8"/>
      <c r="E278" s="15">
        <v>0</v>
      </c>
      <c r="F278" s="15"/>
    </row>
    <row r="279" spans="1:6" ht="72" hidden="1">
      <c r="A279" s="18" t="s">
        <v>496</v>
      </c>
      <c r="B279" s="7" t="s">
        <v>361</v>
      </c>
      <c r="C279" s="11" t="s">
        <v>511</v>
      </c>
      <c r="D279" s="8"/>
      <c r="E279" s="15">
        <v>1</v>
      </c>
      <c r="F279" s="15"/>
    </row>
    <row r="280" spans="1:6" ht="132" hidden="1">
      <c r="A280" s="18" t="s">
        <v>496</v>
      </c>
      <c r="B280" s="7" t="s">
        <v>362</v>
      </c>
      <c r="C280" s="11" t="s">
        <v>363</v>
      </c>
      <c r="D280" s="8"/>
      <c r="E280" s="15">
        <v>0</v>
      </c>
      <c r="F280" s="15"/>
    </row>
    <row r="281" spans="1:6" ht="132" hidden="1">
      <c r="A281" s="18" t="s">
        <v>496</v>
      </c>
      <c r="B281" s="7" t="s">
        <v>364</v>
      </c>
      <c r="C281" s="11" t="s">
        <v>365</v>
      </c>
      <c r="D281" s="8"/>
      <c r="E281" s="15">
        <v>0</v>
      </c>
      <c r="F281" s="15"/>
    </row>
    <row r="282" spans="1:6" ht="132" hidden="1">
      <c r="A282" s="18" t="s">
        <v>496</v>
      </c>
      <c r="B282" s="7" t="s">
        <v>366</v>
      </c>
      <c r="C282" s="11" t="s">
        <v>367</v>
      </c>
      <c r="D282" s="8"/>
      <c r="E282" s="15">
        <v>0</v>
      </c>
      <c r="F282" s="15"/>
    </row>
    <row r="283" spans="1:6" ht="144" hidden="1">
      <c r="A283" s="18" t="s">
        <v>496</v>
      </c>
      <c r="B283" s="7" t="s">
        <v>368</v>
      </c>
      <c r="C283" s="11" t="s">
        <v>369</v>
      </c>
      <c r="D283" s="8"/>
      <c r="E283" s="15">
        <v>0</v>
      </c>
      <c r="F283" s="15"/>
    </row>
    <row r="284" spans="1:6" ht="144" hidden="1">
      <c r="A284" s="18" t="s">
        <v>496</v>
      </c>
      <c r="B284" s="7" t="s">
        <v>370</v>
      </c>
      <c r="C284" s="11" t="s">
        <v>371</v>
      </c>
      <c r="D284" s="8"/>
      <c r="E284" s="15">
        <v>0</v>
      </c>
      <c r="F284" s="15"/>
    </row>
    <row r="285" spans="1:6" ht="132" hidden="1">
      <c r="A285" s="18" t="s">
        <v>496</v>
      </c>
      <c r="B285" s="7" t="s">
        <v>372</v>
      </c>
      <c r="C285" s="11" t="s">
        <v>373</v>
      </c>
      <c r="D285" s="8"/>
      <c r="E285" s="15">
        <v>0</v>
      </c>
      <c r="F285" s="15"/>
    </row>
    <row r="286" spans="1:6" ht="120" hidden="1">
      <c r="A286" s="18" t="s">
        <v>496</v>
      </c>
      <c r="B286" s="7" t="s">
        <v>374</v>
      </c>
      <c r="C286" s="11" t="s">
        <v>375</v>
      </c>
      <c r="D286" s="8"/>
      <c r="E286" s="15">
        <v>0</v>
      </c>
      <c r="F286" s="15"/>
    </row>
    <row r="287" spans="1:6" ht="132" hidden="1">
      <c r="A287" s="18" t="s">
        <v>496</v>
      </c>
      <c r="B287" s="7" t="s">
        <v>376</v>
      </c>
      <c r="C287" s="11" t="s">
        <v>377</v>
      </c>
      <c r="D287" s="8"/>
      <c r="E287" s="15">
        <v>0</v>
      </c>
      <c r="F287" s="15"/>
    </row>
    <row r="288" spans="1:6" ht="120" hidden="1">
      <c r="A288" s="18" t="s">
        <v>496</v>
      </c>
      <c r="B288" s="7" t="s">
        <v>378</v>
      </c>
      <c r="C288" s="11" t="s">
        <v>379</v>
      </c>
      <c r="D288" s="8"/>
      <c r="E288" s="15">
        <v>0</v>
      </c>
      <c r="F288" s="15"/>
    </row>
    <row r="289" spans="1:6" ht="132" hidden="1">
      <c r="A289" s="18" t="s">
        <v>496</v>
      </c>
      <c r="B289" s="7" t="s">
        <v>380</v>
      </c>
      <c r="C289" s="11" t="s">
        <v>381</v>
      </c>
      <c r="D289" s="8"/>
      <c r="E289" s="15">
        <v>0</v>
      </c>
      <c r="F289" s="15"/>
    </row>
    <row r="290" spans="1:6" ht="84" hidden="1">
      <c r="A290" s="18" t="s">
        <v>496</v>
      </c>
      <c r="B290" s="7" t="s">
        <v>299</v>
      </c>
      <c r="C290" s="11" t="s">
        <v>382</v>
      </c>
      <c r="D290" s="8"/>
      <c r="E290" s="15">
        <v>605</v>
      </c>
      <c r="F290" s="15"/>
    </row>
    <row r="291" spans="1:6" ht="132" hidden="1">
      <c r="A291" s="18" t="s">
        <v>496</v>
      </c>
      <c r="B291" s="7" t="s">
        <v>383</v>
      </c>
      <c r="C291" s="11" t="s">
        <v>217</v>
      </c>
      <c r="D291" s="8"/>
      <c r="E291" s="15">
        <v>532.21</v>
      </c>
      <c r="F291" s="15"/>
    </row>
    <row r="292" spans="1:6" ht="132" hidden="1">
      <c r="A292" s="18" t="s">
        <v>496</v>
      </c>
      <c r="B292" s="7" t="s">
        <v>384</v>
      </c>
      <c r="C292" s="11" t="s">
        <v>385</v>
      </c>
      <c r="D292" s="8"/>
      <c r="E292" s="15">
        <v>280.01</v>
      </c>
      <c r="F292" s="15"/>
    </row>
    <row r="293" spans="1:6" ht="120" hidden="1">
      <c r="A293" s="18" t="s">
        <v>496</v>
      </c>
      <c r="B293" s="7" t="s">
        <v>386</v>
      </c>
      <c r="C293" s="11" t="s">
        <v>223</v>
      </c>
      <c r="D293" s="8"/>
      <c r="E293" s="15">
        <v>586</v>
      </c>
      <c r="F293" s="15"/>
    </row>
    <row r="294" spans="1:6" ht="120" hidden="1">
      <c r="A294" s="18" t="s">
        <v>496</v>
      </c>
      <c r="B294" s="7" t="s">
        <v>387</v>
      </c>
      <c r="C294" s="11" t="s">
        <v>388</v>
      </c>
      <c r="D294" s="8"/>
      <c r="E294" s="15">
        <v>2150</v>
      </c>
      <c r="F294" s="15"/>
    </row>
    <row r="295" spans="1:6" ht="120" hidden="1">
      <c r="A295" s="18" t="s">
        <v>496</v>
      </c>
      <c r="B295" s="7" t="s">
        <v>389</v>
      </c>
      <c r="C295" s="11" t="s">
        <v>390</v>
      </c>
      <c r="D295" s="8"/>
      <c r="E295" s="15">
        <v>3435</v>
      </c>
      <c r="F295" s="15"/>
    </row>
    <row r="296" spans="1:6" ht="120" hidden="1">
      <c r="A296" s="18" t="s">
        <v>496</v>
      </c>
      <c r="B296" s="7" t="s">
        <v>391</v>
      </c>
      <c r="C296" s="11" t="s">
        <v>392</v>
      </c>
      <c r="D296" s="8"/>
      <c r="E296" s="15">
        <v>1897</v>
      </c>
      <c r="F296" s="15"/>
    </row>
    <row r="297" spans="1:6" ht="120" hidden="1">
      <c r="A297" s="18" t="s">
        <v>496</v>
      </c>
      <c r="B297" s="7" t="s">
        <v>393</v>
      </c>
      <c r="C297" s="11" t="s">
        <v>394</v>
      </c>
      <c r="D297" s="8"/>
      <c r="E297" s="15">
        <v>180</v>
      </c>
      <c r="F297" s="15"/>
    </row>
    <row r="298" spans="1:6" ht="120" hidden="1">
      <c r="A298" s="18" t="s">
        <v>496</v>
      </c>
      <c r="B298" s="7" t="s">
        <v>395</v>
      </c>
      <c r="C298" s="11" t="s">
        <v>396</v>
      </c>
      <c r="D298" s="8"/>
      <c r="E298" s="15">
        <v>614</v>
      </c>
      <c r="F298" s="15"/>
    </row>
    <row r="299" spans="1:6" ht="48" hidden="1">
      <c r="A299" s="18" t="s">
        <v>496</v>
      </c>
      <c r="B299" s="7" t="s">
        <v>397</v>
      </c>
      <c r="C299" s="11" t="s">
        <v>240</v>
      </c>
      <c r="D299" s="8"/>
      <c r="E299" s="15">
        <v>264</v>
      </c>
      <c r="F299" s="15"/>
    </row>
    <row r="300" spans="1:6" ht="120" hidden="1">
      <c r="A300" s="18" t="s">
        <v>496</v>
      </c>
      <c r="B300" s="10">
        <v>17103</v>
      </c>
      <c r="C300" s="12" t="s">
        <v>347</v>
      </c>
      <c r="D300" s="8"/>
      <c r="E300" s="15">
        <v>247</v>
      </c>
      <c r="F300" s="15"/>
    </row>
    <row r="301" spans="1:6" ht="252" hidden="1">
      <c r="A301" s="18" t="s">
        <v>496</v>
      </c>
      <c r="B301" s="10">
        <v>17119</v>
      </c>
      <c r="C301" s="12" t="s">
        <v>345</v>
      </c>
      <c r="D301" s="8"/>
      <c r="E301" s="15">
        <v>230</v>
      </c>
      <c r="F301" s="15"/>
    </row>
    <row r="302" spans="1:6" ht="84" hidden="1">
      <c r="A302" s="18" t="s">
        <v>496</v>
      </c>
      <c r="B302" s="10">
        <v>17120</v>
      </c>
      <c r="C302" s="12" t="s">
        <v>463</v>
      </c>
      <c r="D302" s="8"/>
      <c r="E302" s="15">
        <v>1</v>
      </c>
      <c r="F302" s="15"/>
    </row>
    <row r="303" spans="1:6" ht="36" hidden="1">
      <c r="A303" s="18" t="s">
        <v>496</v>
      </c>
      <c r="B303" s="10">
        <v>17121</v>
      </c>
      <c r="C303" s="12" t="s">
        <v>464</v>
      </c>
      <c r="D303" s="8"/>
      <c r="E303" s="15">
        <v>1</v>
      </c>
      <c r="F303" s="15"/>
    </row>
    <row r="304" spans="1:6" ht="36" hidden="1">
      <c r="A304" s="18" t="s">
        <v>496</v>
      </c>
      <c r="B304" s="10">
        <v>17122</v>
      </c>
      <c r="C304" s="12" t="s">
        <v>465</v>
      </c>
      <c r="D304" s="8"/>
      <c r="E304" s="15">
        <v>1</v>
      </c>
      <c r="F304" s="15"/>
    </row>
    <row r="305" spans="1:6" ht="36" hidden="1">
      <c r="A305" s="18" t="s">
        <v>496</v>
      </c>
      <c r="B305" s="10">
        <v>17123</v>
      </c>
      <c r="C305" s="12" t="s">
        <v>466</v>
      </c>
      <c r="D305" s="8"/>
      <c r="E305" s="15">
        <v>1</v>
      </c>
      <c r="F305" s="15"/>
    </row>
    <row r="306" spans="1:6" ht="36" hidden="1">
      <c r="A306" s="18" t="s">
        <v>496</v>
      </c>
      <c r="B306" s="10">
        <v>17124</v>
      </c>
      <c r="C306" s="12" t="s">
        <v>467</v>
      </c>
      <c r="D306" s="8"/>
      <c r="E306" s="15">
        <v>1</v>
      </c>
      <c r="F306" s="15"/>
    </row>
    <row r="307" spans="1:6" ht="36" hidden="1">
      <c r="A307" s="18" t="s">
        <v>496</v>
      </c>
      <c r="B307" s="10">
        <v>17125</v>
      </c>
      <c r="C307" s="12" t="s">
        <v>468</v>
      </c>
      <c r="D307" s="8"/>
      <c r="E307" s="15">
        <v>1</v>
      </c>
      <c r="F307" s="15"/>
    </row>
    <row r="308" spans="1:6" ht="36" hidden="1">
      <c r="A308" s="18" t="s">
        <v>496</v>
      </c>
      <c r="B308" s="10">
        <v>17126</v>
      </c>
      <c r="C308" s="12" t="s">
        <v>469</v>
      </c>
      <c r="D308" s="8"/>
      <c r="E308" s="15">
        <v>1</v>
      </c>
      <c r="F308" s="15"/>
    </row>
    <row r="309" spans="1:6" ht="36" hidden="1">
      <c r="A309" s="18" t="s">
        <v>496</v>
      </c>
      <c r="B309" s="10">
        <v>17127</v>
      </c>
      <c r="C309" s="12" t="s">
        <v>470</v>
      </c>
      <c r="D309" s="8"/>
      <c r="E309" s="15">
        <v>1</v>
      </c>
      <c r="F309" s="15"/>
    </row>
    <row r="310" spans="1:6" ht="36" hidden="1">
      <c r="A310" s="18" t="s">
        <v>496</v>
      </c>
      <c r="B310" s="10">
        <v>17128</v>
      </c>
      <c r="C310" s="12" t="s">
        <v>471</v>
      </c>
      <c r="D310" s="8"/>
      <c r="E310" s="15">
        <v>1</v>
      </c>
      <c r="F310" s="15"/>
    </row>
    <row r="311" spans="1:6" ht="36" hidden="1">
      <c r="A311" s="18" t="s">
        <v>496</v>
      </c>
      <c r="B311" s="10">
        <v>17129</v>
      </c>
      <c r="C311" s="12" t="s">
        <v>472</v>
      </c>
      <c r="D311" s="8"/>
      <c r="E311" s="15">
        <v>1</v>
      </c>
      <c r="F311" s="15"/>
    </row>
    <row r="312" spans="1:6" ht="36" hidden="1">
      <c r="A312" s="18" t="s">
        <v>496</v>
      </c>
      <c r="B312" s="10">
        <v>17130</v>
      </c>
      <c r="C312" s="12" t="s">
        <v>473</v>
      </c>
      <c r="D312" s="8"/>
      <c r="E312" s="15">
        <v>1</v>
      </c>
      <c r="F312" s="15"/>
    </row>
    <row r="313" spans="1:6" ht="84" hidden="1">
      <c r="A313" s="18" t="s">
        <v>496</v>
      </c>
      <c r="B313" s="10">
        <v>17131</v>
      </c>
      <c r="C313" s="12" t="s">
        <v>474</v>
      </c>
      <c r="D313" s="8"/>
      <c r="E313" s="15">
        <v>1</v>
      </c>
      <c r="F313" s="15"/>
    </row>
    <row r="314" spans="1:6" ht="48" hidden="1">
      <c r="A314" s="18" t="s">
        <v>496</v>
      </c>
      <c r="B314" s="10">
        <v>17132</v>
      </c>
      <c r="C314" s="12" t="s">
        <v>475</v>
      </c>
      <c r="D314" s="8"/>
      <c r="E314" s="15">
        <v>1</v>
      </c>
      <c r="F314" s="15"/>
    </row>
    <row r="315" spans="1:6" ht="84" hidden="1">
      <c r="A315" s="18" t="s">
        <v>496</v>
      </c>
      <c r="B315" s="10">
        <v>17133</v>
      </c>
      <c r="C315" s="12" t="s">
        <v>476</v>
      </c>
      <c r="D315" s="8"/>
      <c r="E315" s="15">
        <v>1</v>
      </c>
      <c r="F315" s="15"/>
    </row>
    <row r="316" spans="1:6" ht="84" hidden="1">
      <c r="A316" s="18" t="s">
        <v>496</v>
      </c>
      <c r="B316" s="10">
        <v>17134</v>
      </c>
      <c r="C316" s="12" t="s">
        <v>477</v>
      </c>
      <c r="D316" s="8"/>
      <c r="E316" s="15">
        <v>1</v>
      </c>
      <c r="F316" s="15"/>
    </row>
    <row r="317" spans="1:6" ht="36" hidden="1">
      <c r="A317" s="18" t="s">
        <v>496</v>
      </c>
      <c r="B317" s="10">
        <v>17135</v>
      </c>
      <c r="C317" s="12" t="s">
        <v>478</v>
      </c>
      <c r="D317" s="8"/>
      <c r="E317" s="15">
        <v>1</v>
      </c>
      <c r="F317" s="15"/>
    </row>
    <row r="318" spans="1:6" ht="36" hidden="1">
      <c r="A318" s="18" t="s">
        <v>496</v>
      </c>
      <c r="B318" s="10">
        <v>17136</v>
      </c>
      <c r="C318" s="12" t="s">
        <v>479</v>
      </c>
      <c r="D318" s="8"/>
      <c r="E318" s="15">
        <v>1</v>
      </c>
      <c r="F318" s="15"/>
    </row>
    <row r="319" spans="1:6" ht="36" hidden="1">
      <c r="A319" s="18" t="s">
        <v>496</v>
      </c>
      <c r="B319" s="10">
        <v>17137</v>
      </c>
      <c r="C319" s="12" t="s">
        <v>480</v>
      </c>
      <c r="D319" s="8"/>
      <c r="E319" s="15">
        <v>1</v>
      </c>
      <c r="F319" s="15"/>
    </row>
    <row r="320" spans="1:6" ht="36" hidden="1">
      <c r="A320" s="18" t="s">
        <v>496</v>
      </c>
      <c r="B320" s="10">
        <v>17138</v>
      </c>
      <c r="C320" s="12" t="s">
        <v>481</v>
      </c>
      <c r="D320" s="8"/>
      <c r="E320" s="15">
        <v>1</v>
      </c>
      <c r="F320" s="15"/>
    </row>
    <row r="321" spans="1:6" ht="36" hidden="1">
      <c r="A321" s="18" t="s">
        <v>496</v>
      </c>
      <c r="B321" s="10">
        <v>17139</v>
      </c>
      <c r="C321" s="12" t="s">
        <v>482</v>
      </c>
      <c r="D321" s="8"/>
      <c r="E321" s="15">
        <v>1</v>
      </c>
      <c r="F321" s="15"/>
    </row>
    <row r="322" spans="1:6" ht="36" hidden="1">
      <c r="A322" s="18" t="s">
        <v>496</v>
      </c>
      <c r="B322" s="10">
        <v>17140</v>
      </c>
      <c r="C322" s="12" t="s">
        <v>483</v>
      </c>
      <c r="D322" s="8"/>
      <c r="E322" s="15">
        <v>1</v>
      </c>
      <c r="F322" s="15"/>
    </row>
    <row r="323" spans="1:6" ht="36" hidden="1">
      <c r="A323" s="18" t="s">
        <v>496</v>
      </c>
      <c r="B323" s="10">
        <v>17141</v>
      </c>
      <c r="C323" s="12" t="s">
        <v>484</v>
      </c>
      <c r="D323" s="8"/>
      <c r="E323" s="15">
        <v>1</v>
      </c>
      <c r="F323" s="15"/>
    </row>
    <row r="324" spans="1:6" ht="36" hidden="1">
      <c r="A324" s="18" t="s">
        <v>496</v>
      </c>
      <c r="B324" s="10">
        <v>17142</v>
      </c>
      <c r="C324" s="12" t="s">
        <v>485</v>
      </c>
      <c r="D324" s="8"/>
      <c r="E324" s="15">
        <v>1</v>
      </c>
      <c r="F324" s="15"/>
    </row>
    <row r="325" spans="1:6" ht="84" hidden="1">
      <c r="A325" s="18" t="s">
        <v>496</v>
      </c>
      <c r="B325" s="10">
        <v>17143</v>
      </c>
      <c r="C325" s="12" t="s">
        <v>486</v>
      </c>
      <c r="D325" s="8"/>
      <c r="E325" s="15">
        <v>1</v>
      </c>
      <c r="F325" s="15"/>
    </row>
    <row r="326" spans="1:6" ht="60" hidden="1">
      <c r="A326" s="18" t="s">
        <v>496</v>
      </c>
      <c r="B326" s="7" t="s">
        <v>304</v>
      </c>
      <c r="C326" s="11" t="s">
        <v>447</v>
      </c>
      <c r="D326" s="8"/>
      <c r="E326" s="15">
        <v>1822.79</v>
      </c>
      <c r="F326" s="15"/>
    </row>
    <row r="327" spans="1:6" ht="36">
      <c r="A327" s="18" t="s">
        <v>496</v>
      </c>
      <c r="B327" s="7" t="s">
        <v>264</v>
      </c>
      <c r="C327" s="11" t="s">
        <v>516</v>
      </c>
      <c r="D327" s="22" t="s">
        <v>522</v>
      </c>
      <c r="E327" s="28">
        <v>14268</v>
      </c>
      <c r="F327" s="28" t="e">
        <f>#N/A</f>
        <v>#N/A</v>
      </c>
    </row>
    <row r="328" spans="1:6" ht="216" hidden="1">
      <c r="A328" s="18" t="s">
        <v>398</v>
      </c>
      <c r="B328" s="7" t="s">
        <v>80</v>
      </c>
      <c r="C328" s="11" t="s">
        <v>87</v>
      </c>
      <c r="D328" s="8"/>
      <c r="E328" s="15">
        <v>380.15999999999997</v>
      </c>
      <c r="F328" s="15"/>
    </row>
    <row r="329" spans="1:6" ht="156" hidden="1">
      <c r="A329" s="18" t="s">
        <v>398</v>
      </c>
      <c r="B329" s="7" t="s">
        <v>88</v>
      </c>
      <c r="C329" s="11" t="s">
        <v>100</v>
      </c>
      <c r="D329" s="8"/>
      <c r="E329" s="15">
        <v>222.43</v>
      </c>
      <c r="F329" s="15"/>
    </row>
    <row r="330" spans="1:6" ht="156" hidden="1">
      <c r="A330" s="18" t="s">
        <v>398</v>
      </c>
      <c r="B330" s="7" t="s">
        <v>90</v>
      </c>
      <c r="C330" s="11" t="s">
        <v>102</v>
      </c>
      <c r="D330" s="8"/>
      <c r="E330" s="15">
        <v>222.43</v>
      </c>
      <c r="F330" s="15"/>
    </row>
    <row r="331" spans="1:6" ht="132" hidden="1">
      <c r="A331" s="18" t="s">
        <v>398</v>
      </c>
      <c r="B331" s="7" t="s">
        <v>105</v>
      </c>
      <c r="C331" s="11" t="s">
        <v>120</v>
      </c>
      <c r="D331" s="8"/>
      <c r="E331" s="15">
        <v>942.85</v>
      </c>
      <c r="F331" s="15"/>
    </row>
    <row r="332" spans="1:6" ht="132" hidden="1">
      <c r="A332" s="18" t="s">
        <v>398</v>
      </c>
      <c r="B332" s="7" t="s">
        <v>107</v>
      </c>
      <c r="C332" s="11" t="s">
        <v>122</v>
      </c>
      <c r="D332" s="8"/>
      <c r="E332" s="15">
        <v>942.85</v>
      </c>
      <c r="F332" s="15"/>
    </row>
    <row r="333" spans="1:6" ht="204" hidden="1">
      <c r="A333" s="18" t="s">
        <v>398</v>
      </c>
      <c r="B333" s="7" t="s">
        <v>109</v>
      </c>
      <c r="C333" s="11" t="s">
        <v>132</v>
      </c>
      <c r="D333" s="8"/>
      <c r="E333" s="15">
        <v>942.84999999999991</v>
      </c>
      <c r="F333" s="15"/>
    </row>
    <row r="334" spans="1:6" ht="132" hidden="1">
      <c r="A334" s="18" t="s">
        <v>398</v>
      </c>
      <c r="B334" s="7" t="s">
        <v>117</v>
      </c>
      <c r="C334" s="11" t="s">
        <v>120</v>
      </c>
      <c r="D334" s="8"/>
      <c r="E334" s="15">
        <v>435.40999999999997</v>
      </c>
      <c r="F334" s="15"/>
    </row>
    <row r="335" spans="1:6" ht="132" hidden="1">
      <c r="A335" s="18" t="s">
        <v>398</v>
      </c>
      <c r="B335" s="7" t="s">
        <v>119</v>
      </c>
      <c r="C335" s="11" t="s">
        <v>122</v>
      </c>
      <c r="D335" s="8"/>
      <c r="E335" s="15">
        <v>435.40999999999997</v>
      </c>
      <c r="F335" s="15"/>
    </row>
    <row r="336" spans="1:6" ht="204" hidden="1">
      <c r="A336" s="18" t="s">
        <v>398</v>
      </c>
      <c r="B336" s="7" t="s">
        <v>121</v>
      </c>
      <c r="C336" s="11" t="s">
        <v>132</v>
      </c>
      <c r="D336" s="8"/>
      <c r="E336" s="15">
        <v>247.04</v>
      </c>
      <c r="F336" s="15"/>
    </row>
    <row r="337" spans="1:6" ht="84" hidden="1">
      <c r="A337" s="18" t="s">
        <v>398</v>
      </c>
      <c r="B337" s="7" t="s">
        <v>129</v>
      </c>
      <c r="C337" s="11" t="s">
        <v>146</v>
      </c>
      <c r="D337" s="8"/>
      <c r="E337" s="15">
        <v>738.49</v>
      </c>
      <c r="F337" s="15"/>
    </row>
    <row r="338" spans="1:6" ht="108" hidden="1">
      <c r="A338" s="18" t="s">
        <v>398</v>
      </c>
      <c r="B338" s="7" t="s">
        <v>130</v>
      </c>
      <c r="C338" s="11" t="s">
        <v>147</v>
      </c>
      <c r="D338" s="8"/>
      <c r="E338" s="15">
        <v>738.49</v>
      </c>
      <c r="F338" s="15"/>
    </row>
    <row r="339" spans="1:6" ht="108" hidden="1">
      <c r="A339" s="18" t="s">
        <v>398</v>
      </c>
      <c r="B339" s="7" t="s">
        <v>137</v>
      </c>
      <c r="C339" s="11" t="s">
        <v>286</v>
      </c>
      <c r="D339" s="8"/>
      <c r="E339" s="15">
        <v>74.34</v>
      </c>
      <c r="F339" s="15"/>
    </row>
    <row r="340" spans="1:6" ht="84" hidden="1">
      <c r="A340" s="18" t="s">
        <v>398</v>
      </c>
      <c r="B340" s="7" t="s">
        <v>324</v>
      </c>
      <c r="C340" s="11" t="s">
        <v>487</v>
      </c>
      <c r="D340" s="8"/>
      <c r="E340" s="15">
        <v>82.59</v>
      </c>
      <c r="F340" s="15"/>
    </row>
    <row r="341" spans="1:6" ht="72" hidden="1">
      <c r="A341" s="18" t="s">
        <v>398</v>
      </c>
      <c r="B341" s="7" t="s">
        <v>325</v>
      </c>
      <c r="C341" s="11" t="s">
        <v>288</v>
      </c>
      <c r="D341" s="8"/>
      <c r="E341" s="15">
        <v>86.73</v>
      </c>
      <c r="F341" s="15"/>
    </row>
    <row r="342" spans="1:6" ht="60" hidden="1">
      <c r="A342" s="18" t="s">
        <v>398</v>
      </c>
      <c r="B342" s="7" t="s">
        <v>296</v>
      </c>
      <c r="C342" s="11" t="s">
        <v>447</v>
      </c>
      <c r="D342" s="8"/>
      <c r="E342" s="15">
        <v>563.79999999999995</v>
      </c>
      <c r="F342" s="15"/>
    </row>
    <row r="343" spans="1:6" ht="108" hidden="1">
      <c r="A343" s="18" t="s">
        <v>399</v>
      </c>
      <c r="B343" s="7" t="s">
        <v>13</v>
      </c>
      <c r="C343" s="11" t="s">
        <v>350</v>
      </c>
      <c r="D343" s="8"/>
      <c r="E343" s="15">
        <v>122.53999999999999</v>
      </c>
      <c r="F343" s="15"/>
    </row>
    <row r="344" spans="1:6" ht="144" hidden="1">
      <c r="A344" s="18" t="s">
        <v>399</v>
      </c>
      <c r="B344" s="7" t="s">
        <v>14</v>
      </c>
      <c r="C344" s="11" t="s">
        <v>317</v>
      </c>
      <c r="D344" s="8"/>
      <c r="E344" s="15">
        <v>12.25</v>
      </c>
      <c r="F344" s="15"/>
    </row>
    <row r="345" spans="1:6" ht="132" hidden="1">
      <c r="A345" s="18" t="s">
        <v>399</v>
      </c>
      <c r="B345" s="7" t="s">
        <v>19</v>
      </c>
      <c r="C345" s="11" t="s">
        <v>20</v>
      </c>
      <c r="D345" s="8"/>
      <c r="E345" s="15">
        <v>134.74</v>
      </c>
      <c r="F345" s="15"/>
    </row>
    <row r="346" spans="1:6" ht="180" hidden="1">
      <c r="A346" s="18" t="s">
        <v>399</v>
      </c>
      <c r="B346" s="7" t="s">
        <v>271</v>
      </c>
      <c r="C346" s="11" t="s">
        <v>29</v>
      </c>
      <c r="D346" s="8"/>
      <c r="E346" s="15">
        <v>52.92</v>
      </c>
      <c r="F346" s="15"/>
    </row>
    <row r="347" spans="1:6" ht="132" hidden="1">
      <c r="A347" s="18" t="s">
        <v>399</v>
      </c>
      <c r="B347" s="7" t="s">
        <v>33</v>
      </c>
      <c r="C347" s="11" t="s">
        <v>35</v>
      </c>
      <c r="D347" s="8"/>
      <c r="E347" s="15">
        <v>34.96</v>
      </c>
      <c r="F347" s="15"/>
    </row>
    <row r="348" spans="1:6" ht="120" hidden="1">
      <c r="A348" s="18" t="s">
        <v>399</v>
      </c>
      <c r="B348" s="7" t="s">
        <v>32</v>
      </c>
      <c r="C348" s="11" t="s">
        <v>28</v>
      </c>
      <c r="D348" s="8"/>
      <c r="E348" s="15">
        <v>604</v>
      </c>
      <c r="F348" s="15"/>
    </row>
    <row r="349" spans="1:6" ht="84" hidden="1">
      <c r="A349" s="18" t="s">
        <v>399</v>
      </c>
      <c r="B349" s="7" t="s">
        <v>93</v>
      </c>
      <c r="C349" s="11" t="s">
        <v>512</v>
      </c>
      <c r="D349" s="8"/>
      <c r="E349" s="15">
        <v>62.83</v>
      </c>
      <c r="F349" s="15"/>
    </row>
    <row r="350" spans="1:6" ht="144" hidden="1">
      <c r="A350" s="18" t="s">
        <v>415</v>
      </c>
      <c r="B350" s="7" t="s">
        <v>270</v>
      </c>
      <c r="C350" s="11" t="s">
        <v>403</v>
      </c>
      <c r="D350" s="8"/>
      <c r="E350" s="15">
        <v>50</v>
      </c>
      <c r="F350" s="15"/>
    </row>
    <row r="351" spans="1:6" ht="108" hidden="1">
      <c r="A351" s="18" t="s">
        <v>415</v>
      </c>
      <c r="B351" s="7" t="s">
        <v>404</v>
      </c>
      <c r="C351" s="11" t="s">
        <v>405</v>
      </c>
      <c r="D351" s="8"/>
      <c r="E351" s="15">
        <v>2483.5</v>
      </c>
      <c r="F351" s="15"/>
    </row>
    <row r="352" spans="1:6" ht="132" hidden="1">
      <c r="A352" s="18" t="s">
        <v>415</v>
      </c>
      <c r="B352" s="7" t="s">
        <v>406</v>
      </c>
      <c r="C352" s="11" t="s">
        <v>407</v>
      </c>
      <c r="D352" s="8"/>
      <c r="E352" s="15">
        <v>3362.9690000000001</v>
      </c>
      <c r="F352" s="15"/>
    </row>
    <row r="353" spans="1:6" ht="144">
      <c r="A353" s="18" t="s">
        <v>415</v>
      </c>
      <c r="B353" s="7" t="s">
        <v>402</v>
      </c>
      <c r="C353" s="11" t="s">
        <v>408</v>
      </c>
      <c r="D353" s="8" t="s">
        <v>520</v>
      </c>
      <c r="E353" s="28">
        <v>674.51499999999999</v>
      </c>
      <c r="F353" s="28">
        <v>0</v>
      </c>
    </row>
    <row r="354" spans="1:6" ht="348" hidden="1">
      <c r="A354" s="18" t="s">
        <v>415</v>
      </c>
      <c r="B354" s="7" t="s">
        <v>409</v>
      </c>
      <c r="C354" s="11" t="s">
        <v>410</v>
      </c>
      <c r="D354" s="8"/>
      <c r="E354" s="15">
        <v>389.86400000000003</v>
      </c>
      <c r="F354" s="15"/>
    </row>
    <row r="355" spans="1:6" ht="96" hidden="1">
      <c r="A355" s="18" t="s">
        <v>415</v>
      </c>
      <c r="B355" s="7" t="s">
        <v>411</v>
      </c>
      <c r="C355" s="11" t="s">
        <v>412</v>
      </c>
      <c r="D355" s="8"/>
      <c r="E355" s="15">
        <v>30.32</v>
      </c>
      <c r="F355" s="15"/>
    </row>
    <row r="357" spans="1:6" ht="60">
      <c r="B357" s="14"/>
      <c r="C357" s="14" t="s">
        <v>517</v>
      </c>
    </row>
  </sheetData>
  <customSheetViews>
    <customSheetView guid="{ABB8A3A3-4187-4CD4-820B-E5CE21B14F3E}" hiddenRows="1" state="hidden">
      <pageMargins left="0.511811024" right="0.511811024" top="0.78740157499999996" bottom="0.78740157499999996" header="0.31496062000000002" footer="0.31496062000000002"/>
      <pageSetup paperSize="9" orientation="portrait" r:id="rId1"/>
    </customSheetView>
  </customSheetViews>
  <phoneticPr fontId="0" type="noConversion"/>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11</vt:i4>
      </vt:variant>
    </vt:vector>
  </HeadingPairs>
  <TitlesOfParts>
    <vt:vector size="19" baseType="lpstr">
      <vt:lpstr>II - Relat.Sint.Serviços</vt:lpstr>
      <vt:lpstr>II - Relat.Anal.Serviços</vt:lpstr>
      <vt:lpstr>II - Rel.Anal.Parc.Honor.</vt:lpstr>
      <vt:lpstr>II - Rel.Anal.Decomp.PV</vt:lpstr>
      <vt:lpstr>II - Área</vt:lpstr>
      <vt:lpstr>III - Planilha Orçamentária</vt:lpstr>
      <vt:lpstr>IV - Cronograma</vt:lpstr>
      <vt:lpstr>DIFERENÇAS</vt:lpstr>
      <vt:lpstr>'II - Área'!Area_de_impressao</vt:lpstr>
      <vt:lpstr>'II - Rel.Anal.Decomp.PV'!Area_de_impressao</vt:lpstr>
      <vt:lpstr>'II - Rel.Anal.Parc.Honor.'!Area_de_impressao</vt:lpstr>
      <vt:lpstr>'II - Relat.Anal.Serviços'!Area_de_impressao</vt:lpstr>
      <vt:lpstr>'II - Relat.Sint.Serviços'!Area_de_impressao</vt:lpstr>
      <vt:lpstr>'III - Planilha Orçamentária'!Area_de_impressao</vt:lpstr>
      <vt:lpstr>'IV - Cronograma'!Area_de_impressao</vt:lpstr>
      <vt:lpstr>'II - Rel.Anal.Parc.Honor.'!Titulos_de_impressao</vt:lpstr>
      <vt:lpstr>'II - Relat.Anal.Serviços'!Titulos_de_impressao</vt:lpstr>
      <vt:lpstr>'III - Planilha Orçamentária'!Titulos_de_impressao</vt:lpstr>
      <vt:lpstr>'IV - Cronograma'!Titulos_de_impressao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Campos</dc:creator>
  <cp:lastModifiedBy>sara.alvarez</cp:lastModifiedBy>
  <cp:lastPrinted>2016-06-22T20:50:45Z</cp:lastPrinted>
  <dcterms:created xsi:type="dcterms:W3CDTF">2014-01-30T10:01:10Z</dcterms:created>
  <dcterms:modified xsi:type="dcterms:W3CDTF">2016-06-22T20:50:50Z</dcterms:modified>
</cp:coreProperties>
</file>