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aPasta_de_trabalho" defaultThemeVersion="124226"/>
  <bookViews>
    <workbookView xWindow="0" yWindow="0" windowWidth="20490" windowHeight="7755"/>
  </bookViews>
  <sheets>
    <sheet name="Planilha" sheetId="13" r:id="rId1"/>
  </sheets>
  <definedNames>
    <definedName name="_xlnm._FilterDatabase" localSheetId="0" hidden="1">Planilha!$A$14:$P$102</definedName>
    <definedName name="_SE2">#REF!</definedName>
    <definedName name="_xlnm.Extract">#REF!</definedName>
    <definedName name="_xlnm.Print_Area" localSheetId="0">Planilha!$A$1:$P$167</definedName>
    <definedName name="aux">#REF!</definedName>
    <definedName name="_xlnm.Database">#REF!</definedName>
    <definedName name="çl">#REF!</definedName>
    <definedName name="_xlnm.Criteria">#REF!</definedName>
    <definedName name="dasd">#REF!</definedName>
    <definedName name="DRE">#REF!</definedName>
    <definedName name="DRI">#REF!</definedName>
    <definedName name="dsad">#REF!</definedName>
    <definedName name="_xlnm.Recorder">#REF!</definedName>
    <definedName name="OAE">#REF!</definedName>
    <definedName name="PAV">#REF!</definedName>
    <definedName name="PRE">#REF!</definedName>
    <definedName name="REV">#REF!</definedName>
    <definedName name="SEG">#REF!</definedName>
    <definedName name="SIH">#REF!</definedName>
    <definedName name="SIV">#REF!</definedName>
    <definedName name="_xlnm.Print_Titles" localSheetId="0">Planilha!$1:$14</definedName>
    <definedName name="TRP">#REF!</definedName>
  </definedNames>
  <calcPr calcId="145621"/>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18" i="13" l="1"/>
  <c r="G118" i="13"/>
  <c r="M118" i="13" s="1"/>
  <c r="E118" i="13"/>
  <c r="G148" i="13"/>
  <c r="E148" i="13"/>
  <c r="G147" i="13"/>
  <c r="F147" i="13"/>
  <c r="E147" i="13"/>
  <c r="G146" i="13"/>
  <c r="F146" i="13"/>
  <c r="E146" i="13"/>
  <c r="G141" i="13"/>
  <c r="F141" i="13"/>
  <c r="E141" i="13"/>
  <c r="G140" i="13"/>
  <c r="F140" i="13"/>
  <c r="E140" i="13"/>
  <c r="G139" i="13"/>
  <c r="F139" i="13"/>
  <c r="E139" i="13"/>
  <c r="G136" i="13"/>
  <c r="F136" i="13"/>
  <c r="E136" i="13"/>
  <c r="G135" i="13"/>
  <c r="F135" i="13"/>
  <c r="E135" i="13"/>
  <c r="G134" i="13"/>
  <c r="F134" i="13"/>
  <c r="E134" i="13"/>
  <c r="G129" i="13"/>
  <c r="F129" i="13"/>
  <c r="G128" i="13"/>
  <c r="F128" i="13"/>
  <c r="E128" i="13"/>
  <c r="G127" i="13"/>
  <c r="F127" i="13"/>
  <c r="E127" i="13"/>
  <c r="G124" i="13"/>
  <c r="F124" i="13"/>
  <c r="G115" i="13"/>
  <c r="F115" i="13"/>
  <c r="E115" i="13"/>
  <c r="G112" i="13"/>
  <c r="F112" i="13"/>
  <c r="E112" i="13"/>
  <c r="G111" i="13"/>
  <c r="F111" i="13"/>
  <c r="E111" i="13"/>
  <c r="G110" i="13"/>
  <c r="F110" i="13"/>
  <c r="E110" i="13"/>
  <c r="G109" i="13"/>
  <c r="F109" i="13"/>
  <c r="E109" i="13"/>
  <c r="G108" i="13"/>
  <c r="F108" i="13"/>
  <c r="E108" i="13"/>
  <c r="G107" i="13"/>
  <c r="F107" i="13"/>
  <c r="E107" i="13"/>
  <c r="G102" i="13"/>
  <c r="F102" i="13"/>
  <c r="E102" i="13"/>
  <c r="G101" i="13"/>
  <c r="F101" i="13"/>
  <c r="E101" i="13"/>
  <c r="G100" i="13"/>
  <c r="F100" i="13"/>
  <c r="E100" i="13"/>
  <c r="G99" i="13"/>
  <c r="F99" i="13"/>
  <c r="E99" i="13"/>
  <c r="G98" i="13"/>
  <c r="F98" i="13"/>
  <c r="E98" i="13"/>
  <c r="G95" i="13"/>
  <c r="F95" i="13"/>
  <c r="E95" i="13"/>
  <c r="G94" i="13"/>
  <c r="F94" i="13"/>
  <c r="E94" i="13"/>
  <c r="G93" i="13"/>
  <c r="F93" i="13"/>
  <c r="E93" i="13"/>
  <c r="G92" i="13"/>
  <c r="F92" i="13"/>
  <c r="E92" i="13"/>
  <c r="G89" i="13"/>
  <c r="F89" i="13"/>
  <c r="E89" i="13"/>
  <c r="K89" i="13" s="1"/>
  <c r="G88" i="13"/>
  <c r="F88" i="13"/>
  <c r="E88" i="13"/>
  <c r="G87" i="13"/>
  <c r="F87" i="13"/>
  <c r="E87" i="13"/>
  <c r="G84" i="13"/>
  <c r="F84" i="13"/>
  <c r="E84" i="13"/>
  <c r="G83" i="13"/>
  <c r="F83" i="13"/>
  <c r="E83" i="13"/>
  <c r="G82" i="13"/>
  <c r="F82" i="13"/>
  <c r="E82" i="13"/>
  <c r="G81" i="13"/>
  <c r="F81" i="13"/>
  <c r="E81" i="13"/>
  <c r="G78" i="13"/>
  <c r="F78" i="13"/>
  <c r="E78" i="13"/>
  <c r="G77" i="13"/>
  <c r="F77" i="13"/>
  <c r="E77" i="13"/>
  <c r="G76" i="13"/>
  <c r="F76" i="13"/>
  <c r="E76" i="13"/>
  <c r="G73" i="13"/>
  <c r="F73" i="13"/>
  <c r="E73" i="13"/>
  <c r="G72" i="13"/>
  <c r="F72" i="13"/>
  <c r="E72" i="13"/>
  <c r="G71" i="13"/>
  <c r="F71" i="13"/>
  <c r="E71" i="13"/>
  <c r="G70" i="13"/>
  <c r="F70" i="13"/>
  <c r="E70" i="13"/>
  <c r="G67" i="13"/>
  <c r="F67" i="13"/>
  <c r="E67" i="13"/>
  <c r="G66" i="13"/>
  <c r="F66" i="13"/>
  <c r="E66" i="13"/>
  <c r="G65" i="13"/>
  <c r="F65" i="13"/>
  <c r="E65" i="13"/>
  <c r="G64" i="13"/>
  <c r="F64" i="13"/>
  <c r="E64" i="13"/>
  <c r="G63" i="13"/>
  <c r="F63" i="13"/>
  <c r="E63" i="13"/>
  <c r="G62" i="13"/>
  <c r="F62" i="13"/>
  <c r="E62" i="13"/>
  <c r="G57" i="13"/>
  <c r="F57" i="13"/>
  <c r="E57" i="13"/>
  <c r="G52" i="13"/>
  <c r="F52" i="13"/>
  <c r="E52" i="13"/>
  <c r="G47" i="13"/>
  <c r="F47" i="13"/>
  <c r="E47" i="13"/>
  <c r="G46" i="13"/>
  <c r="F46" i="13"/>
  <c r="E46" i="13"/>
  <c r="G40" i="13"/>
  <c r="F40" i="13"/>
  <c r="E40" i="13"/>
  <c r="G39" i="13"/>
  <c r="F39" i="13"/>
  <c r="E39" i="13"/>
  <c r="G38" i="13"/>
  <c r="F38" i="13"/>
  <c r="E38" i="13"/>
  <c r="G35" i="13"/>
  <c r="F35" i="13"/>
  <c r="E35" i="13"/>
  <c r="G34" i="13"/>
  <c r="F34" i="13"/>
  <c r="E34" i="13"/>
  <c r="G33" i="13"/>
  <c r="F33" i="13"/>
  <c r="E33" i="13"/>
  <c r="G32" i="13"/>
  <c r="F32" i="13"/>
  <c r="E32" i="13"/>
  <c r="G29" i="13"/>
  <c r="F29" i="13"/>
  <c r="E29" i="13"/>
  <c r="G28" i="13"/>
  <c r="F28" i="13"/>
  <c r="E28" i="13"/>
  <c r="G26" i="13"/>
  <c r="F26" i="13"/>
  <c r="E26" i="13"/>
  <c r="G25" i="13"/>
  <c r="F25" i="13"/>
  <c r="E25" i="13"/>
  <c r="G24" i="13"/>
  <c r="F24" i="13"/>
  <c r="E24" i="13"/>
  <c r="G23" i="13"/>
  <c r="F23" i="13"/>
  <c r="E23" i="13"/>
  <c r="F17" i="13"/>
  <c r="G17" i="13"/>
  <c r="E17" i="13"/>
  <c r="L118" i="13" l="1"/>
  <c r="S148" i="13"/>
  <c r="F148" i="13" s="1"/>
  <c r="R129" i="13"/>
  <c r="E129" i="13" s="1"/>
  <c r="R124" i="13"/>
  <c r="E124" i="13" s="1"/>
  <c r="H147" i="13" l="1"/>
  <c r="H115" i="13"/>
  <c r="H118" i="13"/>
  <c r="N118" i="13" s="1"/>
  <c r="K118" i="13"/>
  <c r="K128" i="13"/>
  <c r="L128" i="13"/>
  <c r="M128" i="13"/>
  <c r="K148" i="13" l="1"/>
  <c r="M148" i="13"/>
  <c r="L148" i="13" l="1"/>
  <c r="H127" i="13"/>
  <c r="H128" i="13"/>
  <c r="N128" i="13" s="1"/>
  <c r="H148" i="13" l="1"/>
  <c r="N148" i="13" s="1"/>
  <c r="H129" i="13"/>
  <c r="H124" i="13"/>
  <c r="N124" i="13" l="1"/>
  <c r="N122" i="13" s="1"/>
  <c r="K124" i="13"/>
  <c r="L124" i="13"/>
  <c r="M124" i="13"/>
  <c r="M129" i="13"/>
  <c r="L129" i="13"/>
  <c r="K129" i="13"/>
  <c r="N129" i="13"/>
  <c r="M127" i="13"/>
  <c r="L127" i="13"/>
  <c r="K127" i="13"/>
  <c r="N127" i="13"/>
  <c r="N125" i="13" s="1"/>
  <c r="N120" i="13" l="1"/>
  <c r="M57" i="13"/>
  <c r="L57" i="13"/>
  <c r="K57" i="13"/>
  <c r="H57" i="13"/>
  <c r="N57" i="13" s="1"/>
  <c r="H52" i="13"/>
  <c r="N55" i="13" l="1"/>
  <c r="N53" i="13" s="1"/>
  <c r="J34" i="13"/>
  <c r="J33" i="13"/>
  <c r="J35" i="13"/>
  <c r="M33" i="13" l="1"/>
  <c r="L33" i="13"/>
  <c r="K33" i="13"/>
  <c r="H33" i="13"/>
  <c r="N33" i="13" s="1"/>
  <c r="M35" i="13" l="1"/>
  <c r="L35" i="13"/>
  <c r="K35" i="13"/>
  <c r="H35" i="13"/>
  <c r="N35" i="13" s="1"/>
  <c r="M34" i="13"/>
  <c r="L34" i="13"/>
  <c r="K34" i="13"/>
  <c r="H34" i="13"/>
  <c r="N34" i="13" s="1"/>
  <c r="M32" i="13"/>
  <c r="L32" i="13"/>
  <c r="K32" i="13"/>
  <c r="H32" i="13"/>
  <c r="N32" i="13" s="1"/>
  <c r="N30" i="13" l="1"/>
  <c r="L151" i="13" l="1"/>
  <c r="M151" i="13"/>
  <c r="H151" i="13"/>
  <c r="K147" i="13"/>
  <c r="M147" i="13"/>
  <c r="N147" i="13"/>
  <c r="K146" i="13"/>
  <c r="H146" i="13"/>
  <c r="N146" i="13" s="1"/>
  <c r="H141" i="13"/>
  <c r="N141" i="13" s="1"/>
  <c r="M140" i="13"/>
  <c r="H140" i="13"/>
  <c r="N140" i="13" s="1"/>
  <c r="H139" i="13"/>
  <c r="N139" i="13" s="1"/>
  <c r="M136" i="13"/>
  <c r="L136" i="13"/>
  <c r="K136" i="13"/>
  <c r="H136" i="13"/>
  <c r="N136" i="13" s="1"/>
  <c r="M135" i="13"/>
  <c r="H135" i="13"/>
  <c r="N135" i="13" s="1"/>
  <c r="L134" i="13"/>
  <c r="M134" i="13"/>
  <c r="H134" i="13"/>
  <c r="N134" i="13" s="1"/>
  <c r="N115" i="13"/>
  <c r="H112" i="13"/>
  <c r="N112" i="13" s="1"/>
  <c r="H111" i="13"/>
  <c r="N111" i="13" s="1"/>
  <c r="H110" i="13"/>
  <c r="N110" i="13" s="1"/>
  <c r="H109" i="13"/>
  <c r="N109" i="13" s="1"/>
  <c r="H108" i="13"/>
  <c r="N108" i="13" s="1"/>
  <c r="H107" i="13"/>
  <c r="N107" i="13" s="1"/>
  <c r="M102" i="13"/>
  <c r="L102" i="13"/>
  <c r="K102" i="13"/>
  <c r="H102" i="13"/>
  <c r="N102" i="13" s="1"/>
  <c r="H101" i="13"/>
  <c r="N101" i="13" s="1"/>
  <c r="M100" i="13"/>
  <c r="L100" i="13"/>
  <c r="K100" i="13"/>
  <c r="H100" i="13"/>
  <c r="N100" i="13" s="1"/>
  <c r="K99" i="13"/>
  <c r="M99" i="13"/>
  <c r="H99" i="13"/>
  <c r="N99" i="13" s="1"/>
  <c r="L98" i="13"/>
  <c r="H98" i="13"/>
  <c r="N98" i="13" s="1"/>
  <c r="M95" i="13"/>
  <c r="L95" i="13"/>
  <c r="K95" i="13"/>
  <c r="H95" i="13"/>
  <c r="N95" i="13" s="1"/>
  <c r="K94" i="13"/>
  <c r="M94" i="13"/>
  <c r="H94" i="13"/>
  <c r="N94" i="13" s="1"/>
  <c r="M93" i="13"/>
  <c r="L93" i="13"/>
  <c r="K93" i="13"/>
  <c r="H93" i="13"/>
  <c r="N93" i="13" s="1"/>
  <c r="H92" i="13"/>
  <c r="N92" i="13" s="1"/>
  <c r="H89" i="13"/>
  <c r="N89" i="13" s="1"/>
  <c r="M88" i="13"/>
  <c r="H88" i="13"/>
  <c r="N88" i="13" s="1"/>
  <c r="H87" i="13"/>
  <c r="N87" i="13" s="1"/>
  <c r="L84" i="13"/>
  <c r="K84" i="13"/>
  <c r="M84" i="13"/>
  <c r="H84" i="13"/>
  <c r="N84" i="13" s="1"/>
  <c r="M83" i="13"/>
  <c r="H83" i="13"/>
  <c r="N83" i="13" s="1"/>
  <c r="H82" i="13"/>
  <c r="N82" i="13" s="1"/>
  <c r="M81" i="13"/>
  <c r="H81" i="13"/>
  <c r="N81" i="13" s="1"/>
  <c r="M78" i="13"/>
  <c r="L78" i="13"/>
  <c r="K78" i="13"/>
  <c r="H78" i="13"/>
  <c r="N78" i="13" s="1"/>
  <c r="K77" i="13"/>
  <c r="L77" i="13"/>
  <c r="H77" i="13"/>
  <c r="N77" i="13" s="1"/>
  <c r="L76" i="13"/>
  <c r="K76" i="13"/>
  <c r="M76" i="13"/>
  <c r="H76" i="13"/>
  <c r="N76" i="13" s="1"/>
  <c r="L73" i="13"/>
  <c r="M73" i="13"/>
  <c r="H73" i="13"/>
  <c r="N73" i="13" s="1"/>
  <c r="H72" i="13"/>
  <c r="N72" i="13" s="1"/>
  <c r="H71" i="13"/>
  <c r="N71" i="13" s="1"/>
  <c r="K70" i="13"/>
  <c r="M70" i="13"/>
  <c r="H70" i="13"/>
  <c r="N70" i="13" s="1"/>
  <c r="L67" i="13"/>
  <c r="K67" i="13"/>
  <c r="M67" i="13"/>
  <c r="H67" i="13"/>
  <c r="N67" i="13" s="1"/>
  <c r="K66" i="13"/>
  <c r="L66" i="13"/>
  <c r="H66" i="13"/>
  <c r="N66" i="13" s="1"/>
  <c r="L65" i="13"/>
  <c r="K65" i="13"/>
  <c r="M65" i="13"/>
  <c r="H65" i="13"/>
  <c r="N65" i="13" s="1"/>
  <c r="M64" i="13"/>
  <c r="L64" i="13"/>
  <c r="K64" i="13"/>
  <c r="H64" i="13"/>
  <c r="N64" i="13" s="1"/>
  <c r="K63" i="13"/>
  <c r="H63" i="13"/>
  <c r="N63" i="13" s="1"/>
  <c r="K62" i="13"/>
  <c r="M62" i="13"/>
  <c r="H62" i="13"/>
  <c r="N62" i="13" s="1"/>
  <c r="K52" i="13"/>
  <c r="L52" i="13"/>
  <c r="N52" i="13"/>
  <c r="H47" i="13"/>
  <c r="N47" i="13" s="1"/>
  <c r="L46" i="13"/>
  <c r="K46" i="13"/>
  <c r="M46" i="13"/>
  <c r="H46" i="13"/>
  <c r="N46" i="13" s="1"/>
  <c r="H40" i="13"/>
  <c r="N40" i="13" s="1"/>
  <c r="K39" i="13"/>
  <c r="H39" i="13"/>
  <c r="N39" i="13" s="1"/>
  <c r="H38" i="13"/>
  <c r="N38" i="13" s="1"/>
  <c r="H29" i="13"/>
  <c r="N29" i="13" s="1"/>
  <c r="H28" i="13"/>
  <c r="N28" i="13" s="1"/>
  <c r="M26" i="13"/>
  <c r="H26" i="13"/>
  <c r="N26" i="13" s="1"/>
  <c r="K25" i="13"/>
  <c r="H25" i="13"/>
  <c r="N25" i="13" s="1"/>
  <c r="M24" i="13"/>
  <c r="H24" i="13"/>
  <c r="N24" i="13" s="1"/>
  <c r="L23" i="13"/>
  <c r="K23" i="13"/>
  <c r="H23" i="13"/>
  <c r="N23" i="13" s="1"/>
  <c r="N144" i="13" l="1"/>
  <c r="N142" i="13" s="1"/>
  <c r="K71" i="13"/>
  <c r="M71" i="13"/>
  <c r="L71" i="13"/>
  <c r="M82" i="13"/>
  <c r="L82" i="13"/>
  <c r="M92" i="13"/>
  <c r="K92" i="13"/>
  <c r="M101" i="13"/>
  <c r="K101" i="13"/>
  <c r="L62" i="13"/>
  <c r="K82" i="13"/>
  <c r="M108" i="13"/>
  <c r="L108" i="13"/>
  <c r="K108" i="13"/>
  <c r="M110" i="13"/>
  <c r="L110" i="13"/>
  <c r="K110" i="13"/>
  <c r="L25" i="13"/>
  <c r="L63" i="13"/>
  <c r="M63" i="13"/>
  <c r="K139" i="13"/>
  <c r="M139" i="13"/>
  <c r="L139" i="13"/>
  <c r="K141" i="13"/>
  <c r="M141" i="13"/>
  <c r="L141" i="13"/>
  <c r="M98" i="13"/>
  <c r="K134" i="13"/>
  <c r="K140" i="13"/>
  <c r="K151" i="13"/>
  <c r="K29" i="13"/>
  <c r="M29" i="13"/>
  <c r="L29" i="13"/>
  <c r="K28" i="13"/>
  <c r="M28" i="13"/>
  <c r="L28" i="13"/>
  <c r="M17" i="13"/>
  <c r="K17" i="13"/>
  <c r="M47" i="13"/>
  <c r="L47" i="13"/>
  <c r="K47" i="13"/>
  <c r="M23" i="13"/>
  <c r="K24" i="13"/>
  <c r="M25" i="13"/>
  <c r="K26" i="13"/>
  <c r="M39" i="13"/>
  <c r="L39" i="13"/>
  <c r="L26" i="13"/>
  <c r="K40" i="13"/>
  <c r="M40" i="13"/>
  <c r="M72" i="13"/>
  <c r="L72" i="13"/>
  <c r="K72" i="13"/>
  <c r="L24" i="13"/>
  <c r="L40" i="13"/>
  <c r="M52" i="13"/>
  <c r="M66" i="13"/>
  <c r="L70" i="13"/>
  <c r="M77" i="13"/>
  <c r="M89" i="13"/>
  <c r="L89" i="13"/>
  <c r="K73" i="13"/>
  <c r="L81" i="13"/>
  <c r="K81" i="13"/>
  <c r="L83" i="13"/>
  <c r="K83" i="13"/>
  <c r="L88" i="13"/>
  <c r="K88" i="13"/>
  <c r="L92" i="13"/>
  <c r="L94" i="13"/>
  <c r="M107" i="13"/>
  <c r="L107" i="13"/>
  <c r="K107" i="13"/>
  <c r="M109" i="13"/>
  <c r="L109" i="13"/>
  <c r="K109" i="13"/>
  <c r="M111" i="13"/>
  <c r="L111" i="13"/>
  <c r="K111" i="13"/>
  <c r="M112" i="13"/>
  <c r="L112" i="13"/>
  <c r="K112" i="13"/>
  <c r="M115" i="13"/>
  <c r="L115" i="13"/>
  <c r="K115" i="13"/>
  <c r="L99" i="13"/>
  <c r="L101" i="13"/>
  <c r="L135" i="13"/>
  <c r="K135" i="13"/>
  <c r="K98" i="13"/>
  <c r="L140" i="13"/>
  <c r="M146" i="13"/>
  <c r="L146" i="13"/>
  <c r="L147" i="13"/>
  <c r="M38" i="13" l="1"/>
  <c r="L38" i="13"/>
  <c r="K38" i="13"/>
  <c r="K87" i="13"/>
  <c r="M87" i="13"/>
  <c r="L87" i="13"/>
  <c r="N74" i="13" l="1"/>
  <c r="N90" i="13"/>
  <c r="N45" i="13"/>
  <c r="N43" i="13" s="1"/>
  <c r="N60" i="13"/>
  <c r="N50" i="13"/>
  <c r="N48" i="13" s="1"/>
  <c r="N79" i="13"/>
  <c r="N113" i="13"/>
  <c r="N85" i="13"/>
  <c r="N96" i="13"/>
  <c r="N116" i="13"/>
  <c r="N22" i="13"/>
  <c r="N27" i="13"/>
  <c r="N36" i="13"/>
  <c r="N105" i="13"/>
  <c r="J157" i="13"/>
  <c r="N132" i="13"/>
  <c r="N68" i="13"/>
  <c r="N137" i="13"/>
  <c r="N130" i="13" l="1"/>
  <c r="J158" i="13"/>
  <c r="N103" i="13"/>
  <c r="N41" i="13"/>
  <c r="N20" i="13"/>
  <c r="N18" i="13" s="1"/>
  <c r="N58" i="13"/>
  <c r="J159" i="13" l="1"/>
  <c r="L17" i="13"/>
  <c r="H17" i="13"/>
  <c r="N17" i="13" s="1"/>
  <c r="N15" i="13" l="1"/>
  <c r="N151" i="13" l="1"/>
  <c r="J153" i="13"/>
  <c r="J154" i="13" l="1"/>
  <c r="N149" i="13"/>
  <c r="J161" i="13" s="1"/>
  <c r="J162" i="13" s="1"/>
  <c r="J163" i="13" s="1"/>
  <c r="J165" i="13" l="1"/>
  <c r="O118" i="13" s="1"/>
  <c r="J155" i="13"/>
  <c r="J166" i="13"/>
  <c r="J167" i="13" l="1"/>
  <c r="O88" i="13"/>
  <c r="O25" i="13"/>
  <c r="O109" i="13"/>
  <c r="O72" i="13"/>
  <c r="O111" i="13"/>
  <c r="O108" i="13"/>
  <c r="O66" i="13"/>
  <c r="O128" i="13"/>
  <c r="O136" i="13"/>
  <c r="O82" i="13"/>
  <c r="O100" i="13"/>
  <c r="O127" i="13"/>
  <c r="O115" i="13"/>
  <c r="O113" i="13" s="1"/>
  <c r="O116" i="13"/>
  <c r="O98" i="13"/>
  <c r="O124" i="13"/>
  <c r="O52" i="13"/>
  <c r="O50" i="13" s="1"/>
  <c r="O48" i="13" s="1"/>
  <c r="O32" i="13"/>
  <c r="O107" i="13"/>
  <c r="O148" i="13"/>
  <c r="O63" i="13"/>
  <c r="O65" i="13"/>
  <c r="O77" i="13"/>
  <c r="O26" i="13"/>
  <c r="O33" i="13"/>
  <c r="O147" i="13"/>
  <c r="O95" i="13"/>
  <c r="O71" i="13"/>
  <c r="O89" i="13"/>
  <c r="O94" i="13"/>
  <c r="O76" i="13"/>
  <c r="O70" i="13"/>
  <c r="O81" i="13"/>
  <c r="O135" i="13"/>
  <c r="O110" i="13"/>
  <c r="O24" i="13"/>
  <c r="O73" i="13"/>
  <c r="O101" i="13"/>
  <c r="O140" i="13"/>
  <c r="O78" i="13"/>
  <c r="O47" i="13"/>
  <c r="O93" i="13"/>
  <c r="O29" i="13"/>
  <c r="O141" i="13"/>
  <c r="O112" i="13"/>
  <c r="O87" i="13"/>
  <c r="O62" i="13"/>
  <c r="O134" i="13"/>
  <c r="O38" i="13"/>
  <c r="O46" i="13"/>
  <c r="O34" i="13"/>
  <c r="O35" i="13"/>
  <c r="O99" i="13"/>
  <c r="O102" i="13"/>
  <c r="O83" i="13"/>
  <c r="O39" i="13"/>
  <c r="O67" i="13"/>
  <c r="O40" i="13"/>
  <c r="O84" i="13"/>
  <c r="O64" i="13"/>
  <c r="O129" i="13"/>
  <c r="O28" i="13"/>
  <c r="O92" i="13"/>
  <c r="O139" i="13"/>
  <c r="O146" i="13"/>
  <c r="O57" i="13"/>
  <c r="O55" i="13" s="1"/>
  <c r="O53" i="13" s="1"/>
  <c r="O23" i="13"/>
  <c r="O17" i="13"/>
  <c r="O15" i="13" s="1"/>
  <c r="O151" i="13"/>
  <c r="O149" i="13" s="1"/>
  <c r="O161" i="13" s="1"/>
  <c r="O27" i="13" l="1"/>
  <c r="O144" i="13"/>
  <c r="O142" i="13" s="1"/>
  <c r="O157" i="13" s="1"/>
  <c r="O137" i="13"/>
  <c r="O45" i="13"/>
  <c r="O43" i="13" s="1"/>
  <c r="O41" i="13" s="1"/>
  <c r="O90" i="13"/>
  <c r="O85" i="13"/>
  <c r="O22" i="13"/>
  <c r="O20" i="13" s="1"/>
  <c r="O18" i="13" s="1"/>
  <c r="O132" i="13"/>
  <c r="O36" i="13"/>
  <c r="O79" i="13"/>
  <c r="O30" i="13"/>
  <c r="O60" i="13"/>
  <c r="O74" i="13"/>
  <c r="O105" i="13"/>
  <c r="O103" i="13" s="1"/>
  <c r="O96" i="13"/>
  <c r="O68" i="13"/>
  <c r="O130" i="13" l="1"/>
  <c r="O125" i="13" s="1"/>
  <c r="O122" i="13" s="1"/>
  <c r="O120" i="13" s="1"/>
  <c r="O58" i="13"/>
  <c r="O153" i="13" l="1"/>
  <c r="O165" i="13" s="1"/>
</calcChain>
</file>

<file path=xl/sharedStrings.xml><?xml version="1.0" encoding="utf-8"?>
<sst xmlns="http://schemas.openxmlformats.org/spreadsheetml/2006/main" count="300" uniqueCount="232">
  <si>
    <t>TOTAL GERAL</t>
  </si>
  <si>
    <t>%</t>
  </si>
  <si>
    <t>MATERIAL</t>
  </si>
  <si>
    <t>m³</t>
  </si>
  <si>
    <t>m²</t>
  </si>
  <si>
    <t>kg</t>
  </si>
  <si>
    <t>m</t>
  </si>
  <si>
    <t>un</t>
  </si>
  <si>
    <t>pç</t>
  </si>
  <si>
    <t>INSTALAÇÕES HIDRÁULICAS E SANITÁRIAS</t>
  </si>
  <si>
    <t>INSTALAÇÕES ELÉTRICAS</t>
  </si>
  <si>
    <t>ITEM</t>
  </si>
  <si>
    <t>CANTEIRO DE OBRAS</t>
  </si>
  <si>
    <t>TOTAL</t>
  </si>
  <si>
    <t>CUSTOS UNITÁRIOS                                                          (R$)</t>
  </si>
  <si>
    <t>UNID.</t>
  </si>
  <si>
    <t>SERVIÇOS PRELIMINARES / TÉCNICOS</t>
  </si>
  <si>
    <t>ALVENARIA / VEDAÇÃO / DIVISÓRIA</t>
  </si>
  <si>
    <t>2.1</t>
  </si>
  <si>
    <t>2.1.1</t>
  </si>
  <si>
    <t>12.1</t>
  </si>
  <si>
    <t>12.1.2</t>
  </si>
  <si>
    <t>DESCRIÇÃO DOS SERVIÇOS</t>
  </si>
  <si>
    <t>PROJETOS</t>
  </si>
  <si>
    <t>FUNDAÇÃO UNIVERSIDADE FEDERAL DO ABC</t>
  </si>
  <si>
    <t>MINISTÉRIO DA EDUCAÇÃO</t>
  </si>
  <si>
    <t>Placa de obra em chapa de aço galvanizado - fornecimento e instalação</t>
  </si>
  <si>
    <t>fl</t>
  </si>
  <si>
    <t>QUANTIDADE</t>
  </si>
  <si>
    <t>EQUIPAMENTOS</t>
  </si>
  <si>
    <t>MDO</t>
  </si>
  <si>
    <t>EQUIP.</t>
  </si>
  <si>
    <t>INFRAESTRUTURA /  FUNDAÇÕES SIMPLES</t>
  </si>
  <si>
    <t>SUPERESTRUTURA</t>
  </si>
  <si>
    <t>6.1</t>
  </si>
  <si>
    <t>ESTRUTURA DE CONCRETO ARMADO MOLDADO "IN LOCO"</t>
  </si>
  <si>
    <t>6.1.1</t>
  </si>
  <si>
    <t>Construções Provisórias</t>
  </si>
  <si>
    <t>Proteção e Sinalização</t>
  </si>
  <si>
    <t>TOTAL BDI</t>
  </si>
  <si>
    <t>un x mês</t>
  </si>
  <si>
    <t>ÁGUAS PLUVIAIS</t>
  </si>
  <si>
    <t>Tapume em chapa de madeira compensada resinada espessura de 10 mm, estruturado com peças de madeira (pontaletes e sarrafos), acabamento em pintura látex acrílico na cor branca - fornecimento e instalação</t>
  </si>
  <si>
    <t>Serviços diversos</t>
  </si>
  <si>
    <t>Tratamento de junta de dilatação com selante tipo perfil M sistema Jeene ou equivalente - fornecimento e instalação</t>
  </si>
  <si>
    <t>BDI</t>
  </si>
  <si>
    <t>SUPERINTENDÊNCIA DE OBRAS</t>
  </si>
  <si>
    <t>EQUIPAMENTOS DIVERSOS</t>
  </si>
  <si>
    <t>REVESTIMENTOS</t>
  </si>
  <si>
    <t>REVESTIMENTOS DE PISOS</t>
  </si>
  <si>
    <t>Regularização de piso em argamassa de cimento e areia sem peneirar  traço 1:3, espessura 3cm, preparo mecânico</t>
  </si>
  <si>
    <t>Forma de madeira comum para fundações com tábua de 3ª (2,5 x 30cm), inclusive montagem e desmontagem</t>
  </si>
  <si>
    <t>Concreto usinado bombeado Fck=25 MPa, inclusive colocação, espalhamento e acabamento</t>
  </si>
  <si>
    <t>Mão francesa em perfil cantoneira de aço galvanizado dobrado, 70x70mm e 40x40mm, b= 2", e= 3,00mm – fabricação e instalação</t>
  </si>
  <si>
    <t>DIVISÓRIAS EM GESSO ACARTONADO</t>
  </si>
  <si>
    <t>Parede de gesso acartonado estruturada com perfis metálicos de 75mm, com miolo em lã-de-rocha de 50mm, composta por duas placas simples de gesso acartonado resistente à fogo e=12,5mm, (1RF+1RF), espessura total da parede 16,0cm  - fornecimento e instalação</t>
  </si>
  <si>
    <t>10.2</t>
  </si>
  <si>
    <t>FIOS E CABOS</t>
  </si>
  <si>
    <t>Cabo isolado flexível de cobre com isolação em 0,6 /1 KV, livre de halogênio, com baixa emissão de fumaça e gases tóxicos (tipo "afumex" ou equivalente) #  2,5 mm² - fornecimento e instalação</t>
  </si>
  <si>
    <t>Cabo isolado flexível de cobre com isolação em 0,6 /1 KV, livre de halogênio, com baixa emissão de fumaça e gases tóxicos (tipo "afumex" ou equivalente) #  4 mm² - fornecimento e instalação</t>
  </si>
  <si>
    <t>Cabo isolado flexível de cobre com isolação em 0,6 /1 KV, livre de halogênio, com baixa emissão de fumaça e gases tóxicos (tipo "afumex" ou equivalente) #  6 mm² - fornecimento e instalação</t>
  </si>
  <si>
    <t>Cabo isolado flexível de cobre com isolação em 0,6 /1 KV, isolação HEPR #  35 mm² - fornecimento e instalação</t>
  </si>
  <si>
    <t>Cabo isolado flexível de cobre com isolação em 0,6 /1 KV, livre de halogênio, com baixa emissão de fumaça e gases tóxicos (tipo "afumex" ou equivalente) #  70 mm² - fornecimento e instalação</t>
  </si>
  <si>
    <t>Cabo isolado flexível de cobre com isolação em 0,6 /1 KV, livre de halogênio, com baixa emissão de fumaça e gases tóxicos (tipo "afumex" ou equivalente) #  95 mm² - fornecimento e instalação</t>
  </si>
  <si>
    <t>ELETRODUTOS E ACESSÓRIOS</t>
  </si>
  <si>
    <t>10.2.1</t>
  </si>
  <si>
    <t>10.2.2</t>
  </si>
  <si>
    <t>Eletroduto em aço galvanizado eletrolítico  Ø 3/4", inclusive conexões - fornecimento e instalação</t>
  </si>
  <si>
    <t>Eletroduto em aço galvanizado eletrolítico  Ø 1", inclusive conexões - fornecimento e instalação</t>
  </si>
  <si>
    <t>Eletroduto em aço galvanizado eletrolítico  Ø 1 1/2", inclusive conexões - fornecimento e instalação</t>
  </si>
  <si>
    <t>Eletroduto em aço galvanizado eletrolítico  Ø 3", inclusive conexões - fornecimento e instalação</t>
  </si>
  <si>
    <t>CAIXAS</t>
  </si>
  <si>
    <t>Condulete múltiplo "X" em liga de alumínio Ø 3/4" - fornecimento e instalação</t>
  </si>
  <si>
    <t>Condulete múltiplo "X" em liga de alumínio Ø 1" - fornecimento e instalação</t>
  </si>
  <si>
    <t>Condulete múltiplo "X" em liga de alumínio Ø 3" - fornecimento e instalação</t>
  </si>
  <si>
    <t>INTERRUPTORES E TOMADAS</t>
  </si>
  <si>
    <t>Tomada novo padrão brasileiro, de embutir, (2 P + T), 20A/240V, com espelho plástico 4"x2" - fornecimento e instalação</t>
  </si>
  <si>
    <t>Interruptor bipolar simples, 1 tecla - fornecimento e instalação</t>
  </si>
  <si>
    <t>Espelho plástico 4" x 2" para interruptor - fornecimento e instalação</t>
  </si>
  <si>
    <t>Plugue macho e fêmea (2 P + T), 10A/250V - fornecimento e instalação</t>
  </si>
  <si>
    <t>ELETROCALHAS, PERFILADOS E ACESSÓRIOS</t>
  </si>
  <si>
    <t>Eletrocalha lisa com tampa e septo, em aço galvanizado, dimensões 200x100mm, inclusive curvas e conexões - fornecimento e instalação</t>
  </si>
  <si>
    <t>Tirante rosqueado em aço galvanizado eletrolítico,  Ø 3/8 " - fornecimento e instalação</t>
  </si>
  <si>
    <t>Perfilado liso em aço galvanizado eletrolítico, tipo reforçado, dimensões 38x38mm - fornecimento e instalação</t>
  </si>
  <si>
    <t>LUMINÁRIAS</t>
  </si>
  <si>
    <t>Luminária de sobrepor em perfilado com LED 24W, corpo em policarbonato injetado, refletor em chapa de aço tratada com acabamento em pintura eletrostática branca, difusor em policarbonato injetado translúcido de alto impacto com acabamento externo liso e estabilizado para raios UV, vedação em gel silicone contínuo e grau de proteção IP-65. Possui fechos e prensa-cabo injetados em nylon (para cabos de Ø 6 a 12 mm), ref.: Itaim - LPT 15 LED ou equivalente - fornecimento e instalação</t>
  </si>
  <si>
    <t>Luminária de emergência tipo bloco autônomo para 2 lâmpadas de 9W/127V, com autonomia de duas horas - fornecimento e instalação</t>
  </si>
  <si>
    <t>Projetor de Led 50w / potência 50w / fluxo luminoso 3800lm / eficiência luminosa 76lm / temperatura de cor 6.500K branca fria azulada / IRC &gt;80 / dimensões: comp. 22 cm; alt. 30 cm / fator de potência 0,90 / angulo de abertura 110º / 25.000h IP65 área externa / alumínio preto, ref.: projetor de Led Vert 50w fria Stella / STH7765/65 - fornecimento e instalação</t>
  </si>
  <si>
    <t>Disjuntor termomagnético monopolar até 32A - fornecimento e instalação</t>
  </si>
  <si>
    <t>QUADROS E PAINÉIS</t>
  </si>
  <si>
    <t>Tubo em PVC soldável, Ø 25 mm, inclusive conexões - fornecimento e instalação</t>
  </si>
  <si>
    <t>Tubo em PVC soldável, Ø 50 mm, inclusive conexões - fornecimento e instalação</t>
  </si>
  <si>
    <t>Tubo em PVC soldável, Ø 75 mm, inclusive conexões - fornecimento e instalação</t>
  </si>
  <si>
    <t>Registro de gaveta bruto em bronze,  Ø 50 mm (2") - fornecimento e instalação</t>
  </si>
  <si>
    <t>Registro de gaveta bruto em bronze,  Ø 80 mm (3") - fornecimento e instalação</t>
  </si>
  <si>
    <t>Válvula de retenção vertical em bronze,  Ø 80 mm (3") - fornecimento e instalação</t>
  </si>
  <si>
    <t>ÁGUA FRIA E ÁGUA QUENTE</t>
  </si>
  <si>
    <t>GÁS</t>
  </si>
  <si>
    <t>Piso vinílico em manta, espessura 3mm, cor cinza médio, ref.: Cold Medium Grey, Linha Decode, marca Tarkett ou equivalente - fornecimento e instalação</t>
  </si>
  <si>
    <t>Piso em painel "wall" de 40mm - fornecimento e instalação</t>
  </si>
  <si>
    <t>REVESTIMENTOS DE PAREDES</t>
  </si>
  <si>
    <t>Chapisco em paredes com argamassa de cimento e areia traço 1:3, espessura 0,5cm, preparo mecânico</t>
  </si>
  <si>
    <t>Massa única (emboço e reboco) com argamassa de cimento, cal hidratada e areia - traço 1:2:8, espessura 2,0cm, preparo mecânico</t>
  </si>
  <si>
    <t>Mobilização</t>
  </si>
  <si>
    <t>Desmobilização</t>
  </si>
  <si>
    <t>Projeto Executivo de Arquitetura, Estruturas, Instalações Elétricas, Hidráulicas, Sanitárias, Ar Condicionado ou Gases Especiais</t>
  </si>
  <si>
    <t>Armação em aço CA50, diâmetro 10,0mm - fornecimento, corte, dobra e colocação</t>
  </si>
  <si>
    <t>2.1.1.3</t>
  </si>
  <si>
    <t>2.1.1.4</t>
  </si>
  <si>
    <t>Placa acústica, semirrígida, de estrutura micro-celular, com lençol de chumbo, densidade 11kg/m³, alta resistência ao fogo, dimensões: 500x500mm, espessura 40 mm , na cor preta, ref.: OWA Brasil - Placa Acústica Sonex Illtec PB e Bloc ou equivalente - fornecimento e instalação</t>
  </si>
  <si>
    <t>Bomba submersível - UNI 550T 1,5CV 3F 220V com diâmetro para recalque 2", ref. ABS ou equivalente - fornecimento e instalação</t>
  </si>
  <si>
    <t>MOVIMENTO DE TERRA</t>
  </si>
  <si>
    <t>3.1</t>
  </si>
  <si>
    <t>Escavação manual de valas em material de 1ª categoria, até 1,50m de profundidade, excluindo esgotamento e escoramento</t>
  </si>
  <si>
    <t>3.2</t>
  </si>
  <si>
    <t>Carga, transporte e descarga mecânica até 1km - material de qualquer natureza</t>
  </si>
  <si>
    <t>3.3</t>
  </si>
  <si>
    <t>Transporte de terra / entulho com caminhão basculante, para distâncias maiores que 4km, para disposição final do material transportado em aterro licenciado</t>
  </si>
  <si>
    <t>m³xkm</t>
  </si>
  <si>
    <t>3.4</t>
  </si>
  <si>
    <t>Disposição final de resíduos classe II-B (terra / entulho) em aterro licenciado</t>
  </si>
  <si>
    <t>t</t>
  </si>
  <si>
    <t>ANEXO IX - PLANILHA DE PREÇOS</t>
  </si>
  <si>
    <t>ESQUADRIAS</t>
  </si>
  <si>
    <t>8.1</t>
  </si>
  <si>
    <t>ESQUADRIAS DE FERRO</t>
  </si>
  <si>
    <t>8.1.1</t>
  </si>
  <si>
    <t>INSTALAÇÕES DE COMBATE À INCÊNDIO</t>
  </si>
  <si>
    <t>EXTINTORES</t>
  </si>
  <si>
    <t>10.1.1</t>
  </si>
  <si>
    <t>unid.</t>
  </si>
  <si>
    <t>DETECTORES</t>
  </si>
  <si>
    <t>1.1</t>
  </si>
  <si>
    <t>2.1.1.1</t>
  </si>
  <si>
    <t>2.1.1.2</t>
  </si>
  <si>
    <t>Aluguel de container, com 1 sanitário, para escritório, completo, sem divisórias internas - dimensões: largura 2,30m, comprimento 6,00m e altura 2,50m - mobilização e desmobilização</t>
  </si>
  <si>
    <t>Aluguel de container, para escritório, sem divisórias internas e sem sanitário - dimensões: largura 2,30m, comprimento 6,00m e altura 2,50m - mobilização e desmobilização</t>
  </si>
  <si>
    <t>2.1.2</t>
  </si>
  <si>
    <t>5.1</t>
  </si>
  <si>
    <t>2.1.2.1</t>
  </si>
  <si>
    <t>2.1.2.2</t>
  </si>
  <si>
    <t>4.1</t>
  </si>
  <si>
    <t>4.2</t>
  </si>
  <si>
    <t>4.3</t>
  </si>
  <si>
    <t>5.1.1</t>
  </si>
  <si>
    <t>5.1.1.1</t>
  </si>
  <si>
    <t>5.1.1.2</t>
  </si>
  <si>
    <t>7.1</t>
  </si>
  <si>
    <t>7.1.1</t>
  </si>
  <si>
    <t>8.1.2</t>
  </si>
  <si>
    <t>8.1.3</t>
  </si>
  <si>
    <t>8.1.4</t>
  </si>
  <si>
    <t>8.1.5</t>
  </si>
  <si>
    <t>8.1.6</t>
  </si>
  <si>
    <t>8.2</t>
  </si>
  <si>
    <t>8.2.1</t>
  </si>
  <si>
    <t>8.2.2</t>
  </si>
  <si>
    <t>8.2.3</t>
  </si>
  <si>
    <t>8.2.4</t>
  </si>
  <si>
    <t>8.3</t>
  </si>
  <si>
    <t>8.3.1</t>
  </si>
  <si>
    <t>8.3.2</t>
  </si>
  <si>
    <t>8.3.3</t>
  </si>
  <si>
    <t>8.4</t>
  </si>
  <si>
    <t>8.4.1</t>
  </si>
  <si>
    <t>8.4.2</t>
  </si>
  <si>
    <t>8.4.3</t>
  </si>
  <si>
    <t>8.4.4</t>
  </si>
  <si>
    <t>8.5</t>
  </si>
  <si>
    <t>8.5.1</t>
  </si>
  <si>
    <t>8.5.2</t>
  </si>
  <si>
    <t>8.5.3</t>
  </si>
  <si>
    <t>8.6</t>
  </si>
  <si>
    <t>8.6.1</t>
  </si>
  <si>
    <t>8.6.2</t>
  </si>
  <si>
    <t>8.6.3</t>
  </si>
  <si>
    <t>8.6.4</t>
  </si>
  <si>
    <t>8.7</t>
  </si>
  <si>
    <t>8.7.1</t>
  </si>
  <si>
    <t>8.7.2</t>
  </si>
  <si>
    <t>8.7.3</t>
  </si>
  <si>
    <t>8.7.4</t>
  </si>
  <si>
    <t>8.7.5</t>
  </si>
  <si>
    <t>9.1</t>
  </si>
  <si>
    <t>9.1.1</t>
  </si>
  <si>
    <t>9.1.2</t>
  </si>
  <si>
    <t>9.1.3</t>
  </si>
  <si>
    <t>9.1.4</t>
  </si>
  <si>
    <t>9.1.5</t>
  </si>
  <si>
    <t>9.1.6</t>
  </si>
  <si>
    <t>9.2</t>
  </si>
  <si>
    <t>9.2.1</t>
  </si>
  <si>
    <t>9.3</t>
  </si>
  <si>
    <t>9.3.1</t>
  </si>
  <si>
    <t>11.1</t>
  </si>
  <si>
    <t>11.1.1</t>
  </si>
  <si>
    <t>11.1.2</t>
  </si>
  <si>
    <t>11.1.3</t>
  </si>
  <si>
    <t>11.2</t>
  </si>
  <si>
    <t>11.2.1</t>
  </si>
  <si>
    <t>11.2.2</t>
  </si>
  <si>
    <t>11.2.3</t>
  </si>
  <si>
    <t>12.1.1</t>
  </si>
  <si>
    <t>12.1.3</t>
  </si>
  <si>
    <t>13.1</t>
  </si>
  <si>
    <t>SUBTOTAL 1 - itens 1 a 11</t>
  </si>
  <si>
    <t>SUBTOTAL 2 - item 12</t>
  </si>
  <si>
    <t>SUBTOTAL 3 - item 13</t>
  </si>
  <si>
    <t>TOTAL - itens 1 a 13</t>
  </si>
  <si>
    <t>Porta de enrolar manual fechada em aço, dimensões de 2,50m (h) x 2,30 m + rolo, com pintura eletrostática na cor branca - fornecimento e instalação</t>
  </si>
  <si>
    <t>Administração local da obra - 8,87% sobre os itens 1 a 12</t>
  </si>
  <si>
    <t>10.2.3</t>
  </si>
  <si>
    <t>Cabo de Sinal Blindado 2 x 1,50mm (Preto/Branco). Blindagem coletiva em polietileno + Blindagem coletiva em fita aluminizada + dreno em cobre estanhado. Capa externa na cor vermelha. Classe 04. Isolação e capa em PVC 105ºC – 300V. Em conformidade com a NRB 17.240 - fornecimento e instalação</t>
  </si>
  <si>
    <t xml:space="preserve"> Detector de fumaça endereçado, possibilidade de ajuste nos níveis de sensibilidade, led bicolor (vermelho, verde), alimentação pelo laço. Em conformidade com a NRB 17.240 - fornecimento e instalação - fornecimento e instalação</t>
  </si>
  <si>
    <t>Detector Termovelocimétrico endereçado, possibilidade de ajuste nos níveis de sensibilidade (até 9,4ºC/min), led bicolor (vermelho, verde), alimentação pelo laço. Em conformidade com a NRB 17.240 - fornecimento e instalação</t>
  </si>
  <si>
    <t>Detector de gás oxigênio, modelo fixo com saída relé, contendo alarme sonoro - fornecimento e instalação</t>
  </si>
  <si>
    <t>QF MET1 - Painel de distribuição de energia elétrica de sobrepor  equipado com - Pintura epóxi através de processo eletrostático - Portas com dobradiças - Fechaduras com chave - Porta documentos - Grau de proteção 65 - Equipado com Barramentos de cobre eletrolítico 99% de pureza isolados para 600 A  tipo espinha de peixe - Icc 25KA - Disjuntores principal tripolar caixa moldada  1x 225A com regulagem - Multimedidor (A/V/KVA/KWh) com visor do lado externo do painel- 3 X TC 200/5A -   Disjuntor secundário tripolar caixa moldada 1 X 125A - Minidisjuntor secundário tripolar  2X30A (reserva) - Desconectado  por Minidisjuntor 100A, Seguido por Disjuntor residual DR 125A/30mA e por Barramentos de cobre eletrolítico 99% de pureza isolados para 300A tipo espinha de peixe - Icc 15KA - Minidisjuntor tripolar 1X20 A (reserva) - Minipolar bipolar 5X 20A - Minidisjuntor bipolar 2 X 20 A (reserva) -  Minidisjuntor monopolar 9 X 15 A - Minidisjuntor monopolar 4 X15 A(reserva) - Canaleta de PVC interna para acomodação de cabos - Barramento de neutro e terra  - Tensão nominal trifasica  220/127V -  Potência 90KVA -  Prever 4 X DPS tipo II / 50KA/ 220V - Proteção mecânica para os componentes em chapa de aço ou em chapa acrílica. OBS:  Icc mínimo para os disjuntores principais será 12KA e para os disjuntores dos ramais 6KA - fornecimento e instalação</t>
  </si>
  <si>
    <t>QF MET2 - Painel de distribuição de energia elétrica de sobrepor  equipado com  -Pintura epóxi através de processo eletrostático - Portas com dobradiças - Fechaduras com chave   -Porta documentos - Grau de proteção 65  - Equipado com Barramentos de cobre eletrolítico 99% de pureza isolados para 600 A  tipo espinha de peixe  - Icc 25KA - Disjuntores principal tripolar caixa moldada  1x 225A com regulagem, seguido por contator  1 x 250A /220V /60 HZ com dois contator aux. NA/NF - Contator tripolar  2 X10A para comando com dois contatos aux. NA/NF cada - Comando para botão de soco (emergência) abrindo o contator geral e intertravado com botoeira Liga/Desliga na porta do painel - Multimedidor (A/V/KVA/KWh) com visor do lado externo do painel - 3 X TC 200/5A - Disjuntor secundário tripolar caixa moldada 1 X 125A - Minidisjuntor secundário tripolar  2X30A (reserva) - Desconectado  por Minidisjuntor 100A, Seguido por Disjuntor residual DR 125A/30mA e por Barramentos de cobre eletrolítico 99% de pureza isolados para 600A  tipo espinha de peixe - Icc 25KA  - Minidisjuntor tripolar 1X20 A (reserva) -Minipolar bipolar 5X 20A - Minidisjuntor bipolar 2 X 20 A (reserva) -  Minidisjuntor monopolar 9 X 15 A - Minidisjuntor monopolar 4 X15 A(reserva) - Canaleta de PVC interna para acomodação de cabos - Barramento de neutro e terra  - Tensão nominal trifasica  220/127V - Potência 90KVA -  Prever 4 X DPS tipo II / 50KA/ 220V - Proteção mecânica para os componentes em chapa de aço ou em chapa acrílica. OBS:  Icc mínimo para os disjuntores principais será 12KA e para os disjuntores dos ramais 6KA - fornecimento e instalação</t>
  </si>
  <si>
    <t>Quadro de força de sobrepor para bombas de recalque equipado com - Pintura epóxi através de processo eletrostático  - Portas com dobradiças - Fechaduras com chave -Porta documentos - Grau de proteção 65  -  Equipado com Minidisjuntor de cabeça 1 X 20A- Disjuntor motor trifásico  2 X 10 A - Disjuntor motor bifásico 2 X 6A  - Contator 2X 10 A - Relé térmico com regulagem 2X ( 1,5 - 5A)  - Contator aux. 2 X 5A  - Botoão M/A - Pente de fases trifásico com capacidade para 80 A - Alarme sonoro indicando nível de água muito alto - Comando com entrada para(03) bóias de níveis - LED indicando presença de fases lado externo do painel - Trilho Din - Canaleta interna para acomodação de cabos - Prever 3X DPS. OBS: Dimensionado para duas bombas submersa trifásicas de 1,5CV cada, em partida direta - fornecimento e instalação</t>
  </si>
  <si>
    <t>Cofre tipo "Plug in" (FFFN T) 225A para barramento blindado  tipo "Bus-Way" . Ref.: NOVEMP- fornecimento e instalação.</t>
  </si>
  <si>
    <t>Sinaleira de ocupação de ambiente - fornecimento e instalação</t>
  </si>
  <si>
    <t>Extintor de incêndio manual de gás carbônico de 6 kg, com suporte de chão de diâmetro até 21cm – fornecimento e instalação</t>
  </si>
  <si>
    <t>Execução de perfuração em estrutura de concreto através de furo de 5.1/4" de diâmetro com 450 mm de profundidade - incluso mobilização e desmobilização</t>
  </si>
  <si>
    <t xml:space="preserve">                                                                                                                                                                                                                             Processo nº 23006.001380/2019-63</t>
  </si>
  <si>
    <t xml:space="preserve">Rede, Central e Postos de consumo para Gases Especiais – Nitrogênio – fornecimento,  instalação, limpeza das linhas e da tubulação, teste de estanqueidade, emissão de ART, elaboração de manual e execução de treinamento 
 - 30m de tubo sem costura em aço inox 316L ASTM A269, para gases especiais, dimensões 1/4" x 0.89mm, mínimo 2,5% molibdênio. Máxima pressão de trabalho: 227bar / 3300 psi. Ref.: Sandvik ou equivalente (inclui acessórios, suportes, conexões, soldas, pintura, identificação, serviços) – fornecimento e instalação
 - 30m de tubo sem costura em aço inox 316L ASTM A269, para gases especiais, dimensões 1/2" x 0.89mm, mínimo 2,5% molibdênio. Máxima pressão de trabalho: 227bar / 3300 psi. Ref.: Sandvik ou equivalente (inclui acessórios, suportes, conexões, soldas, pintura, identificação, serviços) – fornecimento e instalação
 - 01 Válvula do 1º Estágio - Central Semiautomática dupla (2x1) com válvula de bloqueio para ula de bloqueio para purga (2x), chicote flexível (2x), conexão (2x) e suporte para cilindro (2x), em  latão cromado - fornecimento e instalação
 - 05 Válvulas do 2º Estágio - Regulador de posto para ajuste fino, com válvula agulha na saída, conexão dupla anilha entrada e saída, com válvula de bloqueio acoplada na entrada do regulador, em latão cromado - fornecimento e instalação
 - Fornecimento e instalação de 02 cilindros em aço carbono para Nitrogênio, com volume de aproximadamente 9,6m³, com válvula de fechamento para acoplamento de conexões, com capacete protetor da válvula, Modelo Referência: Tipo T, empresa White Martins ou equivalente
 - Limpeza das linhas e tubos com a utilização de Nitrogênio Ultra Puro N50 (99,999%) interna. Inclui materiais de limpeza, equipamentos auxiliares e serviço
 - Teste de estanqueidade em todas as tubulações, linhas, válvulas e conexões, com  redes com gás Hélio Ultra Puro, conforme norma ASME 31.1
-  Elaboração de manual com instruções referentes à utilização dos equipamentos e aos cuidados específicos de cada material instalado na linha de gases especiais
- Treinamento operacional com as equipes de laboratório da UFABC referente ao manuseio de cilindros, operação das instalações, segurança quanto aos gases em alta pressão e demais informações necessárias a correta utilização e manutenção do sistema
</t>
  </si>
  <si>
    <t>un.</t>
  </si>
  <si>
    <t>ADMINISTRAÇÃO</t>
  </si>
  <si>
    <t xml:space="preserve">Sistema de Climatização /  Refrigeração - fornecimento e instalação, contendo: 
03 unidades de Ar-condicionado Built-in frio 36.000Btu - Incluindo Rede frigorígena; Compressor Inverter  - 220 V; Evaporadora tipo duto e de alta pressão estática; Filtros Classe (G3 + F8); Fluido ecológico - R410A; Baixo nível de ruído - fornecimento e instalação
15m de duto em aluminio isolado e rechapeado 300 x 300 mm com previsão para poços de visita - fornecimento e instalação
15m de duto redondo de aluminio isolado e chapeado,  D=300 mm - fornecimento e instalação
03 unidades de damper de Regulagem para filtro G4 - fornecimento e instalação
03 unidades de caixa plena em aluminio isolado e chapeado com porta de inspeção - fornecimento e instalação
03 unidades de bandejas de condensado 900x500 mm - fornecimento e instalação
03 unidades de grades em aluminio 300x300 mm - fornecimento e instalação
03 unidades de difusores  de ar de alumínio anodizado - modelo circular - fornecimento e instalação
- Acessórios complementares para ajustes do Sistema (suportes, drenos, calços, etc)
</t>
  </si>
  <si>
    <t>PREENCHER DESCONTO A SER APLICADO (EM PERCENTUAL):</t>
  </si>
  <si>
    <t>SUBTOTAL 1 - itens 1 a 19 com BDI</t>
  </si>
  <si>
    <t>SUBTOTAL 2 - item 20 com BDI</t>
  </si>
  <si>
    <t>SUBTOTAL 3 - item 21 com BDI</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</si>
</sst>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R$&quot;\ * #,##0.00_-;\-&quot;R$&quot;\ * #,##0.00_-;_-&quot;R$&quot;\ * &quot;-&quot;??_-;_-@_-"/>
    <numFmt numFmtId="43" formatCode="_-* #,##0.00_-;\-* #,##0.00_-;_-* &quot;-&quot;??_-;_-@_-"/>
    <numFmt numFmtId="164" formatCode="_(* #,##0.00_);_(* \(#,##0.00\);_(* &quot;-&quot;??_);_(@_)"/>
    <numFmt numFmtId="165" formatCode="_(&quot;R$ &quot;* #,##0.00_);_(&quot;R$ &quot;* \(#,##0.00\);_(&quot;R$ &quot;* &quot;-&quot;??_);_(@_)"/>
    <numFmt numFmtId="166" formatCode="0.0%"/>
    <numFmt numFmtId="167" formatCode="#,##0.00000"/>
    <numFmt numFmtId="168" formatCode="_([$€]* #,##0.00_);_([$€]* \(#,##0.00\);_([$€]* &quot;-&quot;??_);_(@_)"/>
  </numFmts>
  <fonts count="30">
    <font>
      <sz val="11"/>
      <color theme="1"/>
      <name val="Calibri"/>
      <family val="2"/>
      <scheme val="minor"/>
    </font>
    <font>
      <sz val="11"/>
      <color indexed="8"/>
      <name val="Calibri"/>
      <family val="2"/>
    </font>
    <font>
      <sz val="10"/>
      <name val="Tahoma"/>
      <family val="2"/>
    </font>
    <font>
      <sz val="10"/>
      <name val="Arial"/>
      <family val="2"/>
    </font>
    <font>
      <sz val="12"/>
      <name val="宋体"/>
      <charset val="134"/>
    </font>
    <font>
      <b/>
      <sz val="18"/>
      <name val="Arial"/>
      <family val="2"/>
    </font>
    <font>
      <b/>
      <sz val="14"/>
      <name val="Arial"/>
      <family val="2"/>
    </font>
    <font>
      <sz val="14"/>
      <name val="Arial"/>
      <family val="2"/>
    </font>
    <font>
      <sz val="12"/>
      <name val="Arial"/>
      <family val="2"/>
    </font>
    <font>
      <sz val="16"/>
      <name val="Arial"/>
      <family val="2"/>
    </font>
    <font>
      <b/>
      <sz val="12"/>
      <name val="Arial"/>
      <family val="2"/>
    </font>
    <font>
      <b/>
      <sz val="16"/>
      <name val="Arial"/>
      <family val="2"/>
    </font>
    <font>
      <sz val="11"/>
      <color theme="0"/>
      <name val="Calibri"/>
      <family val="2"/>
      <scheme val="minor"/>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b/>
      <sz val="14"/>
      <color rgb="FFFF0000"/>
      <name val="Arial"/>
      <family val="2"/>
    </font>
    <font>
      <b/>
      <sz val="12"/>
      <color rgb="FFFF0000"/>
      <name val="Arial"/>
      <family val="2"/>
    </font>
    <font>
      <sz val="14"/>
      <color rgb="FFFF0000"/>
      <name val="Arial"/>
      <family val="2"/>
    </font>
    <font>
      <b/>
      <sz val="22"/>
      <color theme="0"/>
      <name val="Arial"/>
      <family val="2"/>
    </font>
  </fonts>
  <fills count="30">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rgb="FFD9D9D9"/>
        <bgColor indexed="64"/>
      </patternFill>
    </fill>
    <fill>
      <patternFill patternType="mediumGray">
        <fgColor indexed="42"/>
        <bgColor rgb="FFFFFFCC"/>
      </patternFill>
    </fill>
    <fill>
      <patternFill patternType="solid">
        <fgColor theme="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0000"/>
        <bgColor indexed="64"/>
      </patternFill>
    </fill>
    <fill>
      <patternFill patternType="solid">
        <fgColor theme="9" tint="-0.249977111117893"/>
        <bgColor indexed="64"/>
      </patternFill>
    </fill>
  </fills>
  <borders count="57">
    <border>
      <left/>
      <right/>
      <top/>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right style="medium">
        <color indexed="9"/>
      </right>
      <top/>
      <bottom style="medium">
        <color indexed="64"/>
      </bottom>
      <diagonal/>
    </border>
    <border>
      <left style="medium">
        <color indexed="64"/>
      </left>
      <right/>
      <top style="medium">
        <color indexed="64"/>
      </top>
      <bottom style="medium">
        <color indexed="64"/>
      </bottom>
      <diagonal/>
    </border>
    <border>
      <left style="medium">
        <color indexed="9"/>
      </left>
      <right style="medium">
        <color indexed="64"/>
      </right>
      <top/>
      <bottom style="medium">
        <color indexed="64"/>
      </bottom>
      <diagonal/>
    </border>
    <border>
      <left style="medium">
        <color indexed="9"/>
      </left>
      <right style="medium">
        <color indexed="9"/>
      </right>
      <top style="medium">
        <color indexed="9"/>
      </top>
      <bottom style="medium">
        <color indexed="64"/>
      </bottom>
      <diagonal/>
    </border>
    <border>
      <left style="medium">
        <color indexed="9"/>
      </left>
      <right/>
      <top style="medium">
        <color indexed="9"/>
      </top>
      <bottom style="medium">
        <color indexed="64"/>
      </bottom>
      <diagonal/>
    </border>
    <border>
      <left style="medium">
        <color indexed="64"/>
      </left>
      <right style="medium">
        <color indexed="64"/>
      </right>
      <top/>
      <bottom/>
      <diagonal/>
    </border>
    <border>
      <left style="thin">
        <color indexed="64"/>
      </left>
      <right/>
      <top style="hair">
        <color indexed="64"/>
      </top>
      <bottom style="medium">
        <color indexed="64"/>
      </bottom>
      <diagonal/>
    </border>
    <border>
      <left style="thin">
        <color indexed="64"/>
      </left>
      <right/>
      <top style="hair">
        <color indexed="64"/>
      </top>
      <bottom style="hair">
        <color indexed="64"/>
      </bottom>
      <diagonal/>
    </border>
    <border>
      <left/>
      <right/>
      <top style="medium">
        <color indexed="64"/>
      </top>
      <bottom style="medium">
        <color indexed="64"/>
      </bottom>
      <diagonal/>
    </border>
    <border>
      <left style="medium">
        <color indexed="9"/>
      </left>
      <right style="medium">
        <color indexed="9"/>
      </right>
      <top style="medium">
        <color indexed="64"/>
      </top>
      <bottom/>
      <diagonal/>
    </border>
    <border>
      <left style="medium">
        <color indexed="9"/>
      </left>
      <right style="medium">
        <color indexed="9"/>
      </right>
      <top/>
      <bottom style="medium">
        <color indexed="64"/>
      </bottom>
      <diagonal/>
    </border>
    <border>
      <left style="medium">
        <color indexed="9"/>
      </left>
      <right/>
      <top style="medium">
        <color indexed="64"/>
      </top>
      <bottom/>
      <diagonal/>
    </border>
    <border>
      <left/>
      <right/>
      <top style="medium">
        <color indexed="64"/>
      </top>
      <bottom/>
      <diagonal/>
    </border>
    <border>
      <left/>
      <right/>
      <top style="medium">
        <color indexed="64"/>
      </top>
      <bottom style="medium">
        <color indexed="9"/>
      </bottom>
      <diagonal/>
    </border>
    <border>
      <left/>
      <right style="medium">
        <color indexed="64"/>
      </right>
      <top style="medium">
        <color indexed="64"/>
      </top>
      <bottom style="medium">
        <color indexed="9"/>
      </bottom>
      <diagonal/>
    </border>
    <border>
      <left style="medium">
        <color indexed="64"/>
      </left>
      <right style="medium">
        <color indexed="9"/>
      </right>
      <top style="medium">
        <color indexed="64"/>
      </top>
      <bottom/>
      <diagonal/>
    </border>
    <border>
      <left style="medium">
        <color indexed="64"/>
      </left>
      <right style="medium">
        <color indexed="9"/>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hair">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auto="1"/>
      </left>
      <right/>
      <top style="medium">
        <color auto="1"/>
      </top>
      <bottom style="medium">
        <color auto="1"/>
      </bottom>
      <diagonal/>
    </border>
    <border>
      <left style="medium">
        <color theme="0"/>
      </left>
      <right style="medium">
        <color auto="1"/>
      </right>
      <top style="medium">
        <color auto="1"/>
      </top>
      <bottom style="medium">
        <color auto="1"/>
      </bottom>
      <diagonal/>
    </border>
    <border>
      <left/>
      <right style="medium">
        <color theme="0"/>
      </right>
      <top style="medium">
        <color auto="1"/>
      </top>
      <bottom style="medium">
        <color auto="1"/>
      </bottom>
      <diagonal/>
    </border>
  </borders>
  <cellStyleXfs count="93">
    <xf numFmtId="0" fontId="0" fillId="0" borderId="0"/>
    <xf numFmtId="44" fontId="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164" fontId="3" fillId="0" borderId="0" applyFont="0" applyFill="0" applyBorder="0" applyAlignment="0" applyProtection="0"/>
    <xf numFmtId="0" fontId="4" fillId="0" borderId="0"/>
    <xf numFmtId="164" fontId="1" fillId="0" borderId="0" applyFont="0" applyFill="0" applyBorder="0" applyAlignment="0" applyProtection="0"/>
    <xf numFmtId="43" fontId="1" fillId="0" borderId="0" applyFont="0" applyFill="0" applyBorder="0" applyAlignment="0" applyProtection="0"/>
    <xf numFmtId="9" fontId="3" fillId="0" borderId="0" applyFont="0" applyFill="0" applyBorder="0" applyAlignment="0" applyProtection="0"/>
    <xf numFmtId="164" fontId="3" fillId="0" borderId="0" applyFont="0" applyFill="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0"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3" fillId="17"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2" fillId="6" borderId="0" applyNumberFormat="0" applyBorder="0" applyAlignment="0" applyProtection="0"/>
    <xf numFmtId="0" fontId="13" fillId="22"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3" borderId="0" applyNumberFormat="0" applyBorder="0" applyAlignment="0" applyProtection="0"/>
    <xf numFmtId="0" fontId="14" fillId="8" borderId="0" applyNumberFormat="0" applyBorder="0" applyAlignment="0" applyProtection="0"/>
    <xf numFmtId="0" fontId="15" fillId="24" borderId="41" applyNumberFormat="0" applyAlignment="0" applyProtection="0"/>
    <xf numFmtId="0" fontId="16" fillId="25" borderId="42" applyNumberFormat="0" applyAlignment="0" applyProtection="0"/>
    <xf numFmtId="0" fontId="3" fillId="0" borderId="0" applyFont="0" applyFill="0" applyProtection="0">
      <alignment vertical="top"/>
    </xf>
    <xf numFmtId="0" fontId="3" fillId="0" borderId="0" applyFont="0" applyFill="0" applyProtection="0">
      <alignment vertical="top"/>
    </xf>
    <xf numFmtId="0" fontId="3" fillId="0" borderId="0" applyFont="0" applyFill="0" applyProtection="0">
      <alignment vertical="top"/>
    </xf>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0" fontId="17" fillId="0" borderId="0" applyNumberFormat="0" applyFill="0" applyBorder="0" applyAlignment="0" applyProtection="0"/>
    <xf numFmtId="2" fontId="3" fillId="0" borderId="0" applyFont="0" applyFill="0" applyProtection="0">
      <alignment vertical="top"/>
    </xf>
    <xf numFmtId="2" fontId="3" fillId="0" borderId="0" applyFont="0" applyFill="0" applyProtection="0">
      <alignment vertical="top"/>
    </xf>
    <xf numFmtId="2" fontId="3" fillId="0" borderId="0" applyFont="0" applyFill="0" applyProtection="0">
      <alignment vertical="top"/>
    </xf>
    <xf numFmtId="0" fontId="18" fillId="9" borderId="0" applyNumberFormat="0" applyBorder="0" applyAlignment="0" applyProtection="0"/>
    <xf numFmtId="0" fontId="3" fillId="0" borderId="0" applyNumberFormat="0" applyFont="0" applyFill="0" applyProtection="0">
      <alignment vertical="top"/>
    </xf>
    <xf numFmtId="0" fontId="3" fillId="0" borderId="0" applyNumberFormat="0" applyFont="0" applyFill="0" applyProtection="0">
      <alignment vertical="top"/>
    </xf>
    <xf numFmtId="0" fontId="19" fillId="0" borderId="43" applyNumberFormat="0" applyFill="0" applyAlignment="0" applyProtection="0"/>
    <xf numFmtId="0" fontId="19" fillId="0" borderId="0" applyNumberFormat="0" applyFill="0" applyBorder="0" applyAlignment="0" applyProtection="0"/>
    <xf numFmtId="0" fontId="20" fillId="12" borderId="41" applyNumberFormat="0" applyAlignment="0" applyProtection="0"/>
    <xf numFmtId="0" fontId="21" fillId="0" borderId="44" applyNumberFormat="0" applyFill="0" applyAlignment="0" applyProtection="0"/>
    <xf numFmtId="44"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0" fontId="22" fillId="26"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27" borderId="45" applyNumberFormat="0" applyFont="0" applyAlignment="0" applyProtection="0"/>
    <xf numFmtId="0" fontId="3" fillId="27" borderId="45" applyNumberFormat="0" applyFont="0" applyAlignment="0" applyProtection="0"/>
    <xf numFmtId="0" fontId="23" fillId="24" borderId="46" applyNumberFormat="0" applyAlignment="0" applyProtection="0"/>
    <xf numFmtId="9"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24" fillId="0" borderId="0" applyNumberFormat="0" applyFill="0" applyBorder="0" applyAlignment="0" applyProtection="0"/>
    <xf numFmtId="164"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0" fontId="25" fillId="0" borderId="0" applyNumberFormat="0" applyFill="0" applyBorder="0" applyAlignment="0" applyProtection="0"/>
    <xf numFmtId="164" fontId="1" fillId="0" borderId="0" applyFont="0" applyFill="0" applyBorder="0" applyAlignment="0" applyProtection="0"/>
  </cellStyleXfs>
  <cellXfs count="277">
    <xf numFmtId="0" fontId="0" fillId="0" borderId="0" xfId="0"/>
    <xf numFmtId="10" fontId="11" fillId="4" borderId="6" xfId="1" applyNumberFormat="1" applyFont="1" applyFill="1" applyBorder="1" applyAlignment="1" applyProtection="1">
      <alignment vertical="center"/>
      <protection locked="0"/>
    </xf>
    <xf numFmtId="0" fontId="9" fillId="0" borderId="1" xfId="5" applyFont="1" applyFill="1" applyBorder="1" applyAlignment="1" applyProtection="1">
      <alignment horizontal="left" vertical="top" wrapText="1"/>
      <protection hidden="1"/>
    </xf>
    <xf numFmtId="10" fontId="29" fillId="28" borderId="55" xfId="16" applyNumberFormat="1" applyFont="1" applyFill="1" applyBorder="1" applyAlignment="1" applyProtection="1">
      <alignment horizontal="center" vertical="center"/>
      <protection locked="0"/>
    </xf>
    <xf numFmtId="0" fontId="7" fillId="0" borderId="0" xfId="0" applyFont="1" applyAlignment="1" applyProtection="1">
      <alignment horizontal="right" vertical="top"/>
      <protection hidden="1"/>
    </xf>
    <xf numFmtId="164" fontId="9" fillId="0" borderId="0" xfId="92" applyFont="1" applyAlignment="1" applyProtection="1">
      <alignment horizontal="left" vertical="top"/>
      <protection hidden="1"/>
    </xf>
    <xf numFmtId="165" fontId="7" fillId="0" borderId="0" xfId="1" applyNumberFormat="1" applyFont="1" applyAlignment="1" applyProtection="1">
      <alignment vertical="top"/>
      <protection hidden="1"/>
    </xf>
    <xf numFmtId="164" fontId="7" fillId="0" borderId="0" xfId="92" applyFont="1" applyAlignment="1" applyProtection="1">
      <alignment horizontal="center" vertical="top"/>
      <protection hidden="1"/>
    </xf>
    <xf numFmtId="166" fontId="7" fillId="0" borderId="0" xfId="16" applyNumberFormat="1" applyFont="1" applyAlignment="1" applyProtection="1">
      <alignment horizontal="center" vertical="top"/>
      <protection hidden="1"/>
    </xf>
    <xf numFmtId="0" fontId="7" fillId="0" borderId="0" xfId="0" applyFont="1" applyAlignment="1" applyProtection="1">
      <alignment vertical="top"/>
      <protection hidden="1"/>
    </xf>
    <xf numFmtId="10" fontId="8" fillId="0" borderId="0" xfId="16" applyNumberFormat="1" applyFont="1" applyAlignment="1" applyProtection="1">
      <alignment horizontal="center" vertical="top"/>
      <protection hidden="1"/>
    </xf>
    <xf numFmtId="167" fontId="7" fillId="0" borderId="0" xfId="0" applyNumberFormat="1" applyFont="1" applyAlignment="1" applyProtection="1">
      <alignment vertical="top"/>
      <protection hidden="1"/>
    </xf>
    <xf numFmtId="164" fontId="9" fillId="0" borderId="0" xfId="92" applyFont="1" applyFill="1" applyAlignment="1" applyProtection="1">
      <alignment horizontal="left" vertical="top"/>
      <protection hidden="1"/>
    </xf>
    <xf numFmtId="0" fontId="7" fillId="0" borderId="0" xfId="0" applyFont="1" applyAlignment="1" applyProtection="1">
      <alignment vertical="center"/>
      <protection hidden="1"/>
    </xf>
    <xf numFmtId="167" fontId="7" fillId="0" borderId="0" xfId="0" applyNumberFormat="1" applyFont="1" applyFill="1" applyAlignment="1" applyProtection="1">
      <alignment vertical="center"/>
      <protection hidden="1"/>
    </xf>
    <xf numFmtId="4" fontId="7" fillId="0" borderId="0" xfId="0" applyNumberFormat="1" applyFont="1" applyAlignment="1" applyProtection="1">
      <alignment vertical="center"/>
      <protection hidden="1"/>
    </xf>
    <xf numFmtId="0" fontId="9" fillId="0" borderId="0" xfId="0" applyFont="1" applyAlignment="1" applyProtection="1">
      <alignment horizontal="left" vertical="top"/>
      <protection hidden="1"/>
    </xf>
    <xf numFmtId="167" fontId="7" fillId="0" borderId="0" xfId="0" applyNumberFormat="1" applyFont="1" applyFill="1" applyAlignment="1" applyProtection="1">
      <alignment vertical="top"/>
      <protection hidden="1"/>
    </xf>
    <xf numFmtId="164" fontId="6" fillId="0" borderId="10" xfId="92" applyFont="1" applyFill="1" applyBorder="1" applyAlignment="1" applyProtection="1">
      <alignment horizontal="center" vertical="center" wrapText="1"/>
      <protection hidden="1"/>
    </xf>
    <xf numFmtId="164" fontId="10" fillId="3" borderId="8" xfId="92" applyFont="1" applyFill="1" applyBorder="1" applyAlignment="1" applyProtection="1">
      <alignment horizontal="center" vertical="center" wrapText="1"/>
      <protection hidden="1"/>
    </xf>
    <xf numFmtId="164" fontId="10" fillId="3" borderId="9" xfId="92" applyFont="1" applyFill="1" applyBorder="1" applyAlignment="1" applyProtection="1">
      <alignment horizontal="center" vertical="center" wrapText="1"/>
      <protection hidden="1"/>
    </xf>
    <xf numFmtId="164" fontId="10" fillId="0" borderId="10" xfId="92" applyFont="1" applyFill="1" applyBorder="1" applyAlignment="1" applyProtection="1">
      <alignment horizontal="center" vertical="center" wrapText="1"/>
      <protection hidden="1"/>
    </xf>
    <xf numFmtId="165" fontId="6" fillId="3" borderId="8" xfId="1" applyNumberFormat="1" applyFont="1" applyFill="1" applyBorder="1" applyAlignment="1" applyProtection="1">
      <alignment horizontal="center" vertical="center" wrapText="1"/>
      <protection hidden="1"/>
    </xf>
    <xf numFmtId="165" fontId="6" fillId="3" borderId="5" xfId="1" applyNumberFormat="1" applyFont="1" applyFill="1" applyBorder="1" applyAlignment="1" applyProtection="1">
      <alignment horizontal="center" vertical="center" wrapText="1"/>
      <protection hidden="1"/>
    </xf>
    <xf numFmtId="10" fontId="10" fillId="3" borderId="7" xfId="16" applyNumberFormat="1" applyFont="1" applyFill="1" applyBorder="1" applyAlignment="1" applyProtection="1">
      <alignment horizontal="center" vertical="center" wrapText="1"/>
      <protection hidden="1"/>
    </xf>
    <xf numFmtId="0" fontId="7" fillId="0" borderId="0" xfId="0" applyFont="1" applyBorder="1" applyAlignment="1" applyProtection="1">
      <alignment horizontal="right" vertical="top"/>
      <protection hidden="1"/>
    </xf>
    <xf numFmtId="0" fontId="9" fillId="0" borderId="0" xfId="0" applyFont="1" applyBorder="1" applyAlignment="1" applyProtection="1">
      <alignment horizontal="left" vertical="top"/>
      <protection hidden="1"/>
    </xf>
    <xf numFmtId="0" fontId="7" fillId="0" borderId="0" xfId="0" applyFont="1" applyBorder="1" applyAlignment="1" applyProtection="1">
      <alignment vertical="top"/>
      <protection hidden="1"/>
    </xf>
    <xf numFmtId="164" fontId="7" fillId="0" borderId="0" xfId="92" applyFont="1" applyBorder="1" applyAlignment="1" applyProtection="1">
      <alignment horizontal="center" vertical="top"/>
      <protection hidden="1"/>
    </xf>
    <xf numFmtId="164" fontId="7" fillId="0" borderId="0" xfId="92" applyFont="1" applyFill="1" applyBorder="1" applyAlignment="1" applyProtection="1">
      <alignment horizontal="center" vertical="top"/>
      <protection hidden="1"/>
    </xf>
    <xf numFmtId="10" fontId="8" fillId="0" borderId="0" xfId="16" applyNumberFormat="1" applyFont="1" applyBorder="1" applyAlignment="1" applyProtection="1">
      <alignment horizontal="center" vertical="top"/>
      <protection hidden="1"/>
    </xf>
    <xf numFmtId="0" fontId="6" fillId="2" borderId="37" xfId="0" applyFont="1" applyFill="1" applyBorder="1" applyAlignment="1" applyProtection="1">
      <alignment horizontal="right" vertical="top"/>
      <protection hidden="1"/>
    </xf>
    <xf numFmtId="0" fontId="11" fillId="2" borderId="38" xfId="92" applyNumberFormat="1" applyFont="1" applyFill="1" applyBorder="1" applyAlignment="1" applyProtection="1">
      <alignment horizontal="left" vertical="top"/>
      <protection hidden="1"/>
    </xf>
    <xf numFmtId="165" fontId="6" fillId="2" borderId="38" xfId="1" applyNumberFormat="1" applyFont="1" applyFill="1" applyBorder="1" applyAlignment="1" applyProtection="1">
      <alignment vertical="top"/>
      <protection hidden="1"/>
    </xf>
    <xf numFmtId="164" fontId="6" fillId="2" borderId="38" xfId="92" applyNumberFormat="1" applyFont="1" applyFill="1" applyBorder="1" applyAlignment="1" applyProtection="1">
      <alignment horizontal="center" vertical="center"/>
      <protection hidden="1"/>
    </xf>
    <xf numFmtId="164" fontId="6" fillId="2" borderId="39" xfId="92" applyNumberFormat="1" applyFont="1" applyFill="1" applyBorder="1" applyAlignment="1" applyProtection="1">
      <alignment horizontal="center" vertical="center"/>
      <protection hidden="1"/>
    </xf>
    <xf numFmtId="164" fontId="6" fillId="0" borderId="10" xfId="92" applyFont="1" applyFill="1" applyBorder="1" applyAlignment="1" applyProtection="1">
      <alignment horizontal="center" vertical="center"/>
      <protection hidden="1"/>
    </xf>
    <xf numFmtId="164" fontId="6" fillId="2" borderId="17" xfId="92" applyNumberFormat="1" applyFont="1" applyFill="1" applyBorder="1" applyAlignment="1" applyProtection="1">
      <alignment horizontal="center" vertical="center"/>
      <protection hidden="1"/>
    </xf>
    <xf numFmtId="164" fontId="6" fillId="2" borderId="38" xfId="92" applyFont="1" applyFill="1" applyBorder="1" applyAlignment="1" applyProtection="1">
      <alignment vertical="center"/>
      <protection hidden="1"/>
    </xf>
    <xf numFmtId="10" fontId="10" fillId="2" borderId="40" xfId="16" applyNumberFormat="1" applyFont="1" applyFill="1" applyBorder="1" applyAlignment="1" applyProtection="1">
      <alignment horizontal="center" vertical="center"/>
      <protection hidden="1"/>
    </xf>
    <xf numFmtId="167" fontId="7" fillId="0" borderId="0" xfId="0" applyNumberFormat="1" applyFont="1" applyBorder="1" applyAlignment="1" applyProtection="1">
      <alignment vertical="top"/>
      <protection hidden="1"/>
    </xf>
    <xf numFmtId="0" fontId="6" fillId="2" borderId="26" xfId="0" applyFont="1" applyFill="1" applyBorder="1" applyAlignment="1" applyProtection="1">
      <alignment horizontal="right" vertical="top"/>
      <protection hidden="1"/>
    </xf>
    <xf numFmtId="0" fontId="11" fillId="2" borderId="27" xfId="92" applyNumberFormat="1" applyFont="1" applyFill="1" applyBorder="1" applyAlignment="1" applyProtection="1">
      <alignment horizontal="left" vertical="top"/>
      <protection hidden="1"/>
    </xf>
    <xf numFmtId="165" fontId="6" fillId="2" borderId="27" xfId="1" applyNumberFormat="1" applyFont="1" applyFill="1" applyBorder="1" applyAlignment="1" applyProtection="1">
      <alignment vertical="top"/>
      <protection hidden="1"/>
    </xf>
    <xf numFmtId="164" fontId="6" fillId="2" borderId="27" xfId="92" applyNumberFormat="1" applyFont="1" applyFill="1" applyBorder="1" applyAlignment="1" applyProtection="1">
      <alignment horizontal="center" vertical="center"/>
      <protection hidden="1"/>
    </xf>
    <xf numFmtId="164" fontId="6" fillId="2" borderId="28" xfId="92" applyNumberFormat="1" applyFont="1" applyFill="1" applyBorder="1" applyAlignment="1" applyProtection="1">
      <alignment horizontal="center" vertical="center"/>
      <protection hidden="1"/>
    </xf>
    <xf numFmtId="164" fontId="6" fillId="2" borderId="50" xfId="92" applyNumberFormat="1" applyFont="1" applyFill="1" applyBorder="1" applyAlignment="1" applyProtection="1">
      <alignment horizontal="center" vertical="center"/>
      <protection hidden="1"/>
    </xf>
    <xf numFmtId="164" fontId="6" fillId="2" borderId="30" xfId="92" applyFont="1" applyFill="1" applyBorder="1" applyAlignment="1" applyProtection="1">
      <alignment vertical="center"/>
      <protection hidden="1"/>
    </xf>
    <xf numFmtId="10" fontId="10" fillId="2" borderId="31" xfId="16" applyNumberFormat="1" applyFont="1" applyFill="1" applyBorder="1" applyAlignment="1" applyProtection="1">
      <alignment horizontal="center" vertical="center"/>
      <protection hidden="1"/>
    </xf>
    <xf numFmtId="0" fontId="7" fillId="0" borderId="2" xfId="0" applyFont="1" applyFill="1" applyBorder="1" applyAlignment="1" applyProtection="1">
      <alignment horizontal="right" vertical="top"/>
      <protection hidden="1"/>
    </xf>
    <xf numFmtId="0" fontId="9" fillId="0" borderId="1" xfId="6" applyFont="1" applyFill="1" applyBorder="1" applyAlignment="1" applyProtection="1">
      <alignment horizontal="left" vertical="top" wrapText="1"/>
      <protection hidden="1"/>
    </xf>
    <xf numFmtId="165" fontId="7" fillId="0" borderId="1" xfId="1" applyNumberFormat="1" applyFont="1" applyFill="1" applyBorder="1" applyAlignment="1" applyProtection="1">
      <alignment horizontal="center" vertical="top"/>
      <protection hidden="1"/>
    </xf>
    <xf numFmtId="164" fontId="7" fillId="0" borderId="1" xfId="92" applyNumberFormat="1" applyFont="1" applyFill="1" applyBorder="1" applyAlignment="1" applyProtection="1">
      <alignment horizontal="center" vertical="center"/>
      <protection hidden="1"/>
    </xf>
    <xf numFmtId="164" fontId="7" fillId="0" borderId="3" xfId="92" applyNumberFormat="1" applyFont="1" applyFill="1" applyBorder="1" applyAlignment="1" applyProtection="1">
      <alignment horizontal="center" vertical="center"/>
      <protection hidden="1"/>
    </xf>
    <xf numFmtId="44" fontId="7" fillId="0" borderId="10" xfId="92" applyNumberFormat="1" applyFont="1" applyFill="1" applyBorder="1" applyAlignment="1" applyProtection="1">
      <alignment horizontal="center" vertical="center"/>
      <protection hidden="1"/>
    </xf>
    <xf numFmtId="164" fontId="7" fillId="0" borderId="51" xfId="92" applyNumberFormat="1" applyFont="1" applyFill="1" applyBorder="1" applyAlignment="1" applyProtection="1">
      <alignment horizontal="center" vertical="center"/>
      <protection hidden="1"/>
    </xf>
    <xf numFmtId="10" fontId="8" fillId="0" borderId="23" xfId="16" applyNumberFormat="1" applyFont="1" applyFill="1" applyBorder="1" applyAlignment="1" applyProtection="1">
      <alignment horizontal="center" vertical="center"/>
      <protection hidden="1"/>
    </xf>
    <xf numFmtId="0" fontId="7" fillId="0" borderId="0" xfId="0" applyFont="1" applyFill="1" applyAlignment="1" applyProtection="1">
      <alignment vertical="top"/>
      <protection hidden="1"/>
    </xf>
    <xf numFmtId="0" fontId="6" fillId="2" borderId="32" xfId="0" applyFont="1" applyFill="1" applyBorder="1" applyAlignment="1" applyProtection="1">
      <alignment horizontal="right" vertical="top"/>
      <protection hidden="1"/>
    </xf>
    <xf numFmtId="0" fontId="11" fillId="2" borderId="33" xfId="92" applyNumberFormat="1" applyFont="1" applyFill="1" applyBorder="1" applyAlignment="1" applyProtection="1">
      <alignment horizontal="left" vertical="top"/>
      <protection hidden="1"/>
    </xf>
    <xf numFmtId="165" fontId="6" fillId="2" borderId="33" xfId="1" applyNumberFormat="1" applyFont="1" applyFill="1" applyBorder="1" applyAlignment="1" applyProtection="1">
      <alignment vertical="top"/>
      <protection hidden="1"/>
    </xf>
    <xf numFmtId="164" fontId="6" fillId="2" borderId="33" xfId="92" applyNumberFormat="1" applyFont="1" applyFill="1" applyBorder="1" applyAlignment="1" applyProtection="1">
      <alignment horizontal="center" vertical="center"/>
      <protection hidden="1"/>
    </xf>
    <xf numFmtId="164" fontId="6" fillId="2" borderId="34" xfId="92" applyNumberFormat="1" applyFont="1" applyFill="1" applyBorder="1" applyAlignment="1" applyProtection="1">
      <alignment horizontal="center" vertical="center"/>
      <protection hidden="1"/>
    </xf>
    <xf numFmtId="164" fontId="6" fillId="2" borderId="23" xfId="92" applyNumberFormat="1" applyFont="1" applyFill="1" applyBorder="1" applyAlignment="1" applyProtection="1">
      <alignment horizontal="center" vertical="center"/>
      <protection hidden="1"/>
    </xf>
    <xf numFmtId="164" fontId="6" fillId="2" borderId="52" xfId="92" applyNumberFormat="1" applyFont="1" applyFill="1" applyBorder="1" applyAlignment="1" applyProtection="1">
      <alignment horizontal="center" vertical="center"/>
      <protection hidden="1"/>
    </xf>
    <xf numFmtId="164" fontId="6" fillId="2" borderId="33" xfId="92" applyFont="1" applyFill="1" applyBorder="1" applyAlignment="1" applyProtection="1">
      <alignment vertical="center"/>
      <protection hidden="1"/>
    </xf>
    <xf numFmtId="10" fontId="10" fillId="2" borderId="23" xfId="16" applyNumberFormat="1" applyFont="1" applyFill="1" applyBorder="1" applyAlignment="1" applyProtection="1">
      <alignment horizontal="center" vertical="center"/>
      <protection hidden="1"/>
    </xf>
    <xf numFmtId="164" fontId="6" fillId="2" borderId="31" xfId="92" applyNumberFormat="1" applyFont="1" applyFill="1" applyBorder="1" applyAlignment="1" applyProtection="1">
      <alignment horizontal="center" vertical="center"/>
      <protection hidden="1"/>
    </xf>
    <xf numFmtId="164" fontId="6" fillId="2" borderId="53" xfId="92" applyNumberFormat="1" applyFont="1" applyFill="1" applyBorder="1" applyAlignment="1" applyProtection="1">
      <alignment horizontal="center" vertical="center"/>
      <protection hidden="1"/>
    </xf>
    <xf numFmtId="164" fontId="6" fillId="2" borderId="27" xfId="92" applyFont="1" applyFill="1" applyBorder="1" applyAlignment="1" applyProtection="1">
      <alignment vertical="center"/>
      <protection hidden="1"/>
    </xf>
    <xf numFmtId="0" fontId="6" fillId="3" borderId="32" xfId="0" applyFont="1" applyFill="1" applyBorder="1" applyAlignment="1" applyProtection="1">
      <alignment horizontal="right" vertical="top"/>
      <protection hidden="1"/>
    </xf>
    <xf numFmtId="0" fontId="11" fillId="3" borderId="33" xfId="92" applyNumberFormat="1" applyFont="1" applyFill="1" applyBorder="1" applyAlignment="1" applyProtection="1">
      <alignment horizontal="left" vertical="top"/>
      <protection hidden="1"/>
    </xf>
    <xf numFmtId="165" fontId="6" fillId="3" borderId="33" xfId="1" applyNumberFormat="1" applyFont="1" applyFill="1" applyBorder="1" applyAlignment="1" applyProtection="1">
      <alignment vertical="top"/>
      <protection hidden="1"/>
    </xf>
    <xf numFmtId="164" fontId="6" fillId="3" borderId="33" xfId="92" applyNumberFormat="1" applyFont="1" applyFill="1" applyBorder="1" applyAlignment="1" applyProtection="1">
      <alignment horizontal="center" vertical="center"/>
      <protection hidden="1"/>
    </xf>
    <xf numFmtId="164" fontId="6" fillId="3" borderId="34" xfId="92" applyNumberFormat="1" applyFont="1" applyFill="1" applyBorder="1" applyAlignment="1" applyProtection="1">
      <alignment horizontal="center" vertical="center"/>
      <protection hidden="1"/>
    </xf>
    <xf numFmtId="164" fontId="6" fillId="3" borderId="23" xfId="92" applyNumberFormat="1" applyFont="1" applyFill="1" applyBorder="1" applyAlignment="1" applyProtection="1">
      <alignment horizontal="center" vertical="center"/>
      <protection hidden="1"/>
    </xf>
    <xf numFmtId="164" fontId="6" fillId="3" borderId="52" xfId="92" applyNumberFormat="1" applyFont="1" applyFill="1" applyBorder="1" applyAlignment="1" applyProtection="1">
      <alignment horizontal="center" vertical="center"/>
      <protection hidden="1"/>
    </xf>
    <xf numFmtId="164" fontId="6" fillId="3" borderId="33" xfId="92" applyFont="1" applyFill="1" applyBorder="1" applyAlignment="1" applyProtection="1">
      <alignment vertical="center"/>
      <protection hidden="1"/>
    </xf>
    <xf numFmtId="164" fontId="6" fillId="4" borderId="33" xfId="92" applyFont="1" applyFill="1" applyBorder="1" applyAlignment="1" applyProtection="1">
      <alignment vertical="center"/>
      <protection hidden="1"/>
    </xf>
    <xf numFmtId="10" fontId="10" fillId="4" borderId="23" xfId="16" applyNumberFormat="1" applyFont="1" applyFill="1" applyBorder="1" applyAlignment="1" applyProtection="1">
      <alignment horizontal="center" vertical="center"/>
      <protection hidden="1"/>
    </xf>
    <xf numFmtId="0" fontId="6" fillId="3" borderId="26" xfId="0" applyFont="1" applyFill="1" applyBorder="1" applyAlignment="1" applyProtection="1">
      <alignment horizontal="right" vertical="top"/>
      <protection hidden="1"/>
    </xf>
    <xf numFmtId="0" fontId="11" fillId="3" borderId="27" xfId="92" applyNumberFormat="1" applyFont="1" applyFill="1" applyBorder="1" applyAlignment="1" applyProtection="1">
      <alignment horizontal="left" vertical="top"/>
      <protection hidden="1"/>
    </xf>
    <xf numFmtId="165" fontId="6" fillId="3" borderId="27" xfId="1" applyNumberFormat="1" applyFont="1" applyFill="1" applyBorder="1" applyAlignment="1" applyProtection="1">
      <alignment vertical="top"/>
      <protection hidden="1"/>
    </xf>
    <xf numFmtId="164" fontId="6" fillId="3" borderId="27" xfId="92" applyNumberFormat="1" applyFont="1" applyFill="1" applyBorder="1" applyAlignment="1" applyProtection="1">
      <alignment horizontal="center" vertical="center"/>
      <protection hidden="1"/>
    </xf>
    <xf numFmtId="164" fontId="6" fillId="3" borderId="28" xfId="92" applyNumberFormat="1" applyFont="1" applyFill="1" applyBorder="1" applyAlignment="1" applyProtection="1">
      <alignment horizontal="center" vertical="center"/>
      <protection hidden="1"/>
    </xf>
    <xf numFmtId="164" fontId="6" fillId="3" borderId="31" xfId="92" applyNumberFormat="1" applyFont="1" applyFill="1" applyBorder="1" applyAlignment="1" applyProtection="1">
      <alignment horizontal="center" vertical="center"/>
      <protection hidden="1"/>
    </xf>
    <xf numFmtId="164" fontId="6" fillId="3" borderId="53" xfId="92" applyNumberFormat="1" applyFont="1" applyFill="1" applyBorder="1" applyAlignment="1" applyProtection="1">
      <alignment horizontal="center" vertical="center"/>
      <protection hidden="1"/>
    </xf>
    <xf numFmtId="164" fontId="6" fillId="3" borderId="27" xfId="92" applyFont="1" applyFill="1" applyBorder="1" applyAlignment="1" applyProtection="1">
      <alignment vertical="center"/>
      <protection hidden="1"/>
    </xf>
    <xf numFmtId="164" fontId="6" fillId="4" borderId="27" xfId="92" applyFont="1" applyFill="1" applyBorder="1" applyAlignment="1" applyProtection="1">
      <alignment vertical="center"/>
      <protection hidden="1"/>
    </xf>
    <xf numFmtId="10" fontId="10" fillId="4" borderId="31" xfId="16" applyNumberFormat="1" applyFont="1" applyFill="1" applyBorder="1" applyAlignment="1" applyProtection="1">
      <alignment horizontal="center" vertical="center"/>
      <protection hidden="1"/>
    </xf>
    <xf numFmtId="0" fontId="6" fillId="3" borderId="2" xfId="0" applyFont="1" applyFill="1" applyBorder="1" applyAlignment="1" applyProtection="1">
      <alignment horizontal="right" vertical="top"/>
      <protection hidden="1"/>
    </xf>
    <xf numFmtId="0" fontId="11" fillId="3" borderId="1" xfId="92" applyNumberFormat="1" applyFont="1" applyFill="1" applyBorder="1" applyAlignment="1" applyProtection="1">
      <alignment horizontal="left" vertical="top"/>
      <protection hidden="1"/>
    </xf>
    <xf numFmtId="165" fontId="6" fillId="3" borderId="1" xfId="1" applyNumberFormat="1" applyFont="1" applyFill="1" applyBorder="1" applyAlignment="1" applyProtection="1">
      <alignment vertical="top"/>
      <protection hidden="1"/>
    </xf>
    <xf numFmtId="164" fontId="6" fillId="3" borderId="1" xfId="92" applyNumberFormat="1" applyFont="1" applyFill="1" applyBorder="1" applyAlignment="1" applyProtection="1">
      <alignment horizontal="center" vertical="center"/>
      <protection hidden="1"/>
    </xf>
    <xf numFmtId="164" fontId="6" fillId="3" borderId="12" xfId="92" applyNumberFormat="1" applyFont="1" applyFill="1" applyBorder="1" applyAlignment="1" applyProtection="1">
      <alignment horizontal="center" vertical="center"/>
      <protection hidden="1"/>
    </xf>
    <xf numFmtId="164" fontId="6" fillId="3" borderId="3" xfId="92" applyNumberFormat="1" applyFont="1" applyFill="1" applyBorder="1" applyAlignment="1" applyProtection="1">
      <alignment horizontal="center" vertical="center"/>
      <protection hidden="1"/>
    </xf>
    <xf numFmtId="164" fontId="6" fillId="3" borderId="51" xfId="92" applyNumberFormat="1" applyFont="1" applyFill="1" applyBorder="1" applyAlignment="1" applyProtection="1">
      <alignment horizontal="center" vertical="center"/>
      <protection hidden="1"/>
    </xf>
    <xf numFmtId="164" fontId="6" fillId="3" borderId="1" xfId="92" applyFont="1" applyFill="1" applyBorder="1" applyAlignment="1" applyProtection="1">
      <alignment vertical="center"/>
      <protection hidden="1"/>
    </xf>
    <xf numFmtId="10" fontId="10" fillId="4" borderId="3" xfId="16" applyNumberFormat="1" applyFont="1" applyFill="1" applyBorder="1" applyAlignment="1" applyProtection="1">
      <alignment horizontal="center" vertical="center"/>
      <protection hidden="1"/>
    </xf>
    <xf numFmtId="10" fontId="8" fillId="0" borderId="3" xfId="16" applyNumberFormat="1" applyFont="1" applyFill="1" applyBorder="1" applyAlignment="1" applyProtection="1">
      <alignment horizontal="center" vertical="center"/>
      <protection hidden="1"/>
    </xf>
    <xf numFmtId="164" fontId="7" fillId="0" borderId="10" xfId="92" applyFont="1" applyFill="1" applyBorder="1" applyAlignment="1" applyProtection="1">
      <alignment horizontal="center" vertical="center"/>
      <protection hidden="1"/>
    </xf>
    <xf numFmtId="164" fontId="7" fillId="0" borderId="12" xfId="92" applyNumberFormat="1" applyFont="1" applyFill="1" applyBorder="1" applyAlignment="1" applyProtection="1">
      <alignment horizontal="center" vertical="center"/>
      <protection hidden="1"/>
    </xf>
    <xf numFmtId="0" fontId="7" fillId="0" borderId="2" xfId="10" applyFont="1" applyFill="1" applyBorder="1" applyAlignment="1" applyProtection="1">
      <alignment horizontal="right" vertical="top"/>
      <protection hidden="1"/>
    </xf>
    <xf numFmtId="0" fontId="9" fillId="0" borderId="1" xfId="10" applyFont="1" applyFill="1" applyBorder="1" applyAlignment="1" applyProtection="1">
      <alignment horizontal="left" vertical="top" wrapText="1"/>
      <protection hidden="1"/>
    </xf>
    <xf numFmtId="0" fontId="7" fillId="0" borderId="1" xfId="10" applyFont="1" applyFill="1" applyBorder="1" applyAlignment="1" applyProtection="1">
      <alignment horizontal="center" vertical="top"/>
      <protection hidden="1"/>
    </xf>
    <xf numFmtId="0" fontId="6" fillId="4" borderId="2" xfId="0" applyFont="1" applyFill="1" applyBorder="1" applyAlignment="1" applyProtection="1">
      <alignment horizontal="right" vertical="top"/>
      <protection hidden="1"/>
    </xf>
    <xf numFmtId="0" fontId="11" fillId="4" borderId="1" xfId="92" applyNumberFormat="1" applyFont="1" applyFill="1" applyBorder="1" applyAlignment="1" applyProtection="1">
      <alignment horizontal="left" vertical="top"/>
      <protection hidden="1"/>
    </xf>
    <xf numFmtId="0" fontId="7" fillId="0" borderId="1" xfId="10" applyFont="1" applyFill="1" applyBorder="1" applyAlignment="1" applyProtection="1">
      <alignment horizontal="center" vertical="center"/>
      <protection hidden="1"/>
    </xf>
    <xf numFmtId="0" fontId="6" fillId="4" borderId="32" xfId="10" applyFont="1" applyFill="1" applyBorder="1" applyAlignment="1" applyProtection="1">
      <alignment horizontal="right" vertical="top"/>
      <protection hidden="1"/>
    </xf>
    <xf numFmtId="0" fontId="11" fillId="4" borderId="33" xfId="10" applyFont="1" applyFill="1" applyBorder="1" applyAlignment="1" applyProtection="1">
      <alignment horizontal="left" vertical="top" wrapText="1"/>
      <protection hidden="1"/>
    </xf>
    <xf numFmtId="0" fontId="6" fillId="3" borderId="33" xfId="10" applyFont="1" applyFill="1" applyBorder="1" applyAlignment="1" applyProtection="1">
      <alignment horizontal="center" vertical="top"/>
      <protection hidden="1"/>
    </xf>
    <xf numFmtId="164" fontId="6" fillId="3" borderId="33" xfId="92" applyFont="1" applyFill="1" applyBorder="1" applyAlignment="1" applyProtection="1">
      <alignment horizontal="center" vertical="center"/>
      <protection hidden="1"/>
    </xf>
    <xf numFmtId="0" fontId="6" fillId="3" borderId="26" xfId="10" applyFont="1" applyFill="1" applyBorder="1" applyAlignment="1" applyProtection="1">
      <alignment horizontal="right" vertical="top"/>
      <protection hidden="1"/>
    </xf>
    <xf numFmtId="0" fontId="11" fillId="3" borderId="27" xfId="10" applyFont="1" applyFill="1" applyBorder="1" applyAlignment="1" applyProtection="1">
      <alignment horizontal="left" vertical="top" wrapText="1"/>
      <protection hidden="1"/>
    </xf>
    <xf numFmtId="0" fontId="6" fillId="3" borderId="27" xfId="10" applyFont="1" applyFill="1" applyBorder="1" applyAlignment="1" applyProtection="1">
      <alignment horizontal="center" vertical="top"/>
      <protection hidden="1"/>
    </xf>
    <xf numFmtId="164" fontId="6" fillId="3" borderId="27" xfId="92" applyFont="1" applyFill="1" applyBorder="1" applyAlignment="1" applyProtection="1">
      <alignment horizontal="center" vertical="center"/>
      <protection hidden="1"/>
    </xf>
    <xf numFmtId="40" fontId="9" fillId="0" borderId="1" xfId="92" applyNumberFormat="1" applyFont="1" applyFill="1" applyBorder="1" applyAlignment="1" applyProtection="1">
      <alignment horizontal="left" vertical="top" wrapText="1"/>
      <protection hidden="1"/>
    </xf>
    <xf numFmtId="40" fontId="7" fillId="0" borderId="1" xfId="92" applyNumberFormat="1" applyFont="1" applyFill="1" applyBorder="1" applyAlignment="1" applyProtection="1">
      <alignment horizontal="center" vertical="center"/>
      <protection hidden="1"/>
    </xf>
    <xf numFmtId="40" fontId="7" fillId="0" borderId="1" xfId="92" applyNumberFormat="1" applyFont="1" applyFill="1" applyBorder="1" applyAlignment="1" applyProtection="1">
      <alignment horizontal="center" vertical="top"/>
      <protection hidden="1"/>
    </xf>
    <xf numFmtId="4" fontId="6" fillId="0" borderId="10" xfId="92" applyNumberFormat="1" applyFont="1" applyFill="1" applyBorder="1" applyAlignment="1" applyProtection="1">
      <alignment horizontal="center" vertical="center"/>
      <protection hidden="1"/>
    </xf>
    <xf numFmtId="4" fontId="6" fillId="2" borderId="33" xfId="92" applyNumberFormat="1" applyFont="1" applyFill="1" applyBorder="1" applyAlignment="1" applyProtection="1">
      <alignment horizontal="center" vertical="center"/>
      <protection hidden="1"/>
    </xf>
    <xf numFmtId="4" fontId="6" fillId="2" borderId="27" xfId="92" applyNumberFormat="1" applyFont="1" applyFill="1" applyBorder="1" applyAlignment="1" applyProtection="1">
      <alignment horizontal="center" vertical="center"/>
      <protection hidden="1"/>
    </xf>
    <xf numFmtId="0" fontId="6" fillId="4" borderId="32" xfId="5" applyFont="1" applyFill="1" applyBorder="1" applyAlignment="1" applyProtection="1">
      <alignment horizontal="right" vertical="top"/>
      <protection hidden="1"/>
    </xf>
    <xf numFmtId="0" fontId="11" fillId="4" borderId="33" xfId="92" applyNumberFormat="1" applyFont="1" applyFill="1" applyBorder="1" applyAlignment="1" applyProtection="1">
      <alignment horizontal="left" vertical="top"/>
      <protection hidden="1"/>
    </xf>
    <xf numFmtId="4" fontId="6" fillId="3" borderId="33" xfId="92" applyNumberFormat="1" applyFont="1" applyFill="1" applyBorder="1" applyAlignment="1" applyProtection="1">
      <alignment horizontal="center" vertical="center"/>
      <protection hidden="1"/>
    </xf>
    <xf numFmtId="0" fontId="7" fillId="0" borderId="0" xfId="0" applyFont="1" applyFill="1" applyBorder="1" applyAlignment="1" applyProtection="1">
      <alignment vertical="top"/>
      <protection hidden="1"/>
    </xf>
    <xf numFmtId="0" fontId="6" fillId="3" borderId="26" xfId="5" applyFont="1" applyFill="1" applyBorder="1" applyAlignment="1" applyProtection="1">
      <alignment horizontal="right" vertical="top"/>
      <protection hidden="1"/>
    </xf>
    <xf numFmtId="4" fontId="6" fillId="3" borderId="27" xfId="92" applyNumberFormat="1" applyFont="1" applyFill="1" applyBorder="1" applyAlignment="1" applyProtection="1">
      <alignment horizontal="center" vertical="center"/>
      <protection hidden="1"/>
    </xf>
    <xf numFmtId="0" fontId="7" fillId="0" borderId="2" xfId="5" applyFont="1" applyFill="1" applyBorder="1" applyAlignment="1" applyProtection="1">
      <alignment horizontal="right" vertical="top"/>
      <protection hidden="1"/>
    </xf>
    <xf numFmtId="0" fontId="7" fillId="0" borderId="1" xfId="5" applyFont="1" applyFill="1" applyBorder="1" applyAlignment="1" applyProtection="1">
      <alignment horizontal="center" vertical="top"/>
      <protection hidden="1"/>
    </xf>
    <xf numFmtId="4" fontId="7" fillId="0" borderId="10" xfId="92" applyNumberFormat="1" applyFont="1" applyFill="1" applyBorder="1" applyAlignment="1" applyProtection="1">
      <alignment horizontal="center" vertical="center"/>
      <protection hidden="1"/>
    </xf>
    <xf numFmtId="164" fontId="6" fillId="0" borderId="33" xfId="92" applyNumberFormat="1" applyFont="1" applyFill="1" applyBorder="1" applyAlignment="1" applyProtection="1">
      <alignment horizontal="center" vertical="center"/>
      <protection hidden="1"/>
    </xf>
    <xf numFmtId="164" fontId="6" fillId="0" borderId="27" xfId="92" applyNumberFormat="1" applyFont="1" applyFill="1" applyBorder="1" applyAlignment="1" applyProtection="1">
      <alignment horizontal="center" vertical="center"/>
      <protection hidden="1"/>
    </xf>
    <xf numFmtId="0" fontId="6" fillId="4" borderId="32" xfId="0" applyFont="1" applyFill="1" applyBorder="1" applyAlignment="1" applyProtection="1">
      <alignment horizontal="right" vertical="top"/>
      <protection hidden="1"/>
    </xf>
    <xf numFmtId="165" fontId="26" fillId="2" borderId="27" xfId="1" applyNumberFormat="1" applyFont="1" applyFill="1" applyBorder="1" applyAlignment="1" applyProtection="1">
      <alignment vertical="top"/>
      <protection hidden="1"/>
    </xf>
    <xf numFmtId="164" fontId="26" fillId="2" borderId="27" xfId="92" applyNumberFormat="1" applyFont="1" applyFill="1" applyBorder="1" applyAlignment="1" applyProtection="1">
      <alignment horizontal="center" vertical="center"/>
      <protection hidden="1"/>
    </xf>
    <xf numFmtId="164" fontId="26" fillId="2" borderId="28" xfId="92" applyNumberFormat="1" applyFont="1" applyFill="1" applyBorder="1" applyAlignment="1" applyProtection="1">
      <alignment horizontal="center" vertical="center"/>
      <protection hidden="1"/>
    </xf>
    <xf numFmtId="164" fontId="26" fillId="0" borderId="10" xfId="92" applyFont="1" applyFill="1" applyBorder="1" applyAlignment="1" applyProtection="1">
      <alignment horizontal="center" vertical="center"/>
      <protection hidden="1"/>
    </xf>
    <xf numFmtId="164" fontId="26" fillId="2" borderId="53" xfId="92" applyNumberFormat="1" applyFont="1" applyFill="1" applyBorder="1" applyAlignment="1" applyProtection="1">
      <alignment horizontal="center" vertical="center"/>
      <protection hidden="1"/>
    </xf>
    <xf numFmtId="164" fontId="26" fillId="2" borderId="27" xfId="92" applyFont="1" applyFill="1" applyBorder="1" applyAlignment="1" applyProtection="1">
      <alignment vertical="center"/>
      <protection hidden="1"/>
    </xf>
    <xf numFmtId="10" fontId="27" fillId="2" borderId="31" xfId="16" applyNumberFormat="1" applyFont="1" applyFill="1" applyBorder="1" applyAlignment="1" applyProtection="1">
      <alignment horizontal="center" vertical="center"/>
      <protection hidden="1"/>
    </xf>
    <xf numFmtId="0" fontId="28" fillId="0" borderId="0" xfId="0" applyFont="1" applyBorder="1" applyAlignment="1" applyProtection="1">
      <alignment vertical="top"/>
      <protection hidden="1"/>
    </xf>
    <xf numFmtId="165" fontId="26" fillId="3" borderId="33" xfId="1" applyNumberFormat="1" applyFont="1" applyFill="1" applyBorder="1" applyAlignment="1" applyProtection="1">
      <alignment vertical="top"/>
      <protection hidden="1"/>
    </xf>
    <xf numFmtId="164" fontId="26" fillId="3" borderId="33" xfId="92" applyNumberFormat="1" applyFont="1" applyFill="1" applyBorder="1" applyAlignment="1" applyProtection="1">
      <alignment horizontal="center" vertical="center"/>
      <protection hidden="1"/>
    </xf>
    <xf numFmtId="164" fontId="26" fillId="3" borderId="34" xfId="92" applyNumberFormat="1" applyFont="1" applyFill="1" applyBorder="1" applyAlignment="1" applyProtection="1">
      <alignment horizontal="center" vertical="center"/>
      <protection hidden="1"/>
    </xf>
    <xf numFmtId="164" fontId="26" fillId="3" borderId="52" xfId="92" applyNumberFormat="1" applyFont="1" applyFill="1" applyBorder="1" applyAlignment="1" applyProtection="1">
      <alignment horizontal="center" vertical="center"/>
      <protection hidden="1"/>
    </xf>
    <xf numFmtId="164" fontId="26" fillId="3" borderId="33" xfId="92" applyFont="1" applyFill="1" applyBorder="1" applyAlignment="1" applyProtection="1">
      <alignment vertical="center"/>
      <protection hidden="1"/>
    </xf>
    <xf numFmtId="165" fontId="26" fillId="3" borderId="27" xfId="1" applyNumberFormat="1" applyFont="1" applyFill="1" applyBorder="1" applyAlignment="1" applyProtection="1">
      <alignment vertical="top"/>
      <protection hidden="1"/>
    </xf>
    <xf numFmtId="164" fontId="26" fillId="3" borderId="27" xfId="92" applyNumberFormat="1" applyFont="1" applyFill="1" applyBorder="1" applyAlignment="1" applyProtection="1">
      <alignment horizontal="center" vertical="center"/>
      <protection hidden="1"/>
    </xf>
    <xf numFmtId="164" fontId="26" fillId="3" borderId="28" xfId="92" applyNumberFormat="1" applyFont="1" applyFill="1" applyBorder="1" applyAlignment="1" applyProtection="1">
      <alignment horizontal="center" vertical="center"/>
      <protection hidden="1"/>
    </xf>
    <xf numFmtId="164" fontId="26" fillId="3" borderId="53" xfId="92" applyNumberFormat="1" applyFont="1" applyFill="1" applyBorder="1" applyAlignment="1" applyProtection="1">
      <alignment horizontal="center" vertical="center"/>
      <protection hidden="1"/>
    </xf>
    <xf numFmtId="164" fontId="26" fillId="3" borderId="27" xfId="92" applyFont="1" applyFill="1" applyBorder="1" applyAlignment="1" applyProtection="1">
      <alignment vertical="center"/>
      <protection hidden="1"/>
    </xf>
    <xf numFmtId="0" fontId="7" fillId="0" borderId="2" xfId="2" applyFont="1" applyFill="1" applyBorder="1" applyAlignment="1" applyProtection="1">
      <alignment horizontal="right" vertical="top"/>
      <protection hidden="1"/>
    </xf>
    <xf numFmtId="0" fontId="28" fillId="0" borderId="0" xfId="0" applyFont="1" applyFill="1" applyAlignment="1" applyProtection="1">
      <alignment vertical="top"/>
      <protection hidden="1"/>
    </xf>
    <xf numFmtId="164" fontId="6" fillId="3" borderId="10" xfId="92" applyFont="1" applyFill="1" applyBorder="1" applyAlignment="1" applyProtection="1">
      <alignment horizontal="center" vertical="center"/>
      <protection hidden="1"/>
    </xf>
    <xf numFmtId="10" fontId="10" fillId="3" borderId="23" xfId="16" applyNumberFormat="1" applyFont="1" applyFill="1" applyBorder="1" applyAlignment="1" applyProtection="1">
      <alignment horizontal="center" vertical="center"/>
      <protection hidden="1"/>
    </xf>
    <xf numFmtId="10" fontId="10" fillId="3" borderId="31" xfId="16" applyNumberFormat="1" applyFont="1" applyFill="1" applyBorder="1" applyAlignment="1" applyProtection="1">
      <alignment horizontal="center" vertical="center"/>
      <protection hidden="1"/>
    </xf>
    <xf numFmtId="0" fontId="6" fillId="2" borderId="32" xfId="10" applyFont="1" applyFill="1" applyBorder="1" applyAlignment="1" applyProtection="1">
      <alignment horizontal="right" vertical="top"/>
      <protection hidden="1"/>
    </xf>
    <xf numFmtId="0" fontId="11" fillId="2" borderId="33" xfId="10" applyFont="1" applyFill="1" applyBorder="1" applyAlignment="1" applyProtection="1">
      <alignment horizontal="left" vertical="top" wrapText="1"/>
      <protection hidden="1"/>
    </xf>
    <xf numFmtId="0" fontId="6" fillId="2" borderId="33" xfId="10" applyFont="1" applyFill="1" applyBorder="1" applyAlignment="1" applyProtection="1">
      <alignment horizontal="center" vertical="top"/>
      <protection hidden="1"/>
    </xf>
    <xf numFmtId="164" fontId="6" fillId="2" borderId="33" xfId="92" applyFont="1" applyFill="1" applyBorder="1" applyAlignment="1" applyProtection="1">
      <alignment horizontal="center" vertical="center"/>
      <protection hidden="1"/>
    </xf>
    <xf numFmtId="0" fontId="6" fillId="2" borderId="26" xfId="10" applyFont="1" applyFill="1" applyBorder="1" applyAlignment="1" applyProtection="1">
      <alignment horizontal="right" vertical="top"/>
      <protection hidden="1"/>
    </xf>
    <xf numFmtId="0" fontId="11" fillId="2" borderId="27" xfId="10" applyFont="1" applyFill="1" applyBorder="1" applyAlignment="1" applyProtection="1">
      <alignment horizontal="left" vertical="top" wrapText="1"/>
      <protection hidden="1"/>
    </xf>
    <xf numFmtId="0" fontId="6" fillId="2" borderId="27" xfId="10" applyFont="1" applyFill="1" applyBorder="1" applyAlignment="1" applyProtection="1">
      <alignment horizontal="center" vertical="top"/>
      <protection hidden="1"/>
    </xf>
    <xf numFmtId="164" fontId="6" fillId="2" borderId="27" xfId="92" applyFont="1" applyFill="1" applyBorder="1" applyAlignment="1" applyProtection="1">
      <alignment horizontal="center" vertical="center"/>
      <protection hidden="1"/>
    </xf>
    <xf numFmtId="0" fontId="6" fillId="3" borderId="32" xfId="10" applyFont="1" applyFill="1" applyBorder="1" applyAlignment="1" applyProtection="1">
      <alignment horizontal="right" vertical="top"/>
      <protection hidden="1"/>
    </xf>
    <xf numFmtId="0" fontId="11" fillId="4" borderId="27" xfId="10" applyFont="1" applyFill="1" applyBorder="1" applyAlignment="1" applyProtection="1">
      <alignment horizontal="left" vertical="top" wrapText="1"/>
      <protection hidden="1"/>
    </xf>
    <xf numFmtId="0" fontId="7" fillId="0" borderId="1" xfId="5" applyFont="1" applyFill="1" applyBorder="1" applyAlignment="1" applyProtection="1">
      <alignment horizontal="center" vertical="center"/>
      <protection hidden="1"/>
    </xf>
    <xf numFmtId="167" fontId="7" fillId="0" borderId="0" xfId="0" applyNumberFormat="1" applyFont="1" applyFill="1" applyAlignment="1" applyProtection="1">
      <alignment horizontal="center" vertical="center"/>
      <protection hidden="1"/>
    </xf>
    <xf numFmtId="164" fontId="7" fillId="29" borderId="1" xfId="92" applyNumberFormat="1" applyFont="1" applyFill="1" applyBorder="1" applyAlignment="1" applyProtection="1">
      <alignment horizontal="center" vertical="center"/>
      <protection hidden="1"/>
    </xf>
    <xf numFmtId="164" fontId="7" fillId="29" borderId="12" xfId="92" applyNumberFormat="1" applyFont="1" applyFill="1" applyBorder="1" applyAlignment="1" applyProtection="1">
      <alignment horizontal="center" vertical="center"/>
      <protection hidden="1"/>
    </xf>
    <xf numFmtId="0" fontId="9" fillId="0" borderId="33" xfId="5" applyFont="1" applyFill="1" applyBorder="1" applyAlignment="1" applyProtection="1">
      <alignment horizontal="left" vertical="top" wrapText="1"/>
      <protection hidden="1"/>
    </xf>
    <xf numFmtId="0" fontId="7" fillId="0" borderId="33" xfId="5" applyFont="1" applyFill="1" applyBorder="1" applyAlignment="1" applyProtection="1">
      <alignment horizontal="center" vertical="top"/>
      <protection hidden="1"/>
    </xf>
    <xf numFmtId="164" fontId="7" fillId="0" borderId="33" xfId="92" applyNumberFormat="1" applyFont="1" applyFill="1" applyBorder="1" applyAlignment="1" applyProtection="1">
      <alignment horizontal="center" vertical="center"/>
      <protection hidden="1"/>
    </xf>
    <xf numFmtId="164" fontId="7" fillId="0" borderId="34" xfId="92" applyNumberFormat="1" applyFont="1" applyFill="1" applyBorder="1" applyAlignment="1" applyProtection="1">
      <alignment horizontal="center" vertical="center"/>
      <protection hidden="1"/>
    </xf>
    <xf numFmtId="0" fontId="6" fillId="2" borderId="35" xfId="10" applyFont="1" applyFill="1" applyBorder="1" applyAlignment="1" applyProtection="1">
      <alignment horizontal="right" vertical="top"/>
      <protection hidden="1"/>
    </xf>
    <xf numFmtId="0" fontId="11" fillId="2" borderId="30" xfId="10" applyFont="1" applyFill="1" applyBorder="1" applyAlignment="1" applyProtection="1">
      <alignment horizontal="left" vertical="top" wrapText="1"/>
      <protection hidden="1"/>
    </xf>
    <xf numFmtId="0" fontId="6" fillId="2" borderId="30" xfId="10" applyFont="1" applyFill="1" applyBorder="1" applyAlignment="1" applyProtection="1">
      <alignment horizontal="center" vertical="top"/>
      <protection hidden="1"/>
    </xf>
    <xf numFmtId="164" fontId="6" fillId="2" borderId="30" xfId="92" applyNumberFormat="1" applyFont="1" applyFill="1" applyBorder="1" applyAlignment="1" applyProtection="1">
      <alignment horizontal="center" vertical="center"/>
      <protection hidden="1"/>
    </xf>
    <xf numFmtId="164" fontId="6" fillId="2" borderId="29" xfId="92" applyNumberFormat="1" applyFont="1" applyFill="1" applyBorder="1" applyAlignment="1" applyProtection="1">
      <alignment horizontal="center" vertical="center"/>
      <protection hidden="1"/>
    </xf>
    <xf numFmtId="164" fontId="6" fillId="2" borderId="0" xfId="92" applyNumberFormat="1" applyFont="1" applyFill="1" applyBorder="1" applyAlignment="1" applyProtection="1">
      <alignment horizontal="center" vertical="center"/>
      <protection hidden="1"/>
    </xf>
    <xf numFmtId="164" fontId="6" fillId="2" borderId="30" xfId="92" applyFont="1" applyFill="1" applyBorder="1" applyAlignment="1" applyProtection="1">
      <alignment horizontal="center" vertical="center"/>
      <protection hidden="1"/>
    </xf>
    <xf numFmtId="164" fontId="6" fillId="2" borderId="29" xfId="92" applyFont="1" applyFill="1" applyBorder="1" applyAlignment="1" applyProtection="1">
      <alignment horizontal="center" vertical="center"/>
      <protection hidden="1"/>
    </xf>
    <xf numFmtId="10" fontId="10" fillId="2" borderId="36" xfId="16" applyNumberFormat="1" applyFont="1" applyFill="1" applyBorder="1" applyAlignment="1" applyProtection="1">
      <alignment horizontal="center" vertical="center"/>
      <protection hidden="1"/>
    </xf>
    <xf numFmtId="0" fontId="7" fillId="0" borderId="47" xfId="5" applyFont="1" applyFill="1" applyBorder="1" applyAlignment="1" applyProtection="1">
      <alignment horizontal="right" vertical="top"/>
      <protection hidden="1"/>
    </xf>
    <xf numFmtId="0" fontId="9" fillId="0" borderId="48" xfId="5" applyFont="1" applyFill="1" applyBorder="1" applyAlignment="1" applyProtection="1">
      <alignment horizontal="left" vertical="top" wrapText="1"/>
      <protection hidden="1"/>
    </xf>
    <xf numFmtId="0" fontId="7" fillId="0" borderId="48" xfId="5" applyFont="1" applyFill="1" applyBorder="1" applyAlignment="1" applyProtection="1">
      <alignment horizontal="center" vertical="top"/>
      <protection hidden="1"/>
    </xf>
    <xf numFmtId="164" fontId="7" fillId="0" borderId="48" xfId="92" applyNumberFormat="1" applyFont="1" applyFill="1" applyBorder="1" applyAlignment="1" applyProtection="1">
      <alignment horizontal="center" vertical="center"/>
      <protection hidden="1"/>
    </xf>
    <xf numFmtId="164" fontId="7" fillId="0" borderId="11" xfId="92" applyNumberFormat="1" applyFont="1" applyFill="1" applyBorder="1" applyAlignment="1" applyProtection="1">
      <alignment horizontal="center" vertical="center"/>
      <protection hidden="1"/>
    </xf>
    <xf numFmtId="164" fontId="7" fillId="0" borderId="47" xfId="92" applyNumberFormat="1" applyFont="1" applyFill="1" applyBorder="1" applyAlignment="1" applyProtection="1">
      <alignment horizontal="center" vertical="center"/>
      <protection hidden="1"/>
    </xf>
    <xf numFmtId="10" fontId="8" fillId="0" borderId="49" xfId="16" applyNumberFormat="1" applyFont="1" applyFill="1" applyBorder="1" applyAlignment="1" applyProtection="1">
      <alignment horizontal="center" vertical="center"/>
      <protection hidden="1"/>
    </xf>
    <xf numFmtId="0" fontId="7" fillId="0" borderId="0" xfId="0" applyFont="1" applyAlignment="1" applyProtection="1">
      <alignment horizontal="center" vertical="center"/>
      <protection hidden="1"/>
    </xf>
    <xf numFmtId="0" fontId="7" fillId="0" borderId="0" xfId="5" applyFont="1" applyFill="1" applyBorder="1" applyAlignment="1" applyProtection="1">
      <alignment horizontal="center" vertical="center"/>
      <protection hidden="1"/>
    </xf>
    <xf numFmtId="0" fontId="9" fillId="0" borderId="0" xfId="5" applyFont="1" applyFill="1" applyBorder="1" applyAlignment="1" applyProtection="1">
      <alignment horizontal="center" vertical="center" wrapText="1"/>
      <protection hidden="1"/>
    </xf>
    <xf numFmtId="164" fontId="7" fillId="0" borderId="0" xfId="92" applyFont="1" applyFill="1" applyBorder="1" applyAlignment="1" applyProtection="1">
      <alignment horizontal="center" vertical="center"/>
      <protection hidden="1"/>
    </xf>
    <xf numFmtId="10" fontId="8" fillId="0" borderId="0" xfId="16" applyNumberFormat="1" applyFont="1" applyFill="1" applyBorder="1" applyAlignment="1" applyProtection="1">
      <alignment horizontal="center" vertical="center"/>
      <protection hidden="1"/>
    </xf>
    <xf numFmtId="0" fontId="9" fillId="0" borderId="0" xfId="0" applyFont="1" applyFill="1" applyBorder="1" applyAlignment="1" applyProtection="1">
      <alignment horizontal="center" vertical="center"/>
      <protection hidden="1"/>
    </xf>
    <xf numFmtId="165" fontId="11" fillId="0" borderId="10" xfId="1" applyNumberFormat="1" applyFont="1" applyFill="1" applyBorder="1" applyAlignment="1" applyProtection="1">
      <alignment horizontal="center" vertical="center" wrapText="1"/>
      <protection hidden="1"/>
    </xf>
    <xf numFmtId="10" fontId="6" fillId="3" borderId="4" xfId="16" applyNumberFormat="1" applyFont="1" applyFill="1" applyBorder="1" applyAlignment="1" applyProtection="1">
      <alignment horizontal="center" vertical="center"/>
      <protection hidden="1"/>
    </xf>
    <xf numFmtId="4" fontId="9" fillId="0" borderId="0" xfId="0" applyNumberFormat="1" applyFont="1" applyFill="1" applyBorder="1" applyAlignment="1" applyProtection="1">
      <alignment vertical="top"/>
      <protection hidden="1"/>
    </xf>
    <xf numFmtId="44" fontId="9" fillId="0" borderId="0" xfId="0" applyNumberFormat="1" applyFont="1" applyFill="1" applyBorder="1" applyAlignment="1" applyProtection="1">
      <alignment vertical="top"/>
      <protection hidden="1"/>
    </xf>
    <xf numFmtId="0" fontId="9" fillId="0" borderId="0" xfId="0" applyFont="1" applyFill="1" applyBorder="1" applyAlignment="1" applyProtection="1">
      <alignment vertical="top"/>
      <protection hidden="1"/>
    </xf>
    <xf numFmtId="0" fontId="7" fillId="0" borderId="0" xfId="0" applyFont="1" applyFill="1" applyBorder="1" applyAlignment="1" applyProtection="1">
      <alignment horizontal="center" vertical="center"/>
      <protection hidden="1"/>
    </xf>
    <xf numFmtId="10" fontId="6" fillId="0" borderId="24" xfId="16" applyNumberFormat="1" applyFont="1" applyFill="1" applyBorder="1" applyAlignment="1" applyProtection="1">
      <alignment horizontal="center" vertical="center"/>
      <protection hidden="1"/>
    </xf>
    <xf numFmtId="167" fontId="7" fillId="0" borderId="0" xfId="0" applyNumberFormat="1" applyFont="1" applyFill="1" applyBorder="1" applyAlignment="1" applyProtection="1">
      <alignment vertical="top"/>
      <protection hidden="1"/>
    </xf>
    <xf numFmtId="10" fontId="6" fillId="0" borderId="25" xfId="16" applyNumberFormat="1" applyFont="1" applyFill="1" applyBorder="1" applyAlignment="1" applyProtection="1">
      <alignment horizontal="center" vertical="center"/>
      <protection hidden="1"/>
    </xf>
    <xf numFmtId="44" fontId="7" fillId="0" borderId="0" xfId="0" applyNumberFormat="1" applyFont="1" applyFill="1" applyBorder="1" applyAlignment="1" applyProtection="1">
      <alignment vertical="top"/>
      <protection hidden="1"/>
    </xf>
    <xf numFmtId="0" fontId="7" fillId="0" borderId="0" xfId="0" applyFont="1" applyFill="1" applyBorder="1" applyAlignment="1" applyProtection="1">
      <alignment horizontal="right" vertical="center"/>
      <protection hidden="1"/>
    </xf>
    <xf numFmtId="0" fontId="9" fillId="0" borderId="0" xfId="0" applyFont="1" applyFill="1" applyBorder="1" applyAlignment="1" applyProtection="1">
      <alignment horizontal="right" vertical="center"/>
      <protection hidden="1"/>
    </xf>
    <xf numFmtId="165" fontId="6" fillId="0" borderId="0" xfId="1" applyNumberFormat="1" applyFont="1" applyFill="1" applyBorder="1" applyAlignment="1" applyProtection="1">
      <alignment horizontal="right" vertical="center" wrapText="1"/>
      <protection hidden="1"/>
    </xf>
    <xf numFmtId="165" fontId="6" fillId="0" borderId="0" xfId="1" applyNumberFormat="1" applyFont="1" applyFill="1" applyBorder="1" applyAlignment="1" applyProtection="1">
      <alignment horizontal="center" vertical="center" wrapText="1"/>
      <protection hidden="1"/>
    </xf>
    <xf numFmtId="44" fontId="6" fillId="0" borderId="0" xfId="1" applyFont="1" applyFill="1" applyBorder="1" applyAlignment="1" applyProtection="1">
      <alignment horizontal="center" vertical="center"/>
      <protection hidden="1"/>
    </xf>
    <xf numFmtId="10" fontId="10" fillId="0" borderId="0" xfId="16" applyNumberFormat="1" applyFont="1" applyFill="1" applyBorder="1" applyAlignment="1" applyProtection="1">
      <alignment horizontal="center" vertical="center"/>
      <protection hidden="1"/>
    </xf>
    <xf numFmtId="164" fontId="7" fillId="0" borderId="0" xfId="92" applyFont="1" applyFill="1" applyBorder="1" applyAlignment="1" applyProtection="1">
      <alignment horizontal="right" vertical="center"/>
      <protection hidden="1"/>
    </xf>
    <xf numFmtId="0" fontId="7" fillId="0" borderId="0" xfId="0" applyFont="1" applyFill="1" applyAlignment="1" applyProtection="1">
      <alignment horizontal="center" vertical="center"/>
      <protection hidden="1"/>
    </xf>
    <xf numFmtId="0" fontId="7" fillId="0" borderId="0" xfId="0" applyFont="1" applyAlignment="1" applyProtection="1">
      <alignment horizontal="right" vertical="center"/>
      <protection hidden="1"/>
    </xf>
    <xf numFmtId="0" fontId="9" fillId="0" borderId="0" xfId="0" applyFont="1" applyAlignment="1" applyProtection="1">
      <alignment horizontal="right" vertical="center"/>
      <protection hidden="1"/>
    </xf>
    <xf numFmtId="0" fontId="7" fillId="0" borderId="0" xfId="0" applyFont="1" applyFill="1" applyAlignment="1" applyProtection="1">
      <alignment horizontal="right" vertical="center"/>
      <protection hidden="1"/>
    </xf>
    <xf numFmtId="164" fontId="7" fillId="0" borderId="0" xfId="92" applyFont="1" applyFill="1" applyAlignment="1" applyProtection="1">
      <alignment horizontal="right" vertical="center"/>
      <protection hidden="1"/>
    </xf>
    <xf numFmtId="0" fontId="9" fillId="0" borderId="0" xfId="0" applyFont="1" applyAlignment="1" applyProtection="1">
      <alignment horizontal="center" vertical="center"/>
      <protection hidden="1"/>
    </xf>
    <xf numFmtId="164" fontId="7" fillId="0" borderId="0" xfId="92" applyFont="1" applyFill="1" applyAlignment="1" applyProtection="1">
      <alignment horizontal="center" vertical="center"/>
      <protection hidden="1"/>
    </xf>
    <xf numFmtId="10" fontId="8" fillId="0" borderId="0" xfId="16" applyNumberFormat="1" applyFont="1" applyFill="1" applyAlignment="1" applyProtection="1">
      <alignment horizontal="center" vertical="center"/>
      <protection hidden="1"/>
    </xf>
    <xf numFmtId="164" fontId="7" fillId="0" borderId="0" xfId="92" applyFont="1" applyFill="1" applyAlignment="1" applyProtection="1">
      <alignment horizontal="center" vertical="top"/>
      <protection hidden="1"/>
    </xf>
    <xf numFmtId="164" fontId="7" fillId="0" borderId="0" xfId="92" applyFont="1" applyFill="1" applyAlignment="1" applyProtection="1">
      <alignment horizontal="right" vertical="top"/>
      <protection hidden="1"/>
    </xf>
    <xf numFmtId="164" fontId="7" fillId="0" borderId="0" xfId="92" applyFont="1" applyFill="1" applyAlignment="1" applyProtection="1">
      <alignment vertical="top"/>
      <protection hidden="1"/>
    </xf>
    <xf numFmtId="10" fontId="8" fillId="0" borderId="0" xfId="16" applyNumberFormat="1" applyFont="1" applyFill="1" applyAlignment="1" applyProtection="1">
      <alignment horizontal="center" vertical="top"/>
      <protection hidden="1"/>
    </xf>
    <xf numFmtId="164" fontId="7" fillId="0" borderId="0" xfId="92" applyFont="1" applyAlignment="1" applyProtection="1">
      <alignment horizontal="right" vertical="top"/>
      <protection hidden="1"/>
    </xf>
    <xf numFmtId="164" fontId="7" fillId="0" borderId="0" xfId="92" applyFont="1" applyAlignment="1" applyProtection="1">
      <alignment vertical="top"/>
      <protection hidden="1"/>
    </xf>
    <xf numFmtId="164" fontId="7" fillId="0" borderId="0" xfId="92" applyFont="1" applyBorder="1" applyAlignment="1" applyProtection="1">
      <alignment horizontal="right" vertical="top"/>
      <protection hidden="1"/>
    </xf>
    <xf numFmtId="164" fontId="7" fillId="0" borderId="0" xfId="92" applyFont="1" applyBorder="1" applyAlignment="1" applyProtection="1">
      <alignment vertical="top"/>
      <protection hidden="1"/>
    </xf>
    <xf numFmtId="164" fontId="6" fillId="3" borderId="16" xfId="92" applyFont="1" applyFill="1" applyBorder="1" applyAlignment="1" applyProtection="1">
      <alignment horizontal="center" vertical="center" wrapText="1"/>
      <protection hidden="1"/>
    </xf>
    <xf numFmtId="164" fontId="6" fillId="3" borderId="17" xfId="92" applyFont="1" applyFill="1" applyBorder="1" applyAlignment="1" applyProtection="1">
      <alignment horizontal="center" vertical="center" wrapText="1"/>
      <protection hidden="1"/>
    </xf>
    <xf numFmtId="164" fontId="7" fillId="0" borderId="33" xfId="92" applyNumberFormat="1" applyFont="1" applyFill="1" applyBorder="1" applyAlignment="1" applyProtection="1">
      <alignment horizontal="center" vertical="center"/>
      <protection hidden="1"/>
    </xf>
    <xf numFmtId="164" fontId="7" fillId="0" borderId="27" xfId="92" applyNumberFormat="1" applyFont="1" applyFill="1" applyBorder="1" applyAlignment="1" applyProtection="1">
      <alignment horizontal="center" vertical="center"/>
      <protection hidden="1"/>
    </xf>
    <xf numFmtId="165" fontId="11" fillId="3" borderId="6" xfId="1" applyNumberFormat="1" applyFont="1" applyFill="1" applyBorder="1" applyAlignment="1" applyProtection="1">
      <alignment horizontal="center" vertical="center"/>
      <protection locked="0"/>
    </xf>
    <xf numFmtId="165" fontId="11" fillId="3" borderId="13" xfId="1" applyNumberFormat="1" applyFont="1" applyFill="1" applyBorder="1" applyAlignment="1" applyProtection="1">
      <alignment horizontal="center" vertical="center"/>
      <protection locked="0"/>
    </xf>
    <xf numFmtId="165" fontId="11" fillId="3" borderId="22" xfId="1" applyNumberFormat="1" applyFont="1" applyFill="1" applyBorder="1" applyAlignment="1" applyProtection="1">
      <alignment horizontal="center" vertical="center"/>
      <protection locked="0"/>
    </xf>
    <xf numFmtId="44" fontId="11" fillId="4" borderId="6" xfId="1" applyFont="1" applyFill="1" applyBorder="1" applyAlignment="1" applyProtection="1">
      <alignment horizontal="center" vertical="center"/>
      <protection hidden="1"/>
    </xf>
    <xf numFmtId="44" fontId="11" fillId="4" borderId="13" xfId="1" applyFont="1" applyFill="1" applyBorder="1" applyAlignment="1" applyProtection="1">
      <alignment horizontal="center" vertical="center"/>
      <protection hidden="1"/>
    </xf>
    <xf numFmtId="44" fontId="11" fillId="4" borderId="22" xfId="1" applyFont="1" applyFill="1" applyBorder="1" applyAlignment="1" applyProtection="1">
      <alignment horizontal="center" vertical="center"/>
      <protection hidden="1"/>
    </xf>
    <xf numFmtId="10" fontId="7" fillId="0" borderId="33" xfId="16" applyNumberFormat="1" applyFont="1" applyFill="1" applyBorder="1" applyAlignment="1" applyProtection="1">
      <alignment vertical="center"/>
      <protection hidden="1"/>
    </xf>
    <xf numFmtId="10" fontId="7" fillId="0" borderId="27" xfId="16" applyNumberFormat="1" applyFont="1" applyFill="1" applyBorder="1" applyAlignment="1" applyProtection="1">
      <alignment vertical="center"/>
      <protection hidden="1"/>
    </xf>
    <xf numFmtId="165" fontId="11" fillId="3" borderId="0" xfId="1" applyNumberFormat="1" applyFont="1" applyFill="1" applyBorder="1" applyAlignment="1" applyProtection="1">
      <alignment horizontal="center" vertical="center"/>
      <protection hidden="1"/>
    </xf>
    <xf numFmtId="165" fontId="11" fillId="3" borderId="6" xfId="1" applyNumberFormat="1" applyFont="1" applyFill="1" applyBorder="1" applyAlignment="1" applyProtection="1">
      <alignment horizontal="right" vertical="center"/>
      <protection hidden="1"/>
    </xf>
    <xf numFmtId="0" fontId="0" fillId="0" borderId="13" xfId="0" applyBorder="1" applyAlignment="1" applyProtection="1">
      <alignment horizontal="right" vertical="center"/>
      <protection hidden="1"/>
    </xf>
    <xf numFmtId="0" fontId="0" fillId="0" borderId="22" xfId="0" applyBorder="1" applyAlignment="1" applyProtection="1">
      <alignment horizontal="right" vertical="center"/>
      <protection hidden="1"/>
    </xf>
    <xf numFmtId="44" fontId="11" fillId="3" borderId="6" xfId="1" applyFont="1" applyFill="1" applyBorder="1" applyAlignment="1" applyProtection="1">
      <alignment horizontal="center" vertical="center"/>
      <protection hidden="1"/>
    </xf>
    <xf numFmtId="44" fontId="11" fillId="3" borderId="13" xfId="1" applyFont="1" applyFill="1" applyBorder="1" applyAlignment="1" applyProtection="1">
      <alignment horizontal="center" vertical="center"/>
      <protection hidden="1"/>
    </xf>
    <xf numFmtId="44" fontId="11" fillId="3" borderId="22" xfId="1" applyFont="1" applyFill="1" applyBorder="1" applyAlignment="1" applyProtection="1">
      <alignment horizontal="center" vertical="center"/>
      <protection hidden="1"/>
    </xf>
    <xf numFmtId="165" fontId="11" fillId="3" borderId="6" xfId="1" applyNumberFormat="1" applyFont="1" applyFill="1" applyBorder="1" applyAlignment="1" applyProtection="1">
      <alignment horizontal="center" vertical="center"/>
      <protection hidden="1"/>
    </xf>
    <xf numFmtId="165" fontId="11" fillId="3" borderId="13" xfId="1" applyNumberFormat="1" applyFont="1" applyFill="1" applyBorder="1" applyAlignment="1" applyProtection="1">
      <alignment horizontal="center" vertical="center"/>
      <protection hidden="1"/>
    </xf>
    <xf numFmtId="165" fontId="11" fillId="3" borderId="22" xfId="1" applyNumberFormat="1" applyFont="1" applyFill="1" applyBorder="1" applyAlignment="1" applyProtection="1">
      <alignment horizontal="center" vertical="center"/>
      <protection hidden="1"/>
    </xf>
    <xf numFmtId="165" fontId="11" fillId="4" borderId="6" xfId="1" applyNumberFormat="1" applyFont="1" applyFill="1" applyBorder="1" applyAlignment="1" applyProtection="1">
      <alignment horizontal="right" vertical="center"/>
      <protection hidden="1"/>
    </xf>
    <xf numFmtId="165" fontId="11" fillId="4" borderId="13" xfId="1" applyNumberFormat="1" applyFont="1" applyFill="1" applyBorder="1" applyAlignment="1" applyProtection="1">
      <alignment horizontal="right" vertical="center"/>
      <protection hidden="1"/>
    </xf>
    <xf numFmtId="0" fontId="0" fillId="4" borderId="13" xfId="0" applyFill="1" applyBorder="1" applyAlignment="1" applyProtection="1">
      <alignment horizontal="right" vertical="center"/>
      <protection hidden="1"/>
    </xf>
    <xf numFmtId="0" fontId="0" fillId="4" borderId="22" xfId="0" applyFill="1" applyBorder="1" applyAlignment="1" applyProtection="1">
      <alignment horizontal="right" vertical="center"/>
      <protection hidden="1"/>
    </xf>
    <xf numFmtId="165" fontId="11" fillId="4" borderId="22" xfId="1" applyNumberFormat="1" applyFont="1" applyFill="1" applyBorder="1" applyAlignment="1" applyProtection="1">
      <alignment horizontal="right" vertical="center"/>
      <protection hidden="1"/>
    </xf>
    <xf numFmtId="0" fontId="5" fillId="5" borderId="0" xfId="9" applyFont="1" applyFill="1" applyBorder="1" applyAlignment="1" applyProtection="1">
      <alignment horizontal="center" vertical="center" wrapText="1"/>
      <protection hidden="1"/>
    </xf>
    <xf numFmtId="0" fontId="6" fillId="5" borderId="0" xfId="9" applyFont="1" applyFill="1" applyBorder="1" applyAlignment="1" applyProtection="1">
      <alignment horizontal="right" vertical="center" wrapText="1"/>
      <protection hidden="1"/>
    </xf>
    <xf numFmtId="0" fontId="6" fillId="3" borderId="20" xfId="0" applyFont="1" applyFill="1" applyBorder="1" applyAlignment="1" applyProtection="1">
      <alignment horizontal="center" vertical="center"/>
      <protection hidden="1"/>
    </xf>
    <xf numFmtId="0" fontId="6" fillId="3" borderId="21" xfId="0" applyFont="1" applyFill="1" applyBorder="1" applyAlignment="1" applyProtection="1">
      <alignment horizontal="center" vertical="center"/>
      <protection hidden="1"/>
    </xf>
    <xf numFmtId="164" fontId="11" fillId="3" borderId="14" xfId="92" applyFont="1" applyFill="1" applyBorder="1" applyAlignment="1" applyProtection="1">
      <alignment horizontal="center" vertical="center"/>
      <protection hidden="1"/>
    </xf>
    <xf numFmtId="164" fontId="11" fillId="3" borderId="15" xfId="92" applyFont="1" applyFill="1" applyBorder="1" applyAlignment="1" applyProtection="1">
      <alignment horizontal="center" vertical="center"/>
      <protection hidden="1"/>
    </xf>
    <xf numFmtId="164" fontId="6" fillId="3" borderId="14" xfId="92" applyFont="1" applyFill="1" applyBorder="1" applyAlignment="1" applyProtection="1">
      <alignment horizontal="center" vertical="center"/>
      <protection hidden="1"/>
    </xf>
    <xf numFmtId="164" fontId="6" fillId="3" borderId="15" xfId="92" applyFont="1" applyFill="1" applyBorder="1" applyAlignment="1" applyProtection="1">
      <alignment horizontal="center" vertical="center"/>
      <protection hidden="1"/>
    </xf>
    <xf numFmtId="0" fontId="6" fillId="3" borderId="18" xfId="0" applyFont="1" applyFill="1" applyBorder="1" applyAlignment="1" applyProtection="1">
      <alignment horizontal="center" vertical="center"/>
      <protection hidden="1"/>
    </xf>
    <xf numFmtId="0" fontId="6" fillId="3" borderId="19" xfId="0" applyFont="1" applyFill="1" applyBorder="1" applyAlignment="1" applyProtection="1">
      <alignment horizontal="center" vertical="center"/>
      <protection hidden="1"/>
    </xf>
    <xf numFmtId="0" fontId="29" fillId="28" borderId="54" xfId="0" applyFont="1" applyFill="1" applyBorder="1" applyAlignment="1" applyProtection="1">
      <alignment horizontal="right" vertical="center"/>
      <protection hidden="1"/>
    </xf>
    <xf numFmtId="0" fontId="29" fillId="28" borderId="56" xfId="0" applyFont="1" applyFill="1" applyBorder="1" applyAlignment="1" applyProtection="1">
      <alignment horizontal="right" vertical="center"/>
      <protection hidden="1"/>
    </xf>
    <xf numFmtId="0" fontId="9" fillId="0" borderId="33" xfId="5" applyFont="1" applyFill="1" applyBorder="1" applyAlignment="1" applyProtection="1">
      <alignment horizontal="left" vertical="top" wrapText="1"/>
      <protection hidden="1"/>
    </xf>
    <xf numFmtId="0" fontId="9" fillId="0" borderId="27" xfId="5" applyFont="1" applyFill="1" applyBorder="1" applyAlignment="1" applyProtection="1">
      <alignment horizontal="left" vertical="top" wrapText="1"/>
      <protection hidden="1"/>
    </xf>
    <xf numFmtId="0" fontId="7" fillId="0" borderId="32" xfId="5" applyFont="1" applyFill="1" applyBorder="1" applyAlignment="1" applyProtection="1">
      <alignment horizontal="center" vertical="center"/>
      <protection hidden="1"/>
    </xf>
    <xf numFmtId="0" fontId="7" fillId="0" borderId="26" xfId="5" applyFont="1" applyFill="1" applyBorder="1" applyAlignment="1" applyProtection="1">
      <alignment horizontal="center" vertical="center"/>
      <protection hidden="1"/>
    </xf>
    <xf numFmtId="0" fontId="7" fillId="0" borderId="33" xfId="5" applyFont="1" applyFill="1" applyBorder="1" applyAlignment="1" applyProtection="1">
      <alignment horizontal="center" vertical="center"/>
      <protection hidden="1"/>
    </xf>
    <xf numFmtId="0" fontId="7" fillId="0" borderId="27" xfId="5" applyFont="1" applyFill="1" applyBorder="1" applyAlignment="1" applyProtection="1">
      <alignment horizontal="center" vertical="center"/>
      <protection hidden="1"/>
    </xf>
    <xf numFmtId="164" fontId="7" fillId="0" borderId="34" xfId="92" applyNumberFormat="1" applyFont="1" applyFill="1" applyBorder="1" applyAlignment="1" applyProtection="1">
      <alignment horizontal="center" vertical="center"/>
      <protection hidden="1"/>
    </xf>
    <xf numFmtId="164" fontId="7" fillId="0" borderId="28" xfId="92" applyNumberFormat="1" applyFont="1" applyFill="1" applyBorder="1" applyAlignment="1" applyProtection="1">
      <alignment horizontal="center" vertical="center"/>
      <protection hidden="1"/>
    </xf>
  </cellXfs>
  <cellStyles count="93">
    <cellStyle name="20% - Accent1" xfId="23"/>
    <cellStyle name="20% - Accent2" xfId="24"/>
    <cellStyle name="20% - Accent3" xfId="25"/>
    <cellStyle name="20% - Accent4" xfId="26"/>
    <cellStyle name="20% - Accent5" xfId="27"/>
    <cellStyle name="20% - Accent6" xfId="28"/>
    <cellStyle name="40% - Accent1" xfId="29"/>
    <cellStyle name="40% - Accent2" xfId="30"/>
    <cellStyle name="40% - Accent3" xfId="31"/>
    <cellStyle name="40% - Accent4" xfId="32"/>
    <cellStyle name="40% - Accent5" xfId="33"/>
    <cellStyle name="40% - Accent6" xfId="34"/>
    <cellStyle name="60% - Accent1" xfId="35"/>
    <cellStyle name="60% - Accent2" xfId="36"/>
    <cellStyle name="60% - Accent3" xfId="37"/>
    <cellStyle name="60% - Accent4" xfId="38"/>
    <cellStyle name="60% - Accent5" xfId="39"/>
    <cellStyle name="60% - Accent6" xfId="40"/>
    <cellStyle name="Accent1" xfId="41"/>
    <cellStyle name="Accent2" xfId="42"/>
    <cellStyle name="Accent3" xfId="43"/>
    <cellStyle name="Accent4" xfId="44"/>
    <cellStyle name="Accent5" xfId="45"/>
    <cellStyle name="Accent6" xfId="46"/>
    <cellStyle name="Bad" xfId="47"/>
    <cellStyle name="Calculation" xfId="48"/>
    <cellStyle name="Check Cell" xfId="49"/>
    <cellStyle name="Data" xfId="50"/>
    <cellStyle name="Data 2" xfId="51"/>
    <cellStyle name="Data 2 2" xfId="52"/>
    <cellStyle name="Euro" xfId="53"/>
    <cellStyle name="Euro 2" xfId="54"/>
    <cellStyle name="Euro 2 2" xfId="55"/>
    <cellStyle name="Explanatory Text" xfId="56"/>
    <cellStyle name="Fixo" xfId="57"/>
    <cellStyle name="Fixo 2" xfId="58"/>
    <cellStyle name="Fixo 2 2" xfId="59"/>
    <cellStyle name="Good" xfId="60"/>
    <cellStyle name="Heading 1" xfId="61"/>
    <cellStyle name="Heading 2" xfId="62"/>
    <cellStyle name="Heading 3" xfId="63"/>
    <cellStyle name="Heading 4" xfId="64"/>
    <cellStyle name="Input" xfId="65"/>
    <cellStyle name="Linked Cell" xfId="66"/>
    <cellStyle name="Moeda" xfId="1" builtinId="4"/>
    <cellStyle name="Moeda 2" xfId="67"/>
    <cellStyle name="Moeda0" xfId="68"/>
    <cellStyle name="Moeda0 2" xfId="69"/>
    <cellStyle name="Moeda0 2 2" xfId="70"/>
    <cellStyle name="Neutral" xfId="71"/>
    <cellStyle name="Normal" xfId="0" builtinId="0"/>
    <cellStyle name="Normal 10" xfId="2"/>
    <cellStyle name="Normal 11" xfId="3"/>
    <cellStyle name="Normal 12" xfId="4"/>
    <cellStyle name="Normal 13" xfId="5"/>
    <cellStyle name="Normal 14" xfId="6"/>
    <cellStyle name="Normal 15" xfId="7"/>
    <cellStyle name="Normal 2" xfId="8"/>
    <cellStyle name="Normal 2 2" xfId="72"/>
    <cellStyle name="Normal 2 2 2 2" xfId="73"/>
    <cellStyle name="Normal 2 2 2 2 2" xfId="74"/>
    <cellStyle name="Normal 2 3" xfId="75"/>
    <cellStyle name="Normal 2 3 2" xfId="76"/>
    <cellStyle name="Normal 3" xfId="9"/>
    <cellStyle name="Normal 4" xfId="10"/>
    <cellStyle name="Normal 5" xfId="11"/>
    <cellStyle name="Normal 6" xfId="12"/>
    <cellStyle name="Normal 7" xfId="13"/>
    <cellStyle name="Normal 8" xfId="14"/>
    <cellStyle name="Normal 9" xfId="15"/>
    <cellStyle name="Note" xfId="77"/>
    <cellStyle name="Note 2" xfId="78"/>
    <cellStyle name="Output" xfId="79"/>
    <cellStyle name="Porcentagem" xfId="16" builtinId="5"/>
    <cellStyle name="Porcentagem 2" xfId="21"/>
    <cellStyle name="Porcentagem 2 2" xfId="80"/>
    <cellStyle name="Separador de milhares 2" xfId="17"/>
    <cellStyle name="Separador de milhares 2 2" xfId="81"/>
    <cellStyle name="Separador de milhares 3" xfId="82"/>
    <cellStyle name="Separador de milhares 3 2" xfId="83"/>
    <cellStyle name="Separador de milhares 3 2 2" xfId="84"/>
    <cellStyle name="Separador de milhares 3 3" xfId="85"/>
    <cellStyle name="Separador de milhares 3 3 2" xfId="19"/>
    <cellStyle name="Title" xfId="86"/>
    <cellStyle name="Vírgula 2" xfId="22"/>
    <cellStyle name="Vírgula 2 2" xfId="87"/>
    <cellStyle name="Vírgula 3" xfId="20"/>
    <cellStyle name="Vírgula 4" xfId="92"/>
    <cellStyle name="Vírgula0" xfId="88"/>
    <cellStyle name="Vírgula0 2" xfId="89"/>
    <cellStyle name="Vírgula0 2 2" xfId="90"/>
    <cellStyle name="Warning Text" xfId="91"/>
    <cellStyle name="常规_清单Z" xfId="18"/>
  </cellStyles>
  <dxfs count="0"/>
  <tableStyles count="0" defaultTableStyle="TableStyleMedium9" defaultPivotStyle="PivotStyleLight16"/>
  <colors>
    <mruColors>
      <color rgb="FFFFC000"/>
      <color rgb="FFD9D9D9"/>
      <color rgb="FF000000"/>
      <color rgb="FF00B0F0"/>
      <color rgb="FF8DB4E2"/>
      <color rgb="FF92D050"/>
      <color rgb="FF7030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12</xdr:col>
      <xdr:colOff>1428750</xdr:colOff>
      <xdr:row>3</xdr:row>
      <xdr:rowOff>225137</xdr:rowOff>
    </xdr:from>
    <xdr:to>
      <xdr:col>14</xdr:col>
      <xdr:colOff>924965</xdr:colOff>
      <xdr:row>5</xdr:row>
      <xdr:rowOff>411307</xdr:rowOff>
    </xdr:to>
    <xdr:pic>
      <xdr:nvPicPr>
        <xdr:cNvPr id="3" name="Figuras 1">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17050" y="834737"/>
          <a:ext cx="3591965" cy="1214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xdr:col>
          <xdr:colOff>276225</xdr:colOff>
          <xdr:row>11</xdr:row>
          <xdr:rowOff>390525</xdr:rowOff>
        </xdr:from>
        <xdr:to>
          <xdr:col>2</xdr:col>
          <xdr:colOff>1657350</xdr:colOff>
          <xdr:row>11</xdr:row>
          <xdr:rowOff>390525</xdr:rowOff>
        </xdr:to>
        <xdr:sp macro="" textlink="">
          <xdr:nvSpPr>
            <xdr:cNvPr id="8193" name="Object 1" hidden="1">
              <a:extLst>
                <a:ext uri="{63B3BB69-23CF-44E3-9099-C40C66FF867C}">
                  <a14:compatExt spid="_x0000_s8193"/>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sheetPr>
  <dimension ref="A2:T318"/>
  <sheetViews>
    <sheetView tabSelected="1" view="pageBreakPreview" zoomScale="50" zoomScaleNormal="40" zoomScaleSheetLayoutView="50" workbookViewId="0">
      <selection activeCell="H154" sqref="H154"/>
    </sheetView>
  </sheetViews>
  <sheetFormatPr defaultColWidth="9.140625" defaultRowHeight="20.25"/>
  <cols>
    <col min="1" max="1" width="1.7109375" style="9" customWidth="1"/>
    <col min="2" max="2" width="12.28515625" style="4" bestFit="1" customWidth="1"/>
    <col min="3" max="3" width="130.5703125" style="16" customWidth="1"/>
    <col min="4" max="4" width="18.42578125" style="9" bestFit="1" customWidth="1"/>
    <col min="5" max="8" width="25.7109375" style="7" customWidth="1"/>
    <col min="9" max="9" width="1.7109375" style="7" customWidth="1"/>
    <col min="10" max="13" width="25.7109375" style="9" customWidth="1"/>
    <col min="14" max="14" width="35.7109375" style="9" customWidth="1"/>
    <col min="15" max="15" width="15.7109375" style="10" customWidth="1"/>
    <col min="16" max="16" width="1.7109375" style="9" customWidth="1"/>
    <col min="17" max="17" width="5.7109375" style="11" customWidth="1"/>
    <col min="18" max="20" width="25.7109375" style="7" hidden="1" customWidth="1"/>
    <col min="21" max="16384" width="9.140625" style="9"/>
  </cols>
  <sheetData>
    <row r="2" spans="2:20" ht="5.25" customHeight="1">
      <c r="C2" s="5"/>
      <c r="D2" s="6"/>
      <c r="J2" s="8"/>
    </row>
    <row r="3" spans="2:20">
      <c r="C3" s="12"/>
      <c r="D3" s="6"/>
      <c r="J3" s="8"/>
    </row>
    <row r="4" spans="2:20" s="13" customFormat="1" ht="39.950000000000003" customHeight="1">
      <c r="B4" s="257" t="s">
        <v>25</v>
      </c>
      <c r="C4" s="257"/>
      <c r="D4" s="257"/>
      <c r="E4" s="257"/>
      <c r="F4" s="257"/>
      <c r="G4" s="257"/>
      <c r="H4" s="257"/>
      <c r="I4" s="257"/>
      <c r="J4" s="257"/>
      <c r="K4" s="257"/>
      <c r="L4" s="257"/>
      <c r="M4" s="257"/>
      <c r="N4" s="257"/>
      <c r="O4" s="257"/>
      <c r="Q4" s="14"/>
      <c r="R4" s="15"/>
    </row>
    <row r="5" spans="2:20" s="13" customFormat="1" ht="39.950000000000003" customHeight="1">
      <c r="B5" s="257" t="s">
        <v>24</v>
      </c>
      <c r="C5" s="257"/>
      <c r="D5" s="257"/>
      <c r="E5" s="257"/>
      <c r="F5" s="257"/>
      <c r="G5" s="257"/>
      <c r="H5" s="257"/>
      <c r="I5" s="257"/>
      <c r="J5" s="257"/>
      <c r="K5" s="257"/>
      <c r="L5" s="257"/>
      <c r="M5" s="257"/>
      <c r="N5" s="257"/>
      <c r="O5" s="257"/>
      <c r="Q5" s="14"/>
      <c r="R5" s="15"/>
    </row>
    <row r="6" spans="2:20" s="13" customFormat="1" ht="39.950000000000003" customHeight="1">
      <c r="B6" s="257" t="s">
        <v>46</v>
      </c>
      <c r="C6" s="257"/>
      <c r="D6" s="257"/>
      <c r="E6" s="257"/>
      <c r="F6" s="257"/>
      <c r="G6" s="257"/>
      <c r="H6" s="257"/>
      <c r="I6" s="257"/>
      <c r="J6" s="257"/>
      <c r="K6" s="257"/>
      <c r="L6" s="257"/>
      <c r="M6" s="257"/>
      <c r="N6" s="257"/>
      <c r="O6" s="257"/>
      <c r="Q6" s="14"/>
      <c r="R6" s="15"/>
    </row>
    <row r="7" spans="2:20" s="13" customFormat="1" ht="39.950000000000003" customHeight="1">
      <c r="B7" s="257" t="s">
        <v>122</v>
      </c>
      <c r="C7" s="257"/>
      <c r="D7" s="257"/>
      <c r="E7" s="257"/>
      <c r="F7" s="257"/>
      <c r="G7" s="257"/>
      <c r="H7" s="257"/>
      <c r="I7" s="257"/>
      <c r="J7" s="257"/>
      <c r="K7" s="257"/>
      <c r="L7" s="257"/>
      <c r="M7" s="257"/>
      <c r="N7" s="257"/>
      <c r="O7" s="257"/>
      <c r="Q7" s="14"/>
      <c r="R7" s="15"/>
    </row>
    <row r="8" spans="2:20" s="13" customFormat="1" ht="39.950000000000003" customHeight="1">
      <c r="B8" s="258" t="s">
        <v>223</v>
      </c>
      <c r="C8" s="258"/>
      <c r="D8" s="258"/>
      <c r="E8" s="258"/>
      <c r="F8" s="258"/>
      <c r="G8" s="258"/>
      <c r="H8" s="258"/>
      <c r="I8" s="258"/>
      <c r="J8" s="258"/>
      <c r="K8" s="258"/>
      <c r="L8" s="258"/>
      <c r="M8" s="258"/>
      <c r="N8" s="258"/>
      <c r="O8" s="258"/>
      <c r="Q8" s="14"/>
      <c r="R8" s="15"/>
    </row>
    <row r="9" spans="2:20" ht="9.75" customHeight="1" thickBot="1">
      <c r="B9" s="9"/>
      <c r="D9" s="6"/>
      <c r="Q9" s="17"/>
    </row>
    <row r="10" spans="2:20" ht="45.75" customHeight="1" thickBot="1">
      <c r="B10" s="267" t="s">
        <v>228</v>
      </c>
      <c r="C10" s="268"/>
      <c r="D10" s="3">
        <v>0</v>
      </c>
      <c r="Q10" s="17"/>
    </row>
    <row r="11" spans="2:20" ht="9.75" customHeight="1" thickBot="1">
      <c r="B11" s="9"/>
      <c r="D11" s="6"/>
      <c r="Q11" s="17"/>
    </row>
    <row r="12" spans="2:20" ht="60" customHeight="1" thickBot="1">
      <c r="B12" s="259" t="s">
        <v>11</v>
      </c>
      <c r="C12" s="261" t="s">
        <v>22</v>
      </c>
      <c r="D12" s="263" t="s">
        <v>15</v>
      </c>
      <c r="E12" s="230" t="s">
        <v>14</v>
      </c>
      <c r="F12" s="231"/>
      <c r="G12" s="231"/>
      <c r="H12" s="231"/>
      <c r="I12" s="18"/>
      <c r="J12" s="265" t="s">
        <v>0</v>
      </c>
      <c r="K12" s="265"/>
      <c r="L12" s="265"/>
      <c r="M12" s="265"/>
      <c r="N12" s="265"/>
      <c r="O12" s="266"/>
      <c r="R12" s="230" t="s">
        <v>14</v>
      </c>
      <c r="S12" s="231"/>
      <c r="T12" s="231"/>
    </row>
    <row r="13" spans="2:20" ht="60" customHeight="1" thickBot="1">
      <c r="B13" s="260"/>
      <c r="C13" s="262"/>
      <c r="D13" s="264"/>
      <c r="E13" s="19" t="s">
        <v>2</v>
      </c>
      <c r="F13" s="19" t="s">
        <v>30</v>
      </c>
      <c r="G13" s="20" t="s">
        <v>31</v>
      </c>
      <c r="H13" s="20" t="s">
        <v>13</v>
      </c>
      <c r="I13" s="21"/>
      <c r="J13" s="22" t="s">
        <v>28</v>
      </c>
      <c r="K13" s="22" t="s">
        <v>2</v>
      </c>
      <c r="L13" s="23" t="s">
        <v>30</v>
      </c>
      <c r="M13" s="23" t="s">
        <v>31</v>
      </c>
      <c r="N13" s="23" t="s">
        <v>13</v>
      </c>
      <c r="O13" s="24" t="s">
        <v>1</v>
      </c>
      <c r="R13" s="19" t="s">
        <v>2</v>
      </c>
      <c r="S13" s="19" t="s">
        <v>30</v>
      </c>
      <c r="T13" s="20" t="s">
        <v>31</v>
      </c>
    </row>
    <row r="14" spans="2:20" ht="21" thickBot="1">
      <c r="B14" s="25"/>
      <c r="C14" s="26"/>
      <c r="D14" s="27"/>
      <c r="E14" s="28"/>
      <c r="F14" s="28"/>
      <c r="G14" s="28"/>
      <c r="H14" s="28"/>
      <c r="I14" s="29"/>
      <c r="J14" s="27"/>
      <c r="K14" s="27"/>
      <c r="L14" s="27"/>
      <c r="M14" s="27"/>
      <c r="N14" s="27"/>
      <c r="O14" s="30"/>
      <c r="R14" s="28"/>
      <c r="S14" s="28"/>
      <c r="T14" s="28"/>
    </row>
    <row r="15" spans="2:20" s="27" customFormat="1" ht="20.100000000000001" customHeight="1">
      <c r="B15" s="31">
        <v>1</v>
      </c>
      <c r="C15" s="32" t="s">
        <v>23</v>
      </c>
      <c r="D15" s="33"/>
      <c r="E15" s="34"/>
      <c r="F15" s="34"/>
      <c r="G15" s="35"/>
      <c r="H15" s="35"/>
      <c r="I15" s="36"/>
      <c r="J15" s="37"/>
      <c r="K15" s="38"/>
      <c r="L15" s="38"/>
      <c r="M15" s="38"/>
      <c r="N15" s="38">
        <f>SUBTOTAL(9,N17:N17)</f>
        <v>18238.849999999999</v>
      </c>
      <c r="O15" s="39">
        <f>SUBTOTAL(9,O17:O17)</f>
        <v>4.2919802727772502E-2</v>
      </c>
      <c r="Q15" s="40"/>
      <c r="R15" s="34"/>
      <c r="S15" s="34"/>
      <c r="T15" s="35"/>
    </row>
    <row r="16" spans="2:20" s="27" customFormat="1" ht="20.100000000000001" customHeight="1">
      <c r="B16" s="41"/>
      <c r="C16" s="42"/>
      <c r="D16" s="43"/>
      <c r="E16" s="44"/>
      <c r="F16" s="44"/>
      <c r="G16" s="45"/>
      <c r="H16" s="45"/>
      <c r="I16" s="36"/>
      <c r="J16" s="46"/>
      <c r="K16" s="47"/>
      <c r="L16" s="47"/>
      <c r="M16" s="47"/>
      <c r="N16" s="47"/>
      <c r="O16" s="48"/>
      <c r="Q16" s="40"/>
      <c r="R16" s="44"/>
      <c r="S16" s="44"/>
      <c r="T16" s="45"/>
    </row>
    <row r="17" spans="2:20" s="57" customFormat="1" ht="60" customHeight="1">
      <c r="B17" s="49" t="s">
        <v>132</v>
      </c>
      <c r="C17" s="50" t="s">
        <v>105</v>
      </c>
      <c r="D17" s="51" t="s">
        <v>27</v>
      </c>
      <c r="E17" s="52">
        <f>IFERROR(R17*(1-$D$10),R17)</f>
        <v>0</v>
      </c>
      <c r="F17" s="52">
        <f t="shared" ref="F17:G17" si="0">IFERROR(S17*(1-$D$10),S17)</f>
        <v>3647.77</v>
      </c>
      <c r="G17" s="52">
        <f t="shared" si="0"/>
        <v>0</v>
      </c>
      <c r="H17" s="53">
        <f t="shared" ref="H17" si="1">ROUND(+E17+F17+G17,2)</f>
        <v>3647.77</v>
      </c>
      <c r="I17" s="54"/>
      <c r="J17" s="55">
        <v>5</v>
      </c>
      <c r="K17" s="52">
        <f>ROUND($J17*E17,2)</f>
        <v>0</v>
      </c>
      <c r="L17" s="52">
        <f>ROUND($J17*F17,2)</f>
        <v>18238.849999999999</v>
      </c>
      <c r="M17" s="52">
        <f>ROUND($J17*G17,2)</f>
        <v>0</v>
      </c>
      <c r="N17" s="52">
        <f>ROUND($J17*H17,2)</f>
        <v>18238.849999999999</v>
      </c>
      <c r="O17" s="56">
        <f>IFERROR(+$N17/$J$165,"")</f>
        <v>4.2919802727772502E-2</v>
      </c>
      <c r="Q17" s="17"/>
      <c r="R17" s="52"/>
      <c r="S17" s="52">
        <v>3647.77</v>
      </c>
      <c r="T17" s="52"/>
    </row>
    <row r="18" spans="2:20" s="27" customFormat="1" ht="20.100000000000001" customHeight="1">
      <c r="B18" s="58">
        <v>2</v>
      </c>
      <c r="C18" s="59" t="s">
        <v>16</v>
      </c>
      <c r="D18" s="60"/>
      <c r="E18" s="61"/>
      <c r="F18" s="61"/>
      <c r="G18" s="62"/>
      <c r="H18" s="63"/>
      <c r="I18" s="36"/>
      <c r="J18" s="64"/>
      <c r="K18" s="65"/>
      <c r="L18" s="65"/>
      <c r="M18" s="65"/>
      <c r="N18" s="65">
        <f>SUBTOTAL(9,N20:N29)</f>
        <v>12466.46</v>
      </c>
      <c r="O18" s="66">
        <f>SUBTOTAL(9,O20:O29)</f>
        <v>2.9336169984054195E-2</v>
      </c>
      <c r="Q18" s="17"/>
      <c r="R18" s="61"/>
      <c r="S18" s="61"/>
      <c r="T18" s="62"/>
    </row>
    <row r="19" spans="2:20" s="27" customFormat="1" ht="20.100000000000001" customHeight="1">
      <c r="B19" s="41"/>
      <c r="C19" s="42"/>
      <c r="D19" s="43"/>
      <c r="E19" s="44"/>
      <c r="F19" s="44"/>
      <c r="G19" s="45"/>
      <c r="H19" s="67"/>
      <c r="I19" s="36"/>
      <c r="J19" s="68"/>
      <c r="K19" s="69"/>
      <c r="L19" s="69"/>
      <c r="M19" s="69"/>
      <c r="N19" s="69"/>
      <c r="O19" s="48"/>
      <c r="Q19" s="17"/>
      <c r="R19" s="44"/>
      <c r="S19" s="44"/>
      <c r="T19" s="45"/>
    </row>
    <row r="20" spans="2:20" s="27" customFormat="1" ht="20.100000000000001" customHeight="1">
      <c r="B20" s="70" t="s">
        <v>18</v>
      </c>
      <c r="C20" s="71" t="s">
        <v>12</v>
      </c>
      <c r="D20" s="72"/>
      <c r="E20" s="73"/>
      <c r="F20" s="73"/>
      <c r="G20" s="74"/>
      <c r="H20" s="75"/>
      <c r="I20" s="36"/>
      <c r="J20" s="76"/>
      <c r="K20" s="77"/>
      <c r="L20" s="77"/>
      <c r="M20" s="77"/>
      <c r="N20" s="78">
        <f>SUBTOTAL(9,N22:N29)</f>
        <v>12466.46</v>
      </c>
      <c r="O20" s="79">
        <f>SUBTOTAL(9,O22:O29)</f>
        <v>2.9336169984054195E-2</v>
      </c>
      <c r="Q20" s="17"/>
      <c r="R20" s="73"/>
      <c r="S20" s="73"/>
      <c r="T20" s="74"/>
    </row>
    <row r="21" spans="2:20" s="27" customFormat="1" ht="20.100000000000001" customHeight="1">
      <c r="B21" s="80"/>
      <c r="C21" s="81"/>
      <c r="D21" s="82"/>
      <c r="E21" s="83"/>
      <c r="F21" s="83"/>
      <c r="G21" s="84"/>
      <c r="H21" s="85"/>
      <c r="I21" s="36"/>
      <c r="J21" s="86"/>
      <c r="K21" s="87"/>
      <c r="L21" s="87"/>
      <c r="M21" s="87"/>
      <c r="N21" s="88"/>
      <c r="O21" s="89"/>
      <c r="Q21" s="17"/>
      <c r="R21" s="83"/>
      <c r="S21" s="83"/>
      <c r="T21" s="84"/>
    </row>
    <row r="22" spans="2:20" ht="39.950000000000003" customHeight="1">
      <c r="B22" s="90" t="s">
        <v>19</v>
      </c>
      <c r="C22" s="91" t="s">
        <v>37</v>
      </c>
      <c r="D22" s="92"/>
      <c r="E22" s="93"/>
      <c r="F22" s="93"/>
      <c r="G22" s="94"/>
      <c r="H22" s="95"/>
      <c r="I22" s="36"/>
      <c r="J22" s="96"/>
      <c r="K22" s="97"/>
      <c r="L22" s="97"/>
      <c r="M22" s="97"/>
      <c r="N22" s="97">
        <f>SUBTOTAL(9,N23:N26)</f>
        <v>10510</v>
      </c>
      <c r="O22" s="98">
        <f>SUBTOTAL(9,O23:O26)</f>
        <v>2.4732213197043072E-2</v>
      </c>
      <c r="Q22" s="17"/>
      <c r="R22" s="93"/>
      <c r="S22" s="93"/>
      <c r="T22" s="94"/>
    </row>
    <row r="23" spans="2:20" s="57" customFormat="1" ht="80.099999999999994" customHeight="1">
      <c r="B23" s="49" t="s">
        <v>133</v>
      </c>
      <c r="C23" s="50" t="s">
        <v>135</v>
      </c>
      <c r="D23" s="51" t="s">
        <v>40</v>
      </c>
      <c r="E23" s="52">
        <f t="shared" ref="E23:E26" si="2">IFERROR(R23*(1-$D$10),R23)</f>
        <v>522</v>
      </c>
      <c r="F23" s="52">
        <f t="shared" ref="F23:F26" si="3">IFERROR(S23*(1-$D$10),S23)</f>
        <v>0</v>
      </c>
      <c r="G23" s="52">
        <f t="shared" ref="G23:G26" si="4">IFERROR(T23*(1-$D$10),T23)</f>
        <v>0</v>
      </c>
      <c r="H23" s="53">
        <f t="shared" ref="H23:H40" si="5">ROUND(+E23+F23+G23,2)</f>
        <v>522</v>
      </c>
      <c r="I23" s="54"/>
      <c r="J23" s="55">
        <v>6</v>
      </c>
      <c r="K23" s="52">
        <f t="shared" ref="K23:N26" si="6">ROUND($J23*E23,2)</f>
        <v>3132</v>
      </c>
      <c r="L23" s="52">
        <f t="shared" si="6"/>
        <v>0</v>
      </c>
      <c r="M23" s="52">
        <f t="shared" si="6"/>
        <v>0</v>
      </c>
      <c r="N23" s="52">
        <f t="shared" si="6"/>
        <v>3132</v>
      </c>
      <c r="O23" s="99">
        <f>IFERROR(+$N23/$J$165,"")</f>
        <v>7.3702465968733498E-3</v>
      </c>
      <c r="Q23" s="17"/>
      <c r="R23" s="52">
        <v>522</v>
      </c>
      <c r="S23" s="52">
        <v>0</v>
      </c>
      <c r="T23" s="52">
        <v>0</v>
      </c>
    </row>
    <row r="24" spans="2:20" s="57" customFormat="1" ht="80.099999999999994" customHeight="1">
      <c r="B24" s="49" t="s">
        <v>134</v>
      </c>
      <c r="C24" s="50" t="s">
        <v>136</v>
      </c>
      <c r="D24" s="51" t="s">
        <v>40</v>
      </c>
      <c r="E24" s="52">
        <f t="shared" si="2"/>
        <v>407.81</v>
      </c>
      <c r="F24" s="52">
        <f t="shared" si="3"/>
        <v>0</v>
      </c>
      <c r="G24" s="52">
        <f t="shared" si="4"/>
        <v>0</v>
      </c>
      <c r="H24" s="53">
        <f t="shared" si="5"/>
        <v>407.81</v>
      </c>
      <c r="I24" s="54"/>
      <c r="J24" s="55">
        <v>6</v>
      </c>
      <c r="K24" s="52">
        <f t="shared" si="6"/>
        <v>2446.86</v>
      </c>
      <c r="L24" s="52">
        <f t="shared" si="6"/>
        <v>0</v>
      </c>
      <c r="M24" s="52">
        <f t="shared" si="6"/>
        <v>0</v>
      </c>
      <c r="N24" s="52">
        <f t="shared" si="6"/>
        <v>2446.86</v>
      </c>
      <c r="O24" s="99">
        <f>IFERROR(+$N24/$J$165,"")</f>
        <v>5.7579698556914196E-3</v>
      </c>
      <c r="Q24" s="17"/>
      <c r="R24" s="52">
        <v>407.81</v>
      </c>
      <c r="S24" s="52">
        <v>0</v>
      </c>
      <c r="T24" s="52">
        <v>0</v>
      </c>
    </row>
    <row r="25" spans="2:20" s="57" customFormat="1" ht="39.950000000000003" customHeight="1">
      <c r="B25" s="49" t="s">
        <v>107</v>
      </c>
      <c r="C25" s="50" t="s">
        <v>103</v>
      </c>
      <c r="D25" s="51" t="s">
        <v>7</v>
      </c>
      <c r="E25" s="52">
        <f t="shared" si="2"/>
        <v>1979.28</v>
      </c>
      <c r="F25" s="52">
        <f t="shared" si="3"/>
        <v>486.29</v>
      </c>
      <c r="G25" s="52">
        <f t="shared" si="4"/>
        <v>0</v>
      </c>
      <c r="H25" s="53">
        <f t="shared" si="5"/>
        <v>2465.5700000000002</v>
      </c>
      <c r="I25" s="54"/>
      <c r="J25" s="55">
        <v>1</v>
      </c>
      <c r="K25" s="52">
        <f t="shared" si="6"/>
        <v>1979.28</v>
      </c>
      <c r="L25" s="52">
        <f t="shared" si="6"/>
        <v>486.29</v>
      </c>
      <c r="M25" s="52">
        <f t="shared" si="6"/>
        <v>0</v>
      </c>
      <c r="N25" s="52">
        <f t="shared" si="6"/>
        <v>2465.5700000000002</v>
      </c>
      <c r="O25" s="99">
        <f>IFERROR(+$N25/$J$165,"")</f>
        <v>5.8019983722391527E-3</v>
      </c>
      <c r="Q25" s="17"/>
      <c r="R25" s="52">
        <v>1979.28</v>
      </c>
      <c r="S25" s="52">
        <v>486.29</v>
      </c>
      <c r="T25" s="52">
        <v>0</v>
      </c>
    </row>
    <row r="26" spans="2:20" s="57" customFormat="1" ht="39.950000000000003" customHeight="1">
      <c r="B26" s="49" t="s">
        <v>108</v>
      </c>
      <c r="C26" s="50" t="s">
        <v>104</v>
      </c>
      <c r="D26" s="51" t="s">
        <v>7</v>
      </c>
      <c r="E26" s="52">
        <f t="shared" si="2"/>
        <v>1979.28</v>
      </c>
      <c r="F26" s="52">
        <f t="shared" si="3"/>
        <v>486.29</v>
      </c>
      <c r="G26" s="52">
        <f t="shared" si="4"/>
        <v>0</v>
      </c>
      <c r="H26" s="53">
        <f t="shared" si="5"/>
        <v>2465.5700000000002</v>
      </c>
      <c r="I26" s="54"/>
      <c r="J26" s="55">
        <v>1</v>
      </c>
      <c r="K26" s="52">
        <f t="shared" si="6"/>
        <v>1979.28</v>
      </c>
      <c r="L26" s="52">
        <f t="shared" si="6"/>
        <v>486.29</v>
      </c>
      <c r="M26" s="52">
        <f t="shared" si="6"/>
        <v>0</v>
      </c>
      <c r="N26" s="52">
        <f t="shared" si="6"/>
        <v>2465.5700000000002</v>
      </c>
      <c r="O26" s="99">
        <f>IFERROR(+$N26/$J$165,"")</f>
        <v>5.8019983722391527E-3</v>
      </c>
      <c r="Q26" s="17"/>
      <c r="R26" s="52">
        <v>1979.28</v>
      </c>
      <c r="S26" s="52">
        <v>486.29</v>
      </c>
      <c r="T26" s="52">
        <v>0</v>
      </c>
    </row>
    <row r="27" spans="2:20" ht="39.950000000000003" customHeight="1">
      <c r="B27" s="90" t="s">
        <v>137</v>
      </c>
      <c r="C27" s="91" t="s">
        <v>38</v>
      </c>
      <c r="D27" s="92"/>
      <c r="E27" s="93"/>
      <c r="F27" s="93"/>
      <c r="G27" s="94"/>
      <c r="H27" s="95"/>
      <c r="I27" s="36"/>
      <c r="J27" s="96"/>
      <c r="K27" s="97"/>
      <c r="L27" s="97"/>
      <c r="M27" s="97"/>
      <c r="N27" s="97">
        <f>SUBTOTAL(9,N28:N29)</f>
        <v>1956.46</v>
      </c>
      <c r="O27" s="98">
        <f>SUBTOTAL(9,O28:O29)</f>
        <v>4.6039567870111223E-3</v>
      </c>
      <c r="Q27" s="17"/>
      <c r="R27" s="93"/>
      <c r="S27" s="93"/>
      <c r="T27" s="94"/>
    </row>
    <row r="28" spans="2:20" s="57" customFormat="1" ht="99.95" customHeight="1">
      <c r="B28" s="49" t="s">
        <v>139</v>
      </c>
      <c r="C28" s="50" t="s">
        <v>42</v>
      </c>
      <c r="D28" s="51" t="s">
        <v>4</v>
      </c>
      <c r="E28" s="52">
        <f t="shared" ref="E28:E29" si="7">IFERROR(R28*(1-$D$10),R28)</f>
        <v>34.619999999999997</v>
      </c>
      <c r="F28" s="52">
        <f t="shared" ref="F28:F29" si="8">IFERROR(S28*(1-$D$10),S28)</f>
        <v>24.28</v>
      </c>
      <c r="G28" s="52">
        <f t="shared" ref="G28:G29" si="9">IFERROR(T28*(1-$D$10),T28)</f>
        <v>0</v>
      </c>
      <c r="H28" s="53">
        <f>ROUND(+E28+F28+G28,2)</f>
        <v>58.9</v>
      </c>
      <c r="I28" s="54"/>
      <c r="J28" s="55">
        <v>10</v>
      </c>
      <c r="K28" s="52">
        <f t="shared" ref="K28:N29" si="10">ROUND($J28*E28,2)</f>
        <v>346.2</v>
      </c>
      <c r="L28" s="52">
        <f t="shared" si="10"/>
        <v>242.8</v>
      </c>
      <c r="M28" s="52">
        <f t="shared" si="10"/>
        <v>0</v>
      </c>
      <c r="N28" s="52">
        <f t="shared" si="10"/>
        <v>589</v>
      </c>
      <c r="O28" s="99">
        <f>IFERROR(+$N28/$J$165,"")</f>
        <v>1.3860393504337174E-3</v>
      </c>
      <c r="Q28" s="17"/>
      <c r="R28" s="52">
        <v>34.619999999999997</v>
      </c>
      <c r="S28" s="52">
        <v>24.28</v>
      </c>
      <c r="T28" s="52">
        <v>0</v>
      </c>
    </row>
    <row r="29" spans="2:20" s="57" customFormat="1" ht="50.45" customHeight="1">
      <c r="B29" s="49" t="s">
        <v>140</v>
      </c>
      <c r="C29" s="50" t="s">
        <v>26</v>
      </c>
      <c r="D29" s="51" t="s">
        <v>4</v>
      </c>
      <c r="E29" s="52">
        <f t="shared" si="7"/>
        <v>317.94</v>
      </c>
      <c r="F29" s="52">
        <f t="shared" si="8"/>
        <v>58.49</v>
      </c>
      <c r="G29" s="52">
        <f t="shared" si="9"/>
        <v>3.42</v>
      </c>
      <c r="H29" s="53">
        <f>ROUND(+E29+F29+G29,2)</f>
        <v>379.85</v>
      </c>
      <c r="I29" s="100"/>
      <c r="J29" s="55">
        <v>3.5999999999999996</v>
      </c>
      <c r="K29" s="52">
        <f t="shared" si="10"/>
        <v>1144.58</v>
      </c>
      <c r="L29" s="52">
        <f t="shared" si="10"/>
        <v>210.56</v>
      </c>
      <c r="M29" s="52">
        <f t="shared" si="10"/>
        <v>12.31</v>
      </c>
      <c r="N29" s="52">
        <f t="shared" si="10"/>
        <v>1367.46</v>
      </c>
      <c r="O29" s="99">
        <f>IFERROR(+$N29/$J$165,"")</f>
        <v>3.2179174365774047E-3</v>
      </c>
      <c r="Q29" s="17"/>
      <c r="R29" s="52">
        <v>317.94</v>
      </c>
      <c r="S29" s="52">
        <v>58.49</v>
      </c>
      <c r="T29" s="101">
        <v>3.42</v>
      </c>
    </row>
    <row r="30" spans="2:20" s="27" customFormat="1" ht="20.100000000000001" customHeight="1">
      <c r="B30" s="58">
        <v>3</v>
      </c>
      <c r="C30" s="59" t="s">
        <v>111</v>
      </c>
      <c r="D30" s="60"/>
      <c r="E30" s="61"/>
      <c r="F30" s="61"/>
      <c r="G30" s="62"/>
      <c r="H30" s="63"/>
      <c r="I30" s="36"/>
      <c r="J30" s="64"/>
      <c r="K30" s="65"/>
      <c r="L30" s="65"/>
      <c r="M30" s="65"/>
      <c r="N30" s="65">
        <f>SUBTOTAL(9,N32:N35)</f>
        <v>2661.4</v>
      </c>
      <c r="O30" s="66">
        <f>SUBTOTAL(9,O32:O35)</f>
        <v>6.2628270411617913E-3</v>
      </c>
      <c r="Q30" s="17"/>
      <c r="R30" s="61"/>
      <c r="S30" s="61"/>
      <c r="T30" s="62"/>
    </row>
    <row r="31" spans="2:20" s="27" customFormat="1" ht="20.100000000000001" customHeight="1">
      <c r="B31" s="41"/>
      <c r="C31" s="42"/>
      <c r="D31" s="43"/>
      <c r="E31" s="44"/>
      <c r="F31" s="44"/>
      <c r="G31" s="45"/>
      <c r="H31" s="67"/>
      <c r="I31" s="36"/>
      <c r="J31" s="68"/>
      <c r="K31" s="69"/>
      <c r="L31" s="69"/>
      <c r="M31" s="69"/>
      <c r="N31" s="69"/>
      <c r="O31" s="48"/>
      <c r="Q31" s="17"/>
      <c r="R31" s="44"/>
      <c r="S31" s="44"/>
      <c r="T31" s="45"/>
    </row>
    <row r="32" spans="2:20" s="57" customFormat="1" ht="60" customHeight="1">
      <c r="B32" s="102" t="s">
        <v>112</v>
      </c>
      <c r="C32" s="103" t="s">
        <v>113</v>
      </c>
      <c r="D32" s="104" t="s">
        <v>3</v>
      </c>
      <c r="E32" s="52">
        <f t="shared" ref="E32:E35" si="11">IFERROR(R32*(1-$D$10),R32)</f>
        <v>0</v>
      </c>
      <c r="F32" s="52">
        <f t="shared" ref="F32:F35" si="12">IFERROR(S32*(1-$D$10),S32)</f>
        <v>65.03</v>
      </c>
      <c r="G32" s="52">
        <f t="shared" ref="G32:G35" si="13">IFERROR(T32*(1-$D$10),T32)</f>
        <v>0</v>
      </c>
      <c r="H32" s="53">
        <f t="shared" ref="H32:H35" si="14">ROUND(+E32+F32+G32,2)</f>
        <v>65.03</v>
      </c>
      <c r="I32" s="54"/>
      <c r="J32" s="55">
        <v>10</v>
      </c>
      <c r="K32" s="52">
        <f t="shared" ref="K32:K35" si="15">ROUND($J32*E32,2)</f>
        <v>0</v>
      </c>
      <c r="L32" s="52">
        <f t="shared" ref="L32:L35" si="16">ROUND($J32*F32,2)</f>
        <v>650.29999999999995</v>
      </c>
      <c r="M32" s="52">
        <f t="shared" ref="M32:M35" si="17">ROUND($J32*G32,2)</f>
        <v>0</v>
      </c>
      <c r="N32" s="52">
        <f t="shared" ref="N32:N35" si="18">ROUND($J32*H32,2)</f>
        <v>650.29999999999995</v>
      </c>
      <c r="O32" s="99">
        <f>IFERROR(+$N32/$J$165,"")</f>
        <v>1.5302909840187544E-3</v>
      </c>
      <c r="Q32" s="17"/>
      <c r="R32" s="52">
        <v>0</v>
      </c>
      <c r="S32" s="52">
        <v>65.03</v>
      </c>
      <c r="T32" s="52">
        <v>0</v>
      </c>
    </row>
    <row r="33" spans="2:20" s="57" customFormat="1" ht="60" customHeight="1">
      <c r="B33" s="102" t="s">
        <v>114</v>
      </c>
      <c r="C33" s="103" t="s">
        <v>115</v>
      </c>
      <c r="D33" s="104" t="s">
        <v>3</v>
      </c>
      <c r="E33" s="52">
        <f t="shared" si="11"/>
        <v>0.97</v>
      </c>
      <c r="F33" s="52">
        <f t="shared" si="12"/>
        <v>0.42</v>
      </c>
      <c r="G33" s="52">
        <f t="shared" si="13"/>
        <v>2.4500000000000002</v>
      </c>
      <c r="H33" s="53">
        <f t="shared" ref="H33" si="19">ROUND(+E33+F33+G33,2)</f>
        <v>3.84</v>
      </c>
      <c r="I33" s="54"/>
      <c r="J33" s="55">
        <f>10*1.5</f>
        <v>15</v>
      </c>
      <c r="K33" s="52">
        <f t="shared" ref="K33" si="20">ROUND($J33*E33,2)</f>
        <v>14.55</v>
      </c>
      <c r="L33" s="52">
        <f t="shared" ref="L33" si="21">ROUND($J33*F33,2)</f>
        <v>6.3</v>
      </c>
      <c r="M33" s="52">
        <f t="shared" ref="M33" si="22">ROUND($J33*G33,2)</f>
        <v>36.75</v>
      </c>
      <c r="N33" s="52">
        <f t="shared" ref="N33" si="23">ROUND($J33*H33,2)</f>
        <v>57.6</v>
      </c>
      <c r="O33" s="99">
        <f>IFERROR(+$N33/$J$165,"")</f>
        <v>1.3554476499996965E-4</v>
      </c>
      <c r="Q33" s="17"/>
      <c r="R33" s="52">
        <v>0.97</v>
      </c>
      <c r="S33" s="52">
        <v>0.42</v>
      </c>
      <c r="T33" s="52">
        <v>2.4500000000000002</v>
      </c>
    </row>
    <row r="34" spans="2:20" s="57" customFormat="1" ht="60" customHeight="1">
      <c r="B34" s="102" t="s">
        <v>116</v>
      </c>
      <c r="C34" s="103" t="s">
        <v>117</v>
      </c>
      <c r="D34" s="104" t="s">
        <v>118</v>
      </c>
      <c r="E34" s="52">
        <f t="shared" si="11"/>
        <v>0.62</v>
      </c>
      <c r="F34" s="52">
        <f t="shared" si="12"/>
        <v>0</v>
      </c>
      <c r="G34" s="52">
        <f t="shared" si="13"/>
        <v>0.56000000000000005</v>
      </c>
      <c r="H34" s="53">
        <f t="shared" si="14"/>
        <v>1.18</v>
      </c>
      <c r="I34" s="54"/>
      <c r="J34" s="55">
        <f>10*1.5*15</f>
        <v>225</v>
      </c>
      <c r="K34" s="52">
        <f t="shared" si="15"/>
        <v>139.5</v>
      </c>
      <c r="L34" s="52">
        <f t="shared" si="16"/>
        <v>0</v>
      </c>
      <c r="M34" s="52">
        <f t="shared" si="17"/>
        <v>126</v>
      </c>
      <c r="N34" s="52">
        <f t="shared" si="18"/>
        <v>265.5</v>
      </c>
      <c r="O34" s="99">
        <f>IFERROR(+$N34/$J$165,"")</f>
        <v>6.2477665117173509E-4</v>
      </c>
      <c r="Q34" s="17"/>
      <c r="R34" s="52">
        <v>0.62</v>
      </c>
      <c r="S34" s="52">
        <v>0</v>
      </c>
      <c r="T34" s="52">
        <v>0.56000000000000005</v>
      </c>
    </row>
    <row r="35" spans="2:20" s="57" customFormat="1" ht="60" customHeight="1">
      <c r="B35" s="102" t="s">
        <v>119</v>
      </c>
      <c r="C35" s="103" t="s">
        <v>120</v>
      </c>
      <c r="D35" s="104" t="s">
        <v>121</v>
      </c>
      <c r="E35" s="52">
        <f t="shared" si="11"/>
        <v>0</v>
      </c>
      <c r="F35" s="52">
        <f t="shared" si="12"/>
        <v>67.52</v>
      </c>
      <c r="G35" s="52">
        <f t="shared" si="13"/>
        <v>0</v>
      </c>
      <c r="H35" s="53">
        <f t="shared" si="14"/>
        <v>67.52</v>
      </c>
      <c r="I35" s="54"/>
      <c r="J35" s="55">
        <f>10*2.5</f>
        <v>25</v>
      </c>
      <c r="K35" s="52">
        <f t="shared" si="15"/>
        <v>0</v>
      </c>
      <c r="L35" s="52">
        <f t="shared" si="16"/>
        <v>1688</v>
      </c>
      <c r="M35" s="52">
        <f t="shared" si="17"/>
        <v>0</v>
      </c>
      <c r="N35" s="52">
        <f t="shared" si="18"/>
        <v>1688</v>
      </c>
      <c r="O35" s="99">
        <f>IFERROR(+$N35/$J$165,"")</f>
        <v>3.9722146409713324E-3</v>
      </c>
      <c r="Q35" s="17"/>
      <c r="R35" s="52">
        <v>0</v>
      </c>
      <c r="S35" s="52">
        <v>67.52</v>
      </c>
      <c r="T35" s="52">
        <v>0</v>
      </c>
    </row>
    <row r="36" spans="2:20" s="27" customFormat="1" ht="20.100000000000001" customHeight="1">
      <c r="B36" s="58">
        <v>4</v>
      </c>
      <c r="C36" s="59" t="s">
        <v>32</v>
      </c>
      <c r="D36" s="60"/>
      <c r="E36" s="61"/>
      <c r="F36" s="61"/>
      <c r="G36" s="62"/>
      <c r="H36" s="63"/>
      <c r="I36" s="36"/>
      <c r="J36" s="64"/>
      <c r="K36" s="65"/>
      <c r="L36" s="65"/>
      <c r="M36" s="65"/>
      <c r="N36" s="65">
        <f>SUBTOTAL(9,N38:N40)</f>
        <v>189.72</v>
      </c>
      <c r="O36" s="66">
        <f>SUBTOTAL(9,O38:O40)</f>
        <v>4.4645056971865001E-4</v>
      </c>
      <c r="Q36" s="17"/>
      <c r="R36" s="61"/>
      <c r="S36" s="61"/>
      <c r="T36" s="62"/>
    </row>
    <row r="37" spans="2:20" s="27" customFormat="1" ht="20.100000000000001" customHeight="1">
      <c r="B37" s="41"/>
      <c r="C37" s="42"/>
      <c r="D37" s="43"/>
      <c r="E37" s="44"/>
      <c r="F37" s="44"/>
      <c r="G37" s="45"/>
      <c r="H37" s="67"/>
      <c r="I37" s="36"/>
      <c r="J37" s="68"/>
      <c r="K37" s="69"/>
      <c r="L37" s="69"/>
      <c r="M37" s="69"/>
      <c r="N37" s="69"/>
      <c r="O37" s="48"/>
      <c r="Q37" s="17"/>
      <c r="R37" s="44"/>
      <c r="S37" s="44"/>
      <c r="T37" s="45"/>
    </row>
    <row r="38" spans="2:20" s="57" customFormat="1" ht="60" customHeight="1">
      <c r="B38" s="102" t="s">
        <v>141</v>
      </c>
      <c r="C38" s="103" t="s">
        <v>51</v>
      </c>
      <c r="D38" s="104" t="s">
        <v>4</v>
      </c>
      <c r="E38" s="52">
        <f t="shared" ref="E38:E40" si="24">IFERROR(R38*(1-$D$10),R38)</f>
        <v>30.14</v>
      </c>
      <c r="F38" s="52">
        <f t="shared" ref="F38:F40" si="25">IFERROR(S38*(1-$D$10),S38)</f>
        <v>36.51</v>
      </c>
      <c r="G38" s="52">
        <f t="shared" ref="G38:G40" si="26">IFERROR(T38*(1-$D$10),T38)</f>
        <v>0</v>
      </c>
      <c r="H38" s="53">
        <f t="shared" si="5"/>
        <v>66.650000000000006</v>
      </c>
      <c r="I38" s="54"/>
      <c r="J38" s="55">
        <v>0.72</v>
      </c>
      <c r="K38" s="52">
        <f t="shared" ref="K38:N40" si="27">ROUND($J38*E38,2)</f>
        <v>21.7</v>
      </c>
      <c r="L38" s="52">
        <f t="shared" si="27"/>
        <v>26.29</v>
      </c>
      <c r="M38" s="52">
        <f t="shared" si="27"/>
        <v>0</v>
      </c>
      <c r="N38" s="52">
        <f t="shared" si="27"/>
        <v>47.99</v>
      </c>
      <c r="O38" s="99">
        <f>IFERROR(+$N38/$J$165,"")</f>
        <v>1.1293043875605111E-4</v>
      </c>
      <c r="Q38" s="17"/>
      <c r="R38" s="52">
        <v>30.14</v>
      </c>
      <c r="S38" s="52">
        <v>36.51</v>
      </c>
      <c r="T38" s="52">
        <v>0</v>
      </c>
    </row>
    <row r="39" spans="2:20" s="57" customFormat="1" ht="60" customHeight="1">
      <c r="B39" s="102" t="s">
        <v>142</v>
      </c>
      <c r="C39" s="103" t="s">
        <v>106</v>
      </c>
      <c r="D39" s="104" t="s">
        <v>5</v>
      </c>
      <c r="E39" s="52">
        <f t="shared" si="24"/>
        <v>5.7</v>
      </c>
      <c r="F39" s="52">
        <f t="shared" si="25"/>
        <v>2.4700000000000002</v>
      </c>
      <c r="G39" s="52">
        <f t="shared" si="26"/>
        <v>0</v>
      </c>
      <c r="H39" s="53">
        <f t="shared" si="5"/>
        <v>8.17</v>
      </c>
      <c r="I39" s="54"/>
      <c r="J39" s="55">
        <v>11.2</v>
      </c>
      <c r="K39" s="52">
        <f t="shared" si="27"/>
        <v>63.84</v>
      </c>
      <c r="L39" s="52">
        <f t="shared" si="27"/>
        <v>27.66</v>
      </c>
      <c r="M39" s="52">
        <f t="shared" si="27"/>
        <v>0</v>
      </c>
      <c r="N39" s="52">
        <f t="shared" si="27"/>
        <v>91.5</v>
      </c>
      <c r="O39" s="99">
        <f>IFERROR(+$N39/$J$165,"")</f>
        <v>2.1531850690099344E-4</v>
      </c>
      <c r="Q39" s="17"/>
      <c r="R39" s="52">
        <v>5.7</v>
      </c>
      <c r="S39" s="52">
        <v>2.4700000000000002</v>
      </c>
      <c r="T39" s="52">
        <v>0</v>
      </c>
    </row>
    <row r="40" spans="2:20" s="57" customFormat="1" ht="60" customHeight="1">
      <c r="B40" s="102" t="s">
        <v>143</v>
      </c>
      <c r="C40" s="103" t="s">
        <v>52</v>
      </c>
      <c r="D40" s="104" t="s">
        <v>3</v>
      </c>
      <c r="E40" s="52">
        <f t="shared" si="24"/>
        <v>315.06</v>
      </c>
      <c r="F40" s="52">
        <f t="shared" si="25"/>
        <v>43.7</v>
      </c>
      <c r="G40" s="52">
        <f t="shared" si="26"/>
        <v>0.01</v>
      </c>
      <c r="H40" s="53">
        <f t="shared" si="5"/>
        <v>358.77</v>
      </c>
      <c r="I40" s="54"/>
      <c r="J40" s="55">
        <v>0.13999999999999999</v>
      </c>
      <c r="K40" s="52">
        <f t="shared" si="27"/>
        <v>44.11</v>
      </c>
      <c r="L40" s="52">
        <f t="shared" si="27"/>
        <v>6.12</v>
      </c>
      <c r="M40" s="52">
        <f t="shared" si="27"/>
        <v>0</v>
      </c>
      <c r="N40" s="52">
        <f t="shared" si="27"/>
        <v>50.23</v>
      </c>
      <c r="O40" s="99">
        <f>IFERROR(+$N40/$J$165,"")</f>
        <v>1.1820162406160547E-4</v>
      </c>
      <c r="Q40" s="17"/>
      <c r="R40" s="52">
        <v>315.06</v>
      </c>
      <c r="S40" s="52">
        <v>43.7</v>
      </c>
      <c r="T40" s="52">
        <v>0.01</v>
      </c>
    </row>
    <row r="41" spans="2:20" s="27" customFormat="1" ht="20.100000000000001" customHeight="1">
      <c r="B41" s="58">
        <v>5</v>
      </c>
      <c r="C41" s="59" t="s">
        <v>33</v>
      </c>
      <c r="D41" s="60"/>
      <c r="E41" s="61"/>
      <c r="F41" s="61"/>
      <c r="G41" s="62"/>
      <c r="H41" s="63"/>
      <c r="I41" s="36"/>
      <c r="J41" s="64"/>
      <c r="K41" s="65"/>
      <c r="L41" s="65"/>
      <c r="M41" s="65"/>
      <c r="N41" s="65">
        <f>SUBTOTAL(9,N43:N47)</f>
        <v>12118.46</v>
      </c>
      <c r="O41" s="66">
        <f>SUBTOTAL(9,O43:O47)</f>
        <v>2.8517253695512713E-2</v>
      </c>
      <c r="Q41" s="17"/>
      <c r="R41" s="61"/>
      <c r="S41" s="61"/>
      <c r="T41" s="62"/>
    </row>
    <row r="42" spans="2:20" s="27" customFormat="1" ht="20.100000000000001" customHeight="1">
      <c r="B42" s="41"/>
      <c r="C42" s="42"/>
      <c r="D42" s="43"/>
      <c r="E42" s="44"/>
      <c r="F42" s="44"/>
      <c r="G42" s="45"/>
      <c r="H42" s="67"/>
      <c r="I42" s="36"/>
      <c r="J42" s="68"/>
      <c r="K42" s="69"/>
      <c r="L42" s="69"/>
      <c r="M42" s="69"/>
      <c r="N42" s="69"/>
      <c r="O42" s="48"/>
      <c r="Q42" s="17"/>
      <c r="R42" s="44"/>
      <c r="S42" s="44"/>
      <c r="T42" s="45"/>
    </row>
    <row r="43" spans="2:20" s="27" customFormat="1" ht="20.100000000000001" customHeight="1">
      <c r="B43" s="70" t="s">
        <v>138</v>
      </c>
      <c r="C43" s="71" t="s">
        <v>35</v>
      </c>
      <c r="D43" s="72"/>
      <c r="E43" s="73"/>
      <c r="F43" s="73"/>
      <c r="G43" s="74"/>
      <c r="H43" s="75"/>
      <c r="I43" s="36"/>
      <c r="J43" s="76"/>
      <c r="K43" s="77"/>
      <c r="L43" s="77"/>
      <c r="M43" s="77"/>
      <c r="N43" s="77">
        <f>SUBTOTAL(9,N45:N47)</f>
        <v>12118.46</v>
      </c>
      <c r="O43" s="79">
        <f>SUBTOTAL(9,O45:O47)</f>
        <v>2.8517253695512713E-2</v>
      </c>
      <c r="Q43" s="17"/>
      <c r="R43" s="73"/>
      <c r="S43" s="73"/>
      <c r="T43" s="74"/>
    </row>
    <row r="44" spans="2:20" s="27" customFormat="1" ht="20.100000000000001" customHeight="1">
      <c r="B44" s="80"/>
      <c r="C44" s="81"/>
      <c r="D44" s="82"/>
      <c r="E44" s="83"/>
      <c r="F44" s="83"/>
      <c r="G44" s="84"/>
      <c r="H44" s="85"/>
      <c r="I44" s="36"/>
      <c r="J44" s="86"/>
      <c r="K44" s="87"/>
      <c r="L44" s="87"/>
      <c r="M44" s="87"/>
      <c r="N44" s="87"/>
      <c r="O44" s="89"/>
      <c r="Q44" s="17"/>
      <c r="R44" s="83"/>
      <c r="S44" s="83"/>
      <c r="T44" s="84"/>
    </row>
    <row r="45" spans="2:20" ht="39.950000000000003" customHeight="1">
      <c r="B45" s="105" t="s">
        <v>144</v>
      </c>
      <c r="C45" s="106" t="s">
        <v>43</v>
      </c>
      <c r="D45" s="92"/>
      <c r="E45" s="93"/>
      <c r="F45" s="93"/>
      <c r="G45" s="94"/>
      <c r="H45" s="95"/>
      <c r="I45" s="36"/>
      <c r="J45" s="96"/>
      <c r="K45" s="97"/>
      <c r="L45" s="97"/>
      <c r="M45" s="97"/>
      <c r="N45" s="97">
        <f>SUBTOTAL(9,N46:N47)</f>
        <v>12118.46</v>
      </c>
      <c r="O45" s="98">
        <f>SUBTOTAL(9,O46:O47)</f>
        <v>2.8517253695512713E-2</v>
      </c>
      <c r="Q45" s="17"/>
      <c r="R45" s="93"/>
      <c r="S45" s="93"/>
      <c r="T45" s="94"/>
    </row>
    <row r="46" spans="2:20" s="57" customFormat="1" ht="60" customHeight="1">
      <c r="B46" s="102" t="s">
        <v>145</v>
      </c>
      <c r="C46" s="103" t="s">
        <v>44</v>
      </c>
      <c r="D46" s="104" t="s">
        <v>6</v>
      </c>
      <c r="E46" s="52">
        <f t="shared" ref="E46:E47" si="28">IFERROR(R46*(1-$D$10),R46)</f>
        <v>176.79</v>
      </c>
      <c r="F46" s="52">
        <f t="shared" ref="F46:F47" si="29">IFERROR(S46*(1-$D$10),S46)</f>
        <v>117.86</v>
      </c>
      <c r="G46" s="52">
        <f t="shared" ref="G46:G47" si="30">IFERROR(T46*(1-$D$10),T46)</f>
        <v>0</v>
      </c>
      <c r="H46" s="53">
        <f t="shared" ref="H46:H47" si="31">ROUND(+E46+F46+G46,2)</f>
        <v>294.64999999999998</v>
      </c>
      <c r="I46" s="54"/>
      <c r="J46" s="55">
        <v>26</v>
      </c>
      <c r="K46" s="52">
        <f t="shared" ref="K46:N47" si="32">ROUND($J46*E46,2)</f>
        <v>4596.54</v>
      </c>
      <c r="L46" s="52">
        <f t="shared" si="32"/>
        <v>3064.36</v>
      </c>
      <c r="M46" s="52">
        <f t="shared" si="32"/>
        <v>0</v>
      </c>
      <c r="N46" s="52">
        <f t="shared" si="32"/>
        <v>7660.9</v>
      </c>
      <c r="O46" s="99">
        <f>IFERROR(+$N46/$J$165,"")</f>
        <v>1.8027689065768533E-2</v>
      </c>
      <c r="Q46" s="17"/>
      <c r="R46" s="52">
        <v>176.79</v>
      </c>
      <c r="S46" s="52">
        <v>117.86</v>
      </c>
      <c r="T46" s="52">
        <v>0</v>
      </c>
    </row>
    <row r="47" spans="2:20" s="57" customFormat="1" ht="60" customHeight="1">
      <c r="B47" s="102" t="s">
        <v>146</v>
      </c>
      <c r="C47" s="103" t="s">
        <v>53</v>
      </c>
      <c r="D47" s="107" t="s">
        <v>5</v>
      </c>
      <c r="E47" s="52">
        <f t="shared" si="28"/>
        <v>5.31</v>
      </c>
      <c r="F47" s="52">
        <f t="shared" si="29"/>
        <v>4.8099999999999996</v>
      </c>
      <c r="G47" s="52">
        <f t="shared" si="30"/>
        <v>0</v>
      </c>
      <c r="H47" s="53">
        <f t="shared" si="31"/>
        <v>10.119999999999999</v>
      </c>
      <c r="I47" s="54"/>
      <c r="J47" s="55">
        <v>440.47</v>
      </c>
      <c r="K47" s="52">
        <f t="shared" si="32"/>
        <v>2338.9</v>
      </c>
      <c r="L47" s="52">
        <f t="shared" si="32"/>
        <v>2118.66</v>
      </c>
      <c r="M47" s="52">
        <f t="shared" si="32"/>
        <v>0</v>
      </c>
      <c r="N47" s="52">
        <f t="shared" si="32"/>
        <v>4457.5600000000004</v>
      </c>
      <c r="O47" s="99">
        <f>IFERROR(+$N47/$J$165,"")</f>
        <v>1.048956462974418E-2</v>
      </c>
      <c r="Q47" s="17"/>
      <c r="R47" s="52">
        <v>5.31</v>
      </c>
      <c r="S47" s="52">
        <v>4.8099999999999996</v>
      </c>
      <c r="T47" s="52">
        <v>0</v>
      </c>
    </row>
    <row r="48" spans="2:20" s="27" customFormat="1" ht="20.100000000000001" customHeight="1">
      <c r="B48" s="58">
        <v>6</v>
      </c>
      <c r="C48" s="59" t="s">
        <v>17</v>
      </c>
      <c r="D48" s="60"/>
      <c r="E48" s="61"/>
      <c r="F48" s="61"/>
      <c r="G48" s="62"/>
      <c r="H48" s="63"/>
      <c r="I48" s="36"/>
      <c r="J48" s="64"/>
      <c r="K48" s="65"/>
      <c r="L48" s="65"/>
      <c r="M48" s="65"/>
      <c r="N48" s="65">
        <f>SUBTOTAL(9,N50:N52)</f>
        <v>1086.76</v>
      </c>
      <c r="O48" s="66">
        <f>SUBTOTAL(9,O50:O52)</f>
        <v>2.5573720279751218E-3</v>
      </c>
      <c r="Q48" s="17"/>
      <c r="R48" s="61"/>
      <c r="S48" s="61"/>
      <c r="T48" s="62"/>
    </row>
    <row r="49" spans="2:20" s="27" customFormat="1" ht="20.100000000000001" customHeight="1">
      <c r="B49" s="41"/>
      <c r="C49" s="42"/>
      <c r="D49" s="43"/>
      <c r="E49" s="44"/>
      <c r="F49" s="44"/>
      <c r="G49" s="45"/>
      <c r="H49" s="67"/>
      <c r="I49" s="36"/>
      <c r="J49" s="68"/>
      <c r="K49" s="69"/>
      <c r="L49" s="69"/>
      <c r="M49" s="69"/>
      <c r="N49" s="69"/>
      <c r="O49" s="48"/>
      <c r="Q49" s="17"/>
      <c r="R49" s="44"/>
      <c r="S49" s="44"/>
      <c r="T49" s="45"/>
    </row>
    <row r="50" spans="2:20" s="27" customFormat="1" ht="20.100000000000001" customHeight="1">
      <c r="B50" s="108" t="s">
        <v>34</v>
      </c>
      <c r="C50" s="109" t="s">
        <v>54</v>
      </c>
      <c r="D50" s="110"/>
      <c r="E50" s="73"/>
      <c r="F50" s="73"/>
      <c r="G50" s="74"/>
      <c r="H50" s="75"/>
      <c r="I50" s="36"/>
      <c r="J50" s="76"/>
      <c r="K50" s="111"/>
      <c r="L50" s="111"/>
      <c r="M50" s="111"/>
      <c r="N50" s="111">
        <f>SUBTOTAL(9,N52:N52)</f>
        <v>1086.76</v>
      </c>
      <c r="O50" s="79">
        <f>SUBTOTAL(9,O52:O52)</f>
        <v>2.5573720279751218E-3</v>
      </c>
      <c r="Q50" s="17"/>
      <c r="R50" s="73"/>
      <c r="S50" s="73"/>
      <c r="T50" s="74"/>
    </row>
    <row r="51" spans="2:20" s="27" customFormat="1" ht="20.100000000000001" customHeight="1">
      <c r="B51" s="112"/>
      <c r="C51" s="113"/>
      <c r="D51" s="114"/>
      <c r="E51" s="83"/>
      <c r="F51" s="83"/>
      <c r="G51" s="84"/>
      <c r="H51" s="85"/>
      <c r="I51" s="36"/>
      <c r="J51" s="86"/>
      <c r="K51" s="115"/>
      <c r="L51" s="115"/>
      <c r="M51" s="115"/>
      <c r="N51" s="115"/>
      <c r="O51" s="89"/>
      <c r="Q51" s="17"/>
      <c r="R51" s="83"/>
      <c r="S51" s="83"/>
      <c r="T51" s="84"/>
    </row>
    <row r="52" spans="2:20" s="57" customFormat="1" ht="120" customHeight="1">
      <c r="B52" s="102" t="s">
        <v>36</v>
      </c>
      <c r="C52" s="116" t="s">
        <v>55</v>
      </c>
      <c r="D52" s="117" t="s">
        <v>4</v>
      </c>
      <c r="E52" s="52">
        <f>IFERROR(R52*(1-$D$10),R52)</f>
        <v>121.2</v>
      </c>
      <c r="F52" s="52">
        <f t="shared" ref="F52" si="33">IFERROR(S52*(1-$D$10),S52)</f>
        <v>80.8</v>
      </c>
      <c r="G52" s="52">
        <f t="shared" ref="G52" si="34">IFERROR(T52*(1-$D$10),T52)</f>
        <v>0</v>
      </c>
      <c r="H52" s="53">
        <f t="shared" ref="H52" si="35">ROUND(+E52+F52+G52,2)</f>
        <v>202</v>
      </c>
      <c r="I52" s="54"/>
      <c r="J52" s="55">
        <v>5.38</v>
      </c>
      <c r="K52" s="52">
        <f>ROUND($J52*E52,2)</f>
        <v>652.05999999999995</v>
      </c>
      <c r="L52" s="52">
        <f>ROUND($J52*F52,2)</f>
        <v>434.7</v>
      </c>
      <c r="M52" s="52">
        <f>ROUND($J52*G52,2)</f>
        <v>0</v>
      </c>
      <c r="N52" s="52">
        <f>ROUND($J52*H52,2)</f>
        <v>1086.76</v>
      </c>
      <c r="O52" s="99">
        <f>IFERROR(+$N52/$J$165,"")</f>
        <v>2.5573720279751218E-3</v>
      </c>
      <c r="Q52" s="17"/>
      <c r="R52" s="52">
        <v>121.2</v>
      </c>
      <c r="S52" s="52">
        <v>80.8</v>
      </c>
      <c r="T52" s="52">
        <v>0</v>
      </c>
    </row>
    <row r="53" spans="2:20" s="27" customFormat="1" ht="20.100000000000001" customHeight="1">
      <c r="B53" s="58">
        <v>7</v>
      </c>
      <c r="C53" s="59" t="s">
        <v>123</v>
      </c>
      <c r="D53" s="60"/>
      <c r="E53" s="61"/>
      <c r="F53" s="61"/>
      <c r="G53" s="62"/>
      <c r="H53" s="63"/>
      <c r="I53" s="36"/>
      <c r="J53" s="64"/>
      <c r="K53" s="65"/>
      <c r="L53" s="65"/>
      <c r="M53" s="65"/>
      <c r="N53" s="65">
        <f>SUBTOTAL(9,N55:N57)</f>
        <v>3408</v>
      </c>
      <c r="O53" s="66">
        <f>SUBTOTAL(9,O55:O57)</f>
        <v>8.0197319291648705E-3</v>
      </c>
      <c r="Q53" s="17"/>
      <c r="R53" s="61"/>
      <c r="S53" s="61"/>
      <c r="T53" s="62"/>
    </row>
    <row r="54" spans="2:20" s="27" customFormat="1" ht="20.100000000000001" customHeight="1">
      <c r="B54" s="41"/>
      <c r="C54" s="42"/>
      <c r="D54" s="43"/>
      <c r="E54" s="44"/>
      <c r="F54" s="44"/>
      <c r="G54" s="45"/>
      <c r="H54" s="67"/>
      <c r="I54" s="36"/>
      <c r="J54" s="68"/>
      <c r="K54" s="69"/>
      <c r="L54" s="69"/>
      <c r="M54" s="69"/>
      <c r="N54" s="69"/>
      <c r="O54" s="48"/>
      <c r="Q54" s="17"/>
      <c r="R54" s="44"/>
      <c r="S54" s="44"/>
      <c r="T54" s="45"/>
    </row>
    <row r="55" spans="2:20" s="27" customFormat="1" ht="20.100000000000001" customHeight="1">
      <c r="B55" s="108" t="s">
        <v>147</v>
      </c>
      <c r="C55" s="109" t="s">
        <v>125</v>
      </c>
      <c r="D55" s="110"/>
      <c r="E55" s="73"/>
      <c r="F55" s="73"/>
      <c r="G55" s="74"/>
      <c r="H55" s="75"/>
      <c r="I55" s="36"/>
      <c r="J55" s="76"/>
      <c r="K55" s="111"/>
      <c r="L55" s="111"/>
      <c r="M55" s="111"/>
      <c r="N55" s="111">
        <f>SUBTOTAL(9,N57:N57)</f>
        <v>3408</v>
      </c>
      <c r="O55" s="79">
        <f>SUBTOTAL(9,O57:O57)</f>
        <v>8.0197319291648705E-3</v>
      </c>
      <c r="Q55" s="17"/>
      <c r="R55" s="73"/>
      <c r="S55" s="73"/>
      <c r="T55" s="74"/>
    </row>
    <row r="56" spans="2:20" s="27" customFormat="1" ht="20.100000000000001" customHeight="1">
      <c r="B56" s="112"/>
      <c r="C56" s="113"/>
      <c r="D56" s="114"/>
      <c r="E56" s="83"/>
      <c r="F56" s="83"/>
      <c r="G56" s="84"/>
      <c r="H56" s="85"/>
      <c r="I56" s="36"/>
      <c r="J56" s="86"/>
      <c r="K56" s="115"/>
      <c r="L56" s="115"/>
      <c r="M56" s="115"/>
      <c r="N56" s="115"/>
      <c r="O56" s="89"/>
      <c r="Q56" s="17"/>
      <c r="R56" s="83"/>
      <c r="S56" s="83"/>
      <c r="T56" s="84"/>
    </row>
    <row r="57" spans="2:20" s="57" customFormat="1" ht="66.75" customHeight="1">
      <c r="B57" s="102" t="s">
        <v>148</v>
      </c>
      <c r="C57" s="116" t="s">
        <v>209</v>
      </c>
      <c r="D57" s="118" t="s">
        <v>7</v>
      </c>
      <c r="E57" s="52">
        <f>IFERROR(R57*(1-$D$10),R57)</f>
        <v>2044.8</v>
      </c>
      <c r="F57" s="52">
        <f t="shared" ref="F57" si="36">IFERROR(S57*(1-$D$10),S57)</f>
        <v>1363.2</v>
      </c>
      <c r="G57" s="52">
        <f t="shared" ref="G57" si="37">IFERROR(T57*(1-$D$10),T57)</f>
        <v>0</v>
      </c>
      <c r="H57" s="53">
        <f>ROUND(+E57+F57+G57,2)</f>
        <v>3408</v>
      </c>
      <c r="I57" s="54"/>
      <c r="J57" s="55">
        <v>1</v>
      </c>
      <c r="K57" s="52">
        <f>ROUND($J57*E57,2)</f>
        <v>2044.8</v>
      </c>
      <c r="L57" s="52">
        <f>ROUND($J57*F57,2)</f>
        <v>1363.2</v>
      </c>
      <c r="M57" s="52">
        <f>ROUND($J57*G57,2)</f>
        <v>0</v>
      </c>
      <c r="N57" s="52">
        <f>ROUND($J57*H57,2)</f>
        <v>3408</v>
      </c>
      <c r="O57" s="99">
        <f>IFERROR(+$N57/$J$165,"")</f>
        <v>8.0197319291648705E-3</v>
      </c>
      <c r="Q57" s="17"/>
      <c r="R57" s="52">
        <v>2044.8</v>
      </c>
      <c r="S57" s="52">
        <v>1363.2</v>
      </c>
      <c r="T57" s="52">
        <v>0</v>
      </c>
    </row>
    <row r="58" spans="2:20" s="27" customFormat="1" ht="20.100000000000001" customHeight="1">
      <c r="B58" s="58">
        <v>8</v>
      </c>
      <c r="C58" s="59" t="s">
        <v>10</v>
      </c>
      <c r="D58" s="60"/>
      <c r="E58" s="61"/>
      <c r="F58" s="61"/>
      <c r="G58" s="61"/>
      <c r="H58" s="63"/>
      <c r="I58" s="119"/>
      <c r="J58" s="64"/>
      <c r="K58" s="120"/>
      <c r="L58" s="120"/>
      <c r="M58" s="120"/>
      <c r="N58" s="65">
        <f>SUBTOTAL(9,N60:N102)</f>
        <v>102448.45999999998</v>
      </c>
      <c r="O58" s="66">
        <f>SUBTOTAL(9,O60:O102)</f>
        <v>0.24108250755744426</v>
      </c>
      <c r="Q58" s="17"/>
      <c r="R58" s="61"/>
      <c r="S58" s="61"/>
      <c r="T58" s="61"/>
    </row>
    <row r="59" spans="2:20" s="27" customFormat="1" ht="20.100000000000001" customHeight="1">
      <c r="B59" s="41"/>
      <c r="C59" s="42"/>
      <c r="D59" s="43"/>
      <c r="E59" s="44"/>
      <c r="F59" s="44"/>
      <c r="G59" s="44"/>
      <c r="H59" s="67"/>
      <c r="I59" s="119"/>
      <c r="J59" s="68"/>
      <c r="K59" s="121"/>
      <c r="L59" s="121"/>
      <c r="M59" s="121"/>
      <c r="N59" s="69"/>
      <c r="O59" s="48"/>
      <c r="Q59" s="17"/>
      <c r="R59" s="44"/>
      <c r="S59" s="44"/>
      <c r="T59" s="44"/>
    </row>
    <row r="60" spans="2:20" s="125" customFormat="1" ht="20.100000000000001" customHeight="1">
      <c r="B60" s="122" t="s">
        <v>124</v>
      </c>
      <c r="C60" s="123" t="s">
        <v>57</v>
      </c>
      <c r="D60" s="72"/>
      <c r="E60" s="73"/>
      <c r="F60" s="73"/>
      <c r="G60" s="73"/>
      <c r="H60" s="75"/>
      <c r="I60" s="119"/>
      <c r="J60" s="76"/>
      <c r="K60" s="124"/>
      <c r="L60" s="124"/>
      <c r="M60" s="124"/>
      <c r="N60" s="111">
        <f>SUBTOTAL(9,N62:N67)</f>
        <v>20536.699999999997</v>
      </c>
      <c r="O60" s="79">
        <f>SUBTOTAL(9,O62:O67)</f>
        <v>4.8327121100258275E-2</v>
      </c>
      <c r="Q60" s="17"/>
      <c r="R60" s="73"/>
      <c r="S60" s="73"/>
      <c r="T60" s="73"/>
    </row>
    <row r="61" spans="2:20" s="125" customFormat="1" ht="20.100000000000001" customHeight="1">
      <c r="B61" s="126"/>
      <c r="C61" s="81"/>
      <c r="D61" s="82"/>
      <c r="E61" s="83"/>
      <c r="F61" s="83"/>
      <c r="G61" s="83"/>
      <c r="H61" s="85"/>
      <c r="I61" s="119"/>
      <c r="J61" s="86"/>
      <c r="K61" s="127"/>
      <c r="L61" s="127"/>
      <c r="M61" s="127"/>
      <c r="N61" s="115"/>
      <c r="O61" s="89"/>
      <c r="Q61" s="17"/>
      <c r="R61" s="83"/>
      <c r="S61" s="83"/>
      <c r="T61" s="83"/>
    </row>
    <row r="62" spans="2:20" s="57" customFormat="1" ht="84" customHeight="1">
      <c r="B62" s="128" t="s">
        <v>126</v>
      </c>
      <c r="C62" s="2" t="s">
        <v>58</v>
      </c>
      <c r="D62" s="129" t="s">
        <v>6</v>
      </c>
      <c r="E62" s="52">
        <f t="shared" ref="E62:E67" si="38">IFERROR(R62*(1-$D$10),R62)</f>
        <v>1.97</v>
      </c>
      <c r="F62" s="52">
        <f t="shared" ref="F62:F67" si="39">IFERROR(S62*(1-$D$10),S62)</f>
        <v>2.08</v>
      </c>
      <c r="G62" s="52">
        <f t="shared" ref="G62:G67" si="40">IFERROR(T62*(1-$D$10),T62)</f>
        <v>0</v>
      </c>
      <c r="H62" s="53">
        <f t="shared" ref="H62:H67" si="41">ROUND(+E62+F62+G62,2)</f>
        <v>4.05</v>
      </c>
      <c r="I62" s="130"/>
      <c r="J62" s="55">
        <v>650</v>
      </c>
      <c r="K62" s="52">
        <f t="shared" ref="K62:N67" si="42">ROUND($J62*E62,2)</f>
        <v>1280.5</v>
      </c>
      <c r="L62" s="52">
        <f t="shared" si="42"/>
        <v>1352</v>
      </c>
      <c r="M62" s="52">
        <f t="shared" si="42"/>
        <v>0</v>
      </c>
      <c r="N62" s="52">
        <f t="shared" si="42"/>
        <v>2632.5</v>
      </c>
      <c r="O62" s="99">
        <f t="shared" ref="O62:O67" si="43">IFERROR(+$N62/$J$165,"")</f>
        <v>6.1948193378892381E-3</v>
      </c>
      <c r="Q62" s="17"/>
      <c r="R62" s="52">
        <v>1.97</v>
      </c>
      <c r="S62" s="52">
        <v>2.08</v>
      </c>
      <c r="T62" s="52">
        <v>0</v>
      </c>
    </row>
    <row r="63" spans="2:20" s="57" customFormat="1" ht="71.25" customHeight="1">
      <c r="B63" s="128" t="s">
        <v>149</v>
      </c>
      <c r="C63" s="2" t="s">
        <v>59</v>
      </c>
      <c r="D63" s="129" t="s">
        <v>6</v>
      </c>
      <c r="E63" s="52">
        <f t="shared" si="38"/>
        <v>2.71</v>
      </c>
      <c r="F63" s="52">
        <f t="shared" si="39"/>
        <v>2.54</v>
      </c>
      <c r="G63" s="52">
        <f t="shared" si="40"/>
        <v>0</v>
      </c>
      <c r="H63" s="53">
        <f t="shared" si="41"/>
        <v>5.25</v>
      </c>
      <c r="I63" s="130"/>
      <c r="J63" s="55">
        <v>90</v>
      </c>
      <c r="K63" s="52">
        <f t="shared" si="42"/>
        <v>243.9</v>
      </c>
      <c r="L63" s="52">
        <f t="shared" si="42"/>
        <v>228.6</v>
      </c>
      <c r="M63" s="52">
        <f t="shared" si="42"/>
        <v>0</v>
      </c>
      <c r="N63" s="52">
        <f t="shared" si="42"/>
        <v>472.5</v>
      </c>
      <c r="O63" s="99">
        <f t="shared" si="43"/>
        <v>1.111890650390376E-3</v>
      </c>
      <c r="Q63" s="17"/>
      <c r="R63" s="52">
        <v>2.71</v>
      </c>
      <c r="S63" s="52">
        <v>2.54</v>
      </c>
      <c r="T63" s="52">
        <v>0</v>
      </c>
    </row>
    <row r="64" spans="2:20" s="57" customFormat="1" ht="73.5" customHeight="1">
      <c r="B64" s="128" t="s">
        <v>150</v>
      </c>
      <c r="C64" s="2" t="s">
        <v>60</v>
      </c>
      <c r="D64" s="129" t="s">
        <v>6</v>
      </c>
      <c r="E64" s="52">
        <f t="shared" si="38"/>
        <v>3.59</v>
      </c>
      <c r="F64" s="52">
        <f t="shared" si="39"/>
        <v>2.97</v>
      </c>
      <c r="G64" s="52">
        <f t="shared" si="40"/>
        <v>0</v>
      </c>
      <c r="H64" s="53">
        <f t="shared" si="41"/>
        <v>6.56</v>
      </c>
      <c r="I64" s="130"/>
      <c r="J64" s="55">
        <v>780</v>
      </c>
      <c r="K64" s="52">
        <f t="shared" si="42"/>
        <v>2800.2</v>
      </c>
      <c r="L64" s="52">
        <f t="shared" si="42"/>
        <v>2316.6</v>
      </c>
      <c r="M64" s="52">
        <f t="shared" si="42"/>
        <v>0</v>
      </c>
      <c r="N64" s="52">
        <f t="shared" si="42"/>
        <v>5116.8</v>
      </c>
      <c r="O64" s="99">
        <f t="shared" si="43"/>
        <v>1.2040893290830638E-2</v>
      </c>
      <c r="Q64" s="17"/>
      <c r="R64" s="52">
        <v>3.59</v>
      </c>
      <c r="S64" s="52">
        <v>2.97</v>
      </c>
      <c r="T64" s="52">
        <v>0</v>
      </c>
    </row>
    <row r="65" spans="2:20" s="57" customFormat="1" ht="60" customHeight="1">
      <c r="B65" s="128" t="s">
        <v>151</v>
      </c>
      <c r="C65" s="2" t="s">
        <v>61</v>
      </c>
      <c r="D65" s="129" t="s">
        <v>6</v>
      </c>
      <c r="E65" s="52">
        <f t="shared" si="38"/>
        <v>17.04</v>
      </c>
      <c r="F65" s="52">
        <f t="shared" si="39"/>
        <v>6.26</v>
      </c>
      <c r="G65" s="52">
        <f t="shared" si="40"/>
        <v>0</v>
      </c>
      <c r="H65" s="53">
        <f t="shared" si="41"/>
        <v>23.3</v>
      </c>
      <c r="I65" s="130"/>
      <c r="J65" s="55">
        <v>20</v>
      </c>
      <c r="K65" s="52">
        <f t="shared" si="42"/>
        <v>340.8</v>
      </c>
      <c r="L65" s="52">
        <f t="shared" si="42"/>
        <v>125.2</v>
      </c>
      <c r="M65" s="52">
        <f t="shared" si="42"/>
        <v>0</v>
      </c>
      <c r="N65" s="52">
        <f t="shared" si="42"/>
        <v>466</v>
      </c>
      <c r="O65" s="99">
        <f t="shared" si="43"/>
        <v>1.0965948001733655E-3</v>
      </c>
      <c r="Q65" s="17"/>
      <c r="R65" s="52">
        <v>17.04</v>
      </c>
      <c r="S65" s="52">
        <v>6.26</v>
      </c>
      <c r="T65" s="52">
        <v>0</v>
      </c>
    </row>
    <row r="66" spans="2:20" s="57" customFormat="1" ht="80.099999999999994" customHeight="1">
      <c r="B66" s="128" t="s">
        <v>152</v>
      </c>
      <c r="C66" s="2" t="s">
        <v>62</v>
      </c>
      <c r="D66" s="129" t="s">
        <v>6</v>
      </c>
      <c r="E66" s="52">
        <f t="shared" si="38"/>
        <v>33.659999999999997</v>
      </c>
      <c r="F66" s="52">
        <f t="shared" si="39"/>
        <v>10.43</v>
      </c>
      <c r="G66" s="52">
        <f t="shared" si="40"/>
        <v>0</v>
      </c>
      <c r="H66" s="53">
        <f t="shared" si="41"/>
        <v>44.09</v>
      </c>
      <c r="I66" s="130"/>
      <c r="J66" s="55">
        <v>100</v>
      </c>
      <c r="K66" s="52">
        <f t="shared" si="42"/>
        <v>3366</v>
      </c>
      <c r="L66" s="52">
        <f t="shared" si="42"/>
        <v>1043</v>
      </c>
      <c r="M66" s="52">
        <f t="shared" si="42"/>
        <v>0</v>
      </c>
      <c r="N66" s="52">
        <f t="shared" si="42"/>
        <v>4409</v>
      </c>
      <c r="O66" s="99">
        <f t="shared" si="43"/>
        <v>1.0375292862584483E-2</v>
      </c>
      <c r="Q66" s="17"/>
      <c r="R66" s="52">
        <v>33.659999999999997</v>
      </c>
      <c r="S66" s="52">
        <v>10.43</v>
      </c>
      <c r="T66" s="52">
        <v>0</v>
      </c>
    </row>
    <row r="67" spans="2:20" s="57" customFormat="1" ht="80.099999999999994" customHeight="1">
      <c r="B67" s="128" t="s">
        <v>153</v>
      </c>
      <c r="C67" s="2" t="s">
        <v>63</v>
      </c>
      <c r="D67" s="129" t="s">
        <v>6</v>
      </c>
      <c r="E67" s="52">
        <f t="shared" si="38"/>
        <v>44.72</v>
      </c>
      <c r="F67" s="52">
        <f t="shared" si="39"/>
        <v>12.51</v>
      </c>
      <c r="G67" s="52">
        <f t="shared" si="40"/>
        <v>0</v>
      </c>
      <c r="H67" s="53">
        <f t="shared" si="41"/>
        <v>57.23</v>
      </c>
      <c r="I67" s="130"/>
      <c r="J67" s="55">
        <v>130</v>
      </c>
      <c r="K67" s="52">
        <f t="shared" si="42"/>
        <v>5813.6</v>
      </c>
      <c r="L67" s="52">
        <f t="shared" si="42"/>
        <v>1626.3</v>
      </c>
      <c r="M67" s="52">
        <f t="shared" si="42"/>
        <v>0</v>
      </c>
      <c r="N67" s="52">
        <f t="shared" si="42"/>
        <v>7439.9</v>
      </c>
      <c r="O67" s="99">
        <f t="shared" si="43"/>
        <v>1.7507630158390176E-2</v>
      </c>
      <c r="Q67" s="17"/>
      <c r="R67" s="52">
        <v>44.72</v>
      </c>
      <c r="S67" s="52">
        <v>12.51</v>
      </c>
      <c r="T67" s="52">
        <v>0</v>
      </c>
    </row>
    <row r="68" spans="2:20" s="125" customFormat="1" ht="20.100000000000001" customHeight="1">
      <c r="B68" s="122" t="s">
        <v>154</v>
      </c>
      <c r="C68" s="123" t="s">
        <v>64</v>
      </c>
      <c r="D68" s="72"/>
      <c r="E68" s="73"/>
      <c r="F68" s="73"/>
      <c r="G68" s="73"/>
      <c r="H68" s="75"/>
      <c r="I68" s="119"/>
      <c r="J68" s="76"/>
      <c r="K68" s="124"/>
      <c r="L68" s="124"/>
      <c r="M68" s="124"/>
      <c r="N68" s="111">
        <f>SUBTOTAL(9,N70:N73)</f>
        <v>15779.5</v>
      </c>
      <c r="O68" s="79">
        <f>SUBTOTAL(9,O70:O73)</f>
        <v>3.7132441307587173E-2</v>
      </c>
      <c r="Q68" s="17"/>
      <c r="R68" s="73"/>
      <c r="S68" s="73"/>
      <c r="T68" s="73"/>
    </row>
    <row r="69" spans="2:20" s="125" customFormat="1" ht="20.100000000000001" customHeight="1">
      <c r="B69" s="126"/>
      <c r="C69" s="81"/>
      <c r="D69" s="82"/>
      <c r="E69" s="83"/>
      <c r="F69" s="83"/>
      <c r="G69" s="83"/>
      <c r="H69" s="85"/>
      <c r="I69" s="119"/>
      <c r="J69" s="86"/>
      <c r="K69" s="127"/>
      <c r="L69" s="127"/>
      <c r="M69" s="127"/>
      <c r="N69" s="115"/>
      <c r="O69" s="89"/>
      <c r="Q69" s="17"/>
      <c r="R69" s="83"/>
      <c r="S69" s="83"/>
      <c r="T69" s="83"/>
    </row>
    <row r="70" spans="2:20" s="57" customFormat="1" ht="60" customHeight="1">
      <c r="B70" s="128" t="s">
        <v>155</v>
      </c>
      <c r="C70" s="2" t="s">
        <v>67</v>
      </c>
      <c r="D70" s="129" t="s">
        <v>6</v>
      </c>
      <c r="E70" s="52">
        <f t="shared" ref="E70:E73" si="44">IFERROR(R70*(1-$D$10),R70)</f>
        <v>15.11</v>
      </c>
      <c r="F70" s="52">
        <f t="shared" ref="F70:F73" si="45">IFERROR(S70*(1-$D$10),S70)</f>
        <v>8.11</v>
      </c>
      <c r="G70" s="52">
        <f t="shared" ref="G70:G73" si="46">IFERROR(T70*(1-$D$10),T70)</f>
        <v>0</v>
      </c>
      <c r="H70" s="53">
        <f t="shared" ref="H70:H73" si="47">ROUND(+E70+F70+G70,2)</f>
        <v>23.22</v>
      </c>
      <c r="I70" s="130"/>
      <c r="J70" s="55">
        <v>200</v>
      </c>
      <c r="K70" s="52">
        <f t="shared" ref="K70:N73" si="48">ROUND($J70*E70,2)</f>
        <v>3022</v>
      </c>
      <c r="L70" s="52">
        <f t="shared" si="48"/>
        <v>1622</v>
      </c>
      <c r="M70" s="52">
        <f t="shared" si="48"/>
        <v>0</v>
      </c>
      <c r="N70" s="52">
        <f t="shared" si="48"/>
        <v>4644</v>
      </c>
      <c r="O70" s="99">
        <f>IFERROR(+$N70/$J$165,"")</f>
        <v>1.0928296678122553E-2</v>
      </c>
      <c r="Q70" s="17"/>
      <c r="R70" s="52">
        <v>15.11</v>
      </c>
      <c r="S70" s="52">
        <v>8.11</v>
      </c>
      <c r="T70" s="52">
        <v>0</v>
      </c>
    </row>
    <row r="71" spans="2:20" s="57" customFormat="1" ht="60" customHeight="1">
      <c r="B71" s="128" t="s">
        <v>156</v>
      </c>
      <c r="C71" s="2" t="s">
        <v>68</v>
      </c>
      <c r="D71" s="129" t="s">
        <v>6</v>
      </c>
      <c r="E71" s="52">
        <f t="shared" si="44"/>
        <v>18.329999999999998</v>
      </c>
      <c r="F71" s="52">
        <f t="shared" si="45"/>
        <v>9.0299999999999994</v>
      </c>
      <c r="G71" s="52">
        <f t="shared" si="46"/>
        <v>0</v>
      </c>
      <c r="H71" s="53">
        <f t="shared" si="47"/>
        <v>27.36</v>
      </c>
      <c r="I71" s="130"/>
      <c r="J71" s="55">
        <v>200</v>
      </c>
      <c r="K71" s="52">
        <f t="shared" si="48"/>
        <v>3666</v>
      </c>
      <c r="L71" s="52">
        <f t="shared" si="48"/>
        <v>1806</v>
      </c>
      <c r="M71" s="52">
        <f t="shared" si="48"/>
        <v>0</v>
      </c>
      <c r="N71" s="52">
        <f t="shared" si="48"/>
        <v>5472</v>
      </c>
      <c r="O71" s="99">
        <f>IFERROR(+$N71/$J$165,"")</f>
        <v>1.2876752674997117E-2</v>
      </c>
      <c r="Q71" s="17"/>
      <c r="R71" s="52">
        <v>18.329999999999998</v>
      </c>
      <c r="S71" s="52">
        <v>9.0299999999999994</v>
      </c>
      <c r="T71" s="52">
        <v>0</v>
      </c>
    </row>
    <row r="72" spans="2:20" s="57" customFormat="1" ht="60" customHeight="1">
      <c r="B72" s="128" t="s">
        <v>157</v>
      </c>
      <c r="C72" s="2" t="s">
        <v>69</v>
      </c>
      <c r="D72" s="129" t="s">
        <v>6</v>
      </c>
      <c r="E72" s="52">
        <f t="shared" si="44"/>
        <v>31.59</v>
      </c>
      <c r="F72" s="52">
        <f t="shared" si="45"/>
        <v>7.09</v>
      </c>
      <c r="G72" s="52">
        <f t="shared" si="46"/>
        <v>0</v>
      </c>
      <c r="H72" s="53">
        <f t="shared" si="47"/>
        <v>38.68</v>
      </c>
      <c r="I72" s="130"/>
      <c r="J72" s="55">
        <v>50</v>
      </c>
      <c r="K72" s="52">
        <f t="shared" si="48"/>
        <v>1579.5</v>
      </c>
      <c r="L72" s="52">
        <f t="shared" si="48"/>
        <v>354.5</v>
      </c>
      <c r="M72" s="52">
        <f t="shared" si="48"/>
        <v>0</v>
      </c>
      <c r="N72" s="52">
        <f t="shared" si="48"/>
        <v>1934</v>
      </c>
      <c r="O72" s="99">
        <f>IFERROR(+$N72/$J$165,"")</f>
        <v>4.5511037414920361E-3</v>
      </c>
      <c r="Q72" s="17"/>
      <c r="R72" s="52">
        <v>31.59</v>
      </c>
      <c r="S72" s="52">
        <v>7.09</v>
      </c>
      <c r="T72" s="52">
        <v>0</v>
      </c>
    </row>
    <row r="73" spans="2:20" s="57" customFormat="1" ht="60" customHeight="1">
      <c r="B73" s="128" t="s">
        <v>158</v>
      </c>
      <c r="C73" s="2" t="s">
        <v>70</v>
      </c>
      <c r="D73" s="129" t="s">
        <v>6</v>
      </c>
      <c r="E73" s="52">
        <f t="shared" si="44"/>
        <v>67.5</v>
      </c>
      <c r="F73" s="52">
        <f t="shared" si="45"/>
        <v>7.09</v>
      </c>
      <c r="G73" s="52">
        <f t="shared" si="46"/>
        <v>0</v>
      </c>
      <c r="H73" s="53">
        <f t="shared" si="47"/>
        <v>74.59</v>
      </c>
      <c r="I73" s="130"/>
      <c r="J73" s="55">
        <v>50</v>
      </c>
      <c r="K73" s="52">
        <f t="shared" si="48"/>
        <v>3375</v>
      </c>
      <c r="L73" s="52">
        <f t="shared" si="48"/>
        <v>354.5</v>
      </c>
      <c r="M73" s="52">
        <f t="shared" si="48"/>
        <v>0</v>
      </c>
      <c r="N73" s="52">
        <f t="shared" si="48"/>
        <v>3729.5</v>
      </c>
      <c r="O73" s="99">
        <f>IFERROR(+$N73/$J$165,"")</f>
        <v>8.7762882129754655E-3</v>
      </c>
      <c r="Q73" s="17"/>
      <c r="R73" s="52">
        <v>67.5</v>
      </c>
      <c r="S73" s="52">
        <v>7.09</v>
      </c>
      <c r="T73" s="52">
        <v>0</v>
      </c>
    </row>
    <row r="74" spans="2:20" s="125" customFormat="1" ht="20.100000000000001" customHeight="1">
      <c r="B74" s="122" t="s">
        <v>159</v>
      </c>
      <c r="C74" s="123" t="s">
        <v>71</v>
      </c>
      <c r="D74" s="72"/>
      <c r="E74" s="73"/>
      <c r="F74" s="73"/>
      <c r="G74" s="73"/>
      <c r="H74" s="75"/>
      <c r="I74" s="119"/>
      <c r="J74" s="76"/>
      <c r="K74" s="124"/>
      <c r="L74" s="124"/>
      <c r="M74" s="124"/>
      <c r="N74" s="111">
        <f>SUBTOTAL(9,N76:N78)</f>
        <v>6719.9</v>
      </c>
      <c r="O74" s="79">
        <f>SUBTOTAL(9,O76:O78)</f>
        <v>1.5813320595890558E-2</v>
      </c>
      <c r="Q74" s="17"/>
      <c r="R74" s="73"/>
      <c r="S74" s="73"/>
      <c r="T74" s="73"/>
    </row>
    <row r="75" spans="2:20" s="125" customFormat="1" ht="20.100000000000001" customHeight="1">
      <c r="B75" s="126"/>
      <c r="C75" s="81"/>
      <c r="D75" s="82"/>
      <c r="E75" s="83"/>
      <c r="F75" s="83"/>
      <c r="G75" s="83"/>
      <c r="H75" s="85"/>
      <c r="I75" s="119"/>
      <c r="J75" s="86"/>
      <c r="K75" s="127"/>
      <c r="L75" s="127"/>
      <c r="M75" s="127"/>
      <c r="N75" s="115"/>
      <c r="O75" s="89"/>
      <c r="Q75" s="17"/>
      <c r="R75" s="83"/>
      <c r="S75" s="83"/>
      <c r="T75" s="83"/>
    </row>
    <row r="76" spans="2:20" s="57" customFormat="1" ht="60" customHeight="1">
      <c r="B76" s="128" t="s">
        <v>160</v>
      </c>
      <c r="C76" s="2" t="s">
        <v>72</v>
      </c>
      <c r="D76" s="129" t="s">
        <v>8</v>
      </c>
      <c r="E76" s="52">
        <f t="shared" ref="E76:E78" si="49">IFERROR(R76*(1-$D$10),R76)</f>
        <v>11.63</v>
      </c>
      <c r="F76" s="52">
        <f t="shared" ref="F76:F78" si="50">IFERROR(S76*(1-$D$10),S76)</f>
        <v>29.21</v>
      </c>
      <c r="G76" s="52">
        <f t="shared" ref="G76:G78" si="51">IFERROR(T76*(1-$D$10),T76)</f>
        <v>0</v>
      </c>
      <c r="H76" s="53">
        <f t="shared" ref="H76:H78" si="52">ROUND(+E76+F76+G76,2)</f>
        <v>40.840000000000003</v>
      </c>
      <c r="I76" s="130"/>
      <c r="J76" s="55">
        <v>50</v>
      </c>
      <c r="K76" s="52">
        <f t="shared" ref="K76:N78" si="53">ROUND($J76*E76,2)</f>
        <v>581.5</v>
      </c>
      <c r="L76" s="52">
        <f t="shared" si="53"/>
        <v>1460.5</v>
      </c>
      <c r="M76" s="52">
        <f t="shared" si="53"/>
        <v>0</v>
      </c>
      <c r="N76" s="52">
        <f t="shared" si="53"/>
        <v>2042</v>
      </c>
      <c r="O76" s="99">
        <f>IFERROR(+$N76/$J$165,"")</f>
        <v>4.8052501758669795E-3</v>
      </c>
      <c r="Q76" s="17"/>
      <c r="R76" s="52">
        <v>11.63</v>
      </c>
      <c r="S76" s="52">
        <v>29.21</v>
      </c>
      <c r="T76" s="52">
        <v>0</v>
      </c>
    </row>
    <row r="77" spans="2:20" s="57" customFormat="1" ht="60" customHeight="1">
      <c r="B77" s="128" t="s">
        <v>161</v>
      </c>
      <c r="C77" s="2" t="s">
        <v>73</v>
      </c>
      <c r="D77" s="129" t="s">
        <v>8</v>
      </c>
      <c r="E77" s="52">
        <f t="shared" si="49"/>
        <v>13.58</v>
      </c>
      <c r="F77" s="52">
        <f t="shared" si="50"/>
        <v>29.21</v>
      </c>
      <c r="G77" s="52">
        <f t="shared" si="51"/>
        <v>0</v>
      </c>
      <c r="H77" s="53">
        <f t="shared" si="52"/>
        <v>42.79</v>
      </c>
      <c r="I77" s="130"/>
      <c r="J77" s="55">
        <v>50</v>
      </c>
      <c r="K77" s="52">
        <f t="shared" si="53"/>
        <v>679</v>
      </c>
      <c r="L77" s="52">
        <f t="shared" si="53"/>
        <v>1460.5</v>
      </c>
      <c r="M77" s="52">
        <f t="shared" si="53"/>
        <v>0</v>
      </c>
      <c r="N77" s="52">
        <f t="shared" si="53"/>
        <v>2139.5</v>
      </c>
      <c r="O77" s="99">
        <f>IFERROR(+$N77/$J$165,"")</f>
        <v>5.0346879291221364E-3</v>
      </c>
      <c r="Q77" s="17"/>
      <c r="R77" s="52">
        <v>13.58</v>
      </c>
      <c r="S77" s="52">
        <v>29.21</v>
      </c>
      <c r="T77" s="52">
        <v>0</v>
      </c>
    </row>
    <row r="78" spans="2:20" s="57" customFormat="1" ht="60" customHeight="1">
      <c r="B78" s="128" t="s">
        <v>162</v>
      </c>
      <c r="C78" s="2" t="s">
        <v>74</v>
      </c>
      <c r="D78" s="129" t="s">
        <v>8</v>
      </c>
      <c r="E78" s="52">
        <f t="shared" si="49"/>
        <v>97.71</v>
      </c>
      <c r="F78" s="52">
        <f t="shared" si="50"/>
        <v>29.21</v>
      </c>
      <c r="G78" s="52">
        <f t="shared" si="51"/>
        <v>0</v>
      </c>
      <c r="H78" s="53">
        <f t="shared" si="52"/>
        <v>126.92</v>
      </c>
      <c r="I78" s="130"/>
      <c r="J78" s="55">
        <v>20</v>
      </c>
      <c r="K78" s="52">
        <f t="shared" si="53"/>
        <v>1954.2</v>
      </c>
      <c r="L78" s="52">
        <f t="shared" si="53"/>
        <v>584.20000000000005</v>
      </c>
      <c r="M78" s="52">
        <f t="shared" si="53"/>
        <v>0</v>
      </c>
      <c r="N78" s="52">
        <f t="shared" si="53"/>
        <v>2538.4</v>
      </c>
      <c r="O78" s="99">
        <f>IFERROR(+$N78/$J$165,"")</f>
        <v>5.9733824909014403E-3</v>
      </c>
      <c r="Q78" s="17"/>
      <c r="R78" s="52">
        <v>97.71</v>
      </c>
      <c r="S78" s="52">
        <v>29.21</v>
      </c>
      <c r="T78" s="52">
        <v>0</v>
      </c>
    </row>
    <row r="79" spans="2:20" s="125" customFormat="1" ht="20.100000000000001" customHeight="1">
      <c r="B79" s="122" t="s">
        <v>163</v>
      </c>
      <c r="C79" s="123" t="s">
        <v>75</v>
      </c>
      <c r="D79" s="72"/>
      <c r="E79" s="73"/>
      <c r="F79" s="73"/>
      <c r="G79" s="73"/>
      <c r="H79" s="75"/>
      <c r="I79" s="119"/>
      <c r="J79" s="76"/>
      <c r="K79" s="124"/>
      <c r="L79" s="124"/>
      <c r="M79" s="124"/>
      <c r="N79" s="111">
        <f>SUBTOTAL(9,N81:N84)</f>
        <v>816.12</v>
      </c>
      <c r="O79" s="79">
        <f>SUBTOTAL(9,O81:O84)</f>
        <v>1.92049988909332E-3</v>
      </c>
      <c r="Q79" s="17"/>
      <c r="R79" s="73"/>
      <c r="S79" s="73"/>
      <c r="T79" s="73"/>
    </row>
    <row r="80" spans="2:20" s="125" customFormat="1" ht="20.100000000000001" customHeight="1">
      <c r="B80" s="126"/>
      <c r="C80" s="81"/>
      <c r="D80" s="82"/>
      <c r="E80" s="83"/>
      <c r="F80" s="83"/>
      <c r="G80" s="83"/>
      <c r="H80" s="85"/>
      <c r="I80" s="119"/>
      <c r="J80" s="86"/>
      <c r="K80" s="127"/>
      <c r="L80" s="127"/>
      <c r="M80" s="127"/>
      <c r="N80" s="115"/>
      <c r="O80" s="89"/>
      <c r="Q80" s="17"/>
      <c r="R80" s="83"/>
      <c r="S80" s="83"/>
      <c r="T80" s="83"/>
    </row>
    <row r="81" spans="2:20" s="57" customFormat="1" ht="60" customHeight="1">
      <c r="B81" s="128" t="s">
        <v>164</v>
      </c>
      <c r="C81" s="2" t="s">
        <v>76</v>
      </c>
      <c r="D81" s="129" t="s">
        <v>8</v>
      </c>
      <c r="E81" s="52">
        <f t="shared" ref="E81:E84" si="54">IFERROR(R81*(1-$D$10),R81)</f>
        <v>8.41</v>
      </c>
      <c r="F81" s="52">
        <f t="shared" ref="F81:F84" si="55">IFERROR(S81*(1-$D$10),S81)</f>
        <v>12.1</v>
      </c>
      <c r="G81" s="52">
        <f t="shared" ref="G81:G84" si="56">IFERROR(T81*(1-$D$10),T81)</f>
        <v>0</v>
      </c>
      <c r="H81" s="53">
        <f t="shared" ref="H81:H84" si="57">ROUND(+E81+F81+G81,2)</f>
        <v>20.51</v>
      </c>
      <c r="I81" s="130"/>
      <c r="J81" s="55">
        <v>34</v>
      </c>
      <c r="K81" s="52">
        <f t="shared" ref="K81:N84" si="58">ROUND($J81*E81,2)</f>
        <v>285.94</v>
      </c>
      <c r="L81" s="52">
        <f t="shared" si="58"/>
        <v>411.4</v>
      </c>
      <c r="M81" s="52">
        <f t="shared" si="58"/>
        <v>0</v>
      </c>
      <c r="N81" s="52">
        <f t="shared" si="58"/>
        <v>697.34</v>
      </c>
      <c r="O81" s="99">
        <f>IFERROR(+$N81/$J$165,"")</f>
        <v>1.6409858754353965E-3</v>
      </c>
      <c r="Q81" s="17"/>
      <c r="R81" s="52">
        <v>8.41</v>
      </c>
      <c r="S81" s="52">
        <v>12.1</v>
      </c>
      <c r="T81" s="52">
        <v>0</v>
      </c>
    </row>
    <row r="82" spans="2:20" s="57" customFormat="1" ht="60" customHeight="1">
      <c r="B82" s="128" t="s">
        <v>165</v>
      </c>
      <c r="C82" s="2" t="s">
        <v>77</v>
      </c>
      <c r="D82" s="129" t="s">
        <v>8</v>
      </c>
      <c r="E82" s="52">
        <f t="shared" si="54"/>
        <v>5.78</v>
      </c>
      <c r="F82" s="52">
        <f t="shared" si="55"/>
        <v>12.1</v>
      </c>
      <c r="G82" s="52">
        <f t="shared" si="56"/>
        <v>0</v>
      </c>
      <c r="H82" s="53">
        <f t="shared" si="57"/>
        <v>17.88</v>
      </c>
      <c r="I82" s="130"/>
      <c r="J82" s="55">
        <v>3</v>
      </c>
      <c r="K82" s="52">
        <f t="shared" si="58"/>
        <v>17.34</v>
      </c>
      <c r="L82" s="52">
        <f t="shared" si="58"/>
        <v>36.299999999999997</v>
      </c>
      <c r="M82" s="52">
        <f t="shared" si="58"/>
        <v>0</v>
      </c>
      <c r="N82" s="52">
        <f t="shared" si="58"/>
        <v>53.64</v>
      </c>
      <c r="O82" s="99">
        <f>IFERROR(+$N82/$J$165,"")</f>
        <v>1.2622606240622175E-4</v>
      </c>
      <c r="Q82" s="17"/>
      <c r="R82" s="52">
        <v>5.78</v>
      </c>
      <c r="S82" s="52">
        <v>12.1</v>
      </c>
      <c r="T82" s="52">
        <v>0</v>
      </c>
    </row>
    <row r="83" spans="2:20" s="57" customFormat="1" ht="60" customHeight="1">
      <c r="B83" s="128" t="s">
        <v>166</v>
      </c>
      <c r="C83" s="2" t="s">
        <v>78</v>
      </c>
      <c r="D83" s="129" t="s">
        <v>8</v>
      </c>
      <c r="E83" s="52">
        <f t="shared" si="54"/>
        <v>2.04</v>
      </c>
      <c r="F83" s="52">
        <f t="shared" si="55"/>
        <v>2.08</v>
      </c>
      <c r="G83" s="52">
        <f t="shared" si="56"/>
        <v>0</v>
      </c>
      <c r="H83" s="53">
        <f t="shared" si="57"/>
        <v>4.12</v>
      </c>
      <c r="I83" s="130"/>
      <c r="J83" s="55">
        <v>3</v>
      </c>
      <c r="K83" s="52">
        <f t="shared" si="58"/>
        <v>6.12</v>
      </c>
      <c r="L83" s="52">
        <f t="shared" si="58"/>
        <v>6.24</v>
      </c>
      <c r="M83" s="52">
        <f t="shared" si="58"/>
        <v>0</v>
      </c>
      <c r="N83" s="52">
        <f t="shared" si="58"/>
        <v>12.36</v>
      </c>
      <c r="O83" s="99">
        <f>IFERROR(+$N83/$J$165,"")</f>
        <v>2.9085647489576821E-5</v>
      </c>
      <c r="Q83" s="17"/>
      <c r="R83" s="52">
        <v>2.04</v>
      </c>
      <c r="S83" s="52">
        <v>2.08</v>
      </c>
      <c r="T83" s="52">
        <v>0</v>
      </c>
    </row>
    <row r="84" spans="2:20" s="57" customFormat="1" ht="60" customHeight="1">
      <c r="B84" s="128" t="s">
        <v>167</v>
      </c>
      <c r="C84" s="2" t="s">
        <v>79</v>
      </c>
      <c r="D84" s="129" t="s">
        <v>8</v>
      </c>
      <c r="E84" s="52">
        <f t="shared" si="54"/>
        <v>17.78</v>
      </c>
      <c r="F84" s="52">
        <f t="shared" si="55"/>
        <v>8.61</v>
      </c>
      <c r="G84" s="52">
        <f t="shared" si="56"/>
        <v>0</v>
      </c>
      <c r="H84" s="53">
        <f t="shared" si="57"/>
        <v>26.39</v>
      </c>
      <c r="I84" s="130"/>
      <c r="J84" s="55">
        <v>2</v>
      </c>
      <c r="K84" s="52">
        <f t="shared" si="58"/>
        <v>35.56</v>
      </c>
      <c r="L84" s="52">
        <f t="shared" si="58"/>
        <v>17.22</v>
      </c>
      <c r="M84" s="52">
        <f t="shared" si="58"/>
        <v>0</v>
      </c>
      <c r="N84" s="52">
        <f t="shared" si="58"/>
        <v>52.78</v>
      </c>
      <c r="O84" s="99">
        <f>IFERROR(+$N84/$J$165,"")</f>
        <v>1.2420230376212498E-4</v>
      </c>
      <c r="Q84" s="17"/>
      <c r="R84" s="52">
        <v>17.78</v>
      </c>
      <c r="S84" s="52">
        <v>8.61</v>
      </c>
      <c r="T84" s="52">
        <v>0</v>
      </c>
    </row>
    <row r="85" spans="2:20" s="125" customFormat="1" ht="20.100000000000001" customHeight="1">
      <c r="B85" s="122" t="s">
        <v>168</v>
      </c>
      <c r="C85" s="123" t="s">
        <v>80</v>
      </c>
      <c r="D85" s="72"/>
      <c r="E85" s="73"/>
      <c r="F85" s="73"/>
      <c r="G85" s="73"/>
      <c r="H85" s="75"/>
      <c r="I85" s="119"/>
      <c r="J85" s="76"/>
      <c r="K85" s="124"/>
      <c r="L85" s="124"/>
      <c r="M85" s="124"/>
      <c r="N85" s="111">
        <f>SUBTOTAL(9,N87:N89)</f>
        <v>4369.6500000000005</v>
      </c>
      <c r="O85" s="79">
        <f>SUBTOTAL(9,O87:O89)</f>
        <v>1.0282694138578427E-2</v>
      </c>
      <c r="Q85" s="17"/>
      <c r="R85" s="131"/>
      <c r="S85" s="131"/>
      <c r="T85" s="131"/>
    </row>
    <row r="86" spans="2:20" s="125" customFormat="1" ht="20.100000000000001" customHeight="1">
      <c r="B86" s="126"/>
      <c r="C86" s="81"/>
      <c r="D86" s="82"/>
      <c r="E86" s="83"/>
      <c r="F86" s="83"/>
      <c r="G86" s="83"/>
      <c r="H86" s="85"/>
      <c r="I86" s="119"/>
      <c r="J86" s="86"/>
      <c r="K86" s="127"/>
      <c r="L86" s="127"/>
      <c r="M86" s="127"/>
      <c r="N86" s="115"/>
      <c r="O86" s="89"/>
      <c r="Q86" s="17"/>
      <c r="R86" s="132"/>
      <c r="S86" s="132"/>
      <c r="T86" s="132"/>
    </row>
    <row r="87" spans="2:20" s="57" customFormat="1" ht="60" customHeight="1">
      <c r="B87" s="128" t="s">
        <v>169</v>
      </c>
      <c r="C87" s="2" t="s">
        <v>81</v>
      </c>
      <c r="D87" s="129" t="s">
        <v>6</v>
      </c>
      <c r="E87" s="52">
        <f t="shared" ref="E87:E89" si="59">IFERROR(R87*(1-$D$10),R87)</f>
        <v>42.5</v>
      </c>
      <c r="F87" s="52">
        <f t="shared" ref="F87:F89" si="60">IFERROR(S87*(1-$D$10),S87)</f>
        <v>70.930000000000007</v>
      </c>
      <c r="G87" s="52">
        <f t="shared" ref="G87:G89" si="61">IFERROR(T87*(1-$D$10),T87)</f>
        <v>0</v>
      </c>
      <c r="H87" s="53">
        <f t="shared" ref="H87:H89" si="62">ROUND(+E87+F87+G87,2)</f>
        <v>113.43</v>
      </c>
      <c r="I87" s="130"/>
      <c r="J87" s="55">
        <v>20</v>
      </c>
      <c r="K87" s="52">
        <f t="shared" ref="K87:N89" si="63">ROUND($J87*E87,2)</f>
        <v>850</v>
      </c>
      <c r="L87" s="52">
        <f t="shared" si="63"/>
        <v>1418.6</v>
      </c>
      <c r="M87" s="52">
        <f t="shared" si="63"/>
        <v>0</v>
      </c>
      <c r="N87" s="52">
        <f t="shared" si="63"/>
        <v>2268.6</v>
      </c>
      <c r="O87" s="99">
        <f>IFERROR(+$N87/$J$165,"")</f>
        <v>5.3384870465092212E-3</v>
      </c>
      <c r="Q87" s="17"/>
      <c r="R87" s="52">
        <v>42.5</v>
      </c>
      <c r="S87" s="52">
        <v>70.930000000000007</v>
      </c>
      <c r="T87" s="52">
        <v>0</v>
      </c>
    </row>
    <row r="88" spans="2:20" s="57" customFormat="1" ht="60" customHeight="1">
      <c r="B88" s="128" t="s">
        <v>170</v>
      </c>
      <c r="C88" s="2" t="s">
        <v>82</v>
      </c>
      <c r="D88" s="129" t="s">
        <v>6</v>
      </c>
      <c r="E88" s="52">
        <f t="shared" si="59"/>
        <v>7.88</v>
      </c>
      <c r="F88" s="52">
        <f t="shared" si="60"/>
        <v>10.43</v>
      </c>
      <c r="G88" s="52">
        <f t="shared" si="61"/>
        <v>0</v>
      </c>
      <c r="H88" s="53">
        <f t="shared" si="62"/>
        <v>18.309999999999999</v>
      </c>
      <c r="I88" s="130"/>
      <c r="J88" s="55">
        <v>70</v>
      </c>
      <c r="K88" s="52">
        <f t="shared" si="63"/>
        <v>551.6</v>
      </c>
      <c r="L88" s="52">
        <f t="shared" si="63"/>
        <v>730.1</v>
      </c>
      <c r="M88" s="52">
        <f t="shared" si="63"/>
        <v>0</v>
      </c>
      <c r="N88" s="52">
        <f t="shared" si="63"/>
        <v>1281.7</v>
      </c>
      <c r="O88" s="99">
        <f>IFERROR(+$N88/$J$165,"")</f>
        <v>3.016106342021894E-3</v>
      </c>
      <c r="Q88" s="17"/>
      <c r="R88" s="52">
        <v>7.88</v>
      </c>
      <c r="S88" s="52">
        <v>10.43</v>
      </c>
      <c r="T88" s="52">
        <v>0</v>
      </c>
    </row>
    <row r="89" spans="2:20" s="57" customFormat="1" ht="60" customHeight="1">
      <c r="B89" s="128" t="s">
        <v>171</v>
      </c>
      <c r="C89" s="2" t="s">
        <v>83</v>
      </c>
      <c r="D89" s="129" t="s">
        <v>6</v>
      </c>
      <c r="E89" s="52">
        <f t="shared" si="59"/>
        <v>6.72</v>
      </c>
      <c r="F89" s="52">
        <f t="shared" si="60"/>
        <v>16.690000000000001</v>
      </c>
      <c r="G89" s="52">
        <f t="shared" si="61"/>
        <v>0</v>
      </c>
      <c r="H89" s="53">
        <f t="shared" si="62"/>
        <v>23.41</v>
      </c>
      <c r="I89" s="130"/>
      <c r="J89" s="55">
        <v>35</v>
      </c>
      <c r="K89" s="52">
        <f t="shared" si="63"/>
        <v>235.2</v>
      </c>
      <c r="L89" s="52">
        <f t="shared" si="63"/>
        <v>584.15</v>
      </c>
      <c r="M89" s="52">
        <f t="shared" si="63"/>
        <v>0</v>
      </c>
      <c r="N89" s="52">
        <f t="shared" si="63"/>
        <v>819.35</v>
      </c>
      <c r="O89" s="99">
        <f>IFERROR(+$N89/$J$165,"")</f>
        <v>1.9281007500473115E-3</v>
      </c>
      <c r="Q89" s="17"/>
      <c r="R89" s="52">
        <v>6.72</v>
      </c>
      <c r="S89" s="52">
        <v>16.690000000000001</v>
      </c>
      <c r="T89" s="52">
        <v>0</v>
      </c>
    </row>
    <row r="90" spans="2:20" s="125" customFormat="1" ht="20.100000000000001" customHeight="1">
      <c r="B90" s="122" t="s">
        <v>172</v>
      </c>
      <c r="C90" s="123" t="s">
        <v>84</v>
      </c>
      <c r="D90" s="72"/>
      <c r="E90" s="73"/>
      <c r="F90" s="73"/>
      <c r="G90" s="73"/>
      <c r="H90" s="75"/>
      <c r="I90" s="119"/>
      <c r="J90" s="76"/>
      <c r="K90" s="124"/>
      <c r="L90" s="124"/>
      <c r="M90" s="124"/>
      <c r="N90" s="111">
        <f>SUBTOTAL(9,N92:N95)</f>
        <v>2042.17</v>
      </c>
      <c r="O90" s="79">
        <f>SUBTOTAL(9,O92:O95)</f>
        <v>4.8056502211803473E-3</v>
      </c>
      <c r="Q90" s="17"/>
      <c r="R90" s="131"/>
      <c r="S90" s="131"/>
      <c r="T90" s="131"/>
    </row>
    <row r="91" spans="2:20" s="125" customFormat="1" ht="20.100000000000001" customHeight="1">
      <c r="B91" s="126"/>
      <c r="C91" s="81"/>
      <c r="D91" s="82"/>
      <c r="E91" s="83"/>
      <c r="F91" s="83"/>
      <c r="G91" s="83"/>
      <c r="H91" s="85"/>
      <c r="I91" s="119"/>
      <c r="J91" s="86"/>
      <c r="K91" s="127"/>
      <c r="L91" s="127"/>
      <c r="M91" s="127"/>
      <c r="N91" s="115"/>
      <c r="O91" s="89"/>
      <c r="Q91" s="17"/>
      <c r="R91" s="132"/>
      <c r="S91" s="132"/>
      <c r="T91" s="132"/>
    </row>
    <row r="92" spans="2:20" s="57" customFormat="1" ht="142.5" customHeight="1">
      <c r="B92" s="128" t="s">
        <v>173</v>
      </c>
      <c r="C92" s="2" t="s">
        <v>85</v>
      </c>
      <c r="D92" s="129" t="s">
        <v>8</v>
      </c>
      <c r="E92" s="52">
        <f t="shared" ref="E92:E95" si="64">IFERROR(R92*(1-$D$10),R92)</f>
        <v>259.89999999999998</v>
      </c>
      <c r="F92" s="52">
        <f t="shared" ref="F92:F95" si="65">IFERROR(S92*(1-$D$10),S92)</f>
        <v>45.89</v>
      </c>
      <c r="G92" s="52">
        <f t="shared" ref="G92:G95" si="66">IFERROR(T92*(1-$D$10),T92)</f>
        <v>0</v>
      </c>
      <c r="H92" s="53">
        <f t="shared" ref="H92:H95" si="67">ROUND(+E92+F92+G92,2)</f>
        <v>305.79000000000002</v>
      </c>
      <c r="I92" s="130"/>
      <c r="J92" s="55">
        <v>2</v>
      </c>
      <c r="K92" s="52">
        <f t="shared" ref="K92:N95" si="68">ROUND($J92*E92,2)</f>
        <v>519.79999999999995</v>
      </c>
      <c r="L92" s="52">
        <f t="shared" si="68"/>
        <v>91.78</v>
      </c>
      <c r="M92" s="52">
        <f t="shared" si="68"/>
        <v>0</v>
      </c>
      <c r="N92" s="52">
        <f t="shared" si="68"/>
        <v>611.58000000000004</v>
      </c>
      <c r="O92" s="99">
        <f>IFERROR(+$N92/$J$165,"")</f>
        <v>1.4391747808798862E-3</v>
      </c>
      <c r="Q92" s="17"/>
      <c r="R92" s="52">
        <v>259.89999999999998</v>
      </c>
      <c r="S92" s="52">
        <v>45.89</v>
      </c>
      <c r="T92" s="52">
        <v>0</v>
      </c>
    </row>
    <row r="93" spans="2:20" s="57" customFormat="1" ht="60" customHeight="1">
      <c r="B93" s="128" t="s">
        <v>174</v>
      </c>
      <c r="C93" s="2" t="s">
        <v>86</v>
      </c>
      <c r="D93" s="129" t="s">
        <v>8</v>
      </c>
      <c r="E93" s="52">
        <f t="shared" si="64"/>
        <v>110.7</v>
      </c>
      <c r="F93" s="52">
        <f t="shared" si="65"/>
        <v>45.89</v>
      </c>
      <c r="G93" s="52">
        <f t="shared" si="66"/>
        <v>0</v>
      </c>
      <c r="H93" s="53">
        <f t="shared" si="67"/>
        <v>156.59</v>
      </c>
      <c r="I93" s="130"/>
      <c r="J93" s="55">
        <v>1</v>
      </c>
      <c r="K93" s="52">
        <f t="shared" si="68"/>
        <v>110.7</v>
      </c>
      <c r="L93" s="52">
        <f t="shared" si="68"/>
        <v>45.89</v>
      </c>
      <c r="M93" s="52">
        <f t="shared" si="68"/>
        <v>0</v>
      </c>
      <c r="N93" s="52">
        <f t="shared" si="68"/>
        <v>156.59</v>
      </c>
      <c r="O93" s="99">
        <f>IFERROR(+$N93/$J$165,"")</f>
        <v>3.6848879776641054E-4</v>
      </c>
      <c r="Q93" s="17"/>
      <c r="R93" s="52">
        <v>110.7</v>
      </c>
      <c r="S93" s="52">
        <v>45.89</v>
      </c>
      <c r="T93" s="52">
        <v>0</v>
      </c>
    </row>
    <row r="94" spans="2:20" s="57" customFormat="1" ht="94.5" customHeight="1">
      <c r="B94" s="128" t="s">
        <v>175</v>
      </c>
      <c r="C94" s="2" t="s">
        <v>87</v>
      </c>
      <c r="D94" s="129" t="s">
        <v>8</v>
      </c>
      <c r="E94" s="52">
        <f t="shared" si="64"/>
        <v>64.48</v>
      </c>
      <c r="F94" s="52">
        <f t="shared" si="65"/>
        <v>45.89</v>
      </c>
      <c r="G94" s="52">
        <f t="shared" si="66"/>
        <v>0</v>
      </c>
      <c r="H94" s="53">
        <f t="shared" si="67"/>
        <v>110.37</v>
      </c>
      <c r="I94" s="130"/>
      <c r="J94" s="55">
        <v>6</v>
      </c>
      <c r="K94" s="52">
        <f t="shared" si="68"/>
        <v>386.88</v>
      </c>
      <c r="L94" s="52">
        <f t="shared" si="68"/>
        <v>275.33999999999997</v>
      </c>
      <c r="M94" s="52">
        <f t="shared" si="68"/>
        <v>0</v>
      </c>
      <c r="N94" s="52">
        <f t="shared" si="68"/>
        <v>662.22</v>
      </c>
      <c r="O94" s="99">
        <f>IFERROR(+$N94/$J$165,"")</f>
        <v>1.558341220109026E-3</v>
      </c>
      <c r="Q94" s="17"/>
      <c r="R94" s="52">
        <v>64.48</v>
      </c>
      <c r="S94" s="52">
        <v>45.89</v>
      </c>
      <c r="T94" s="52">
        <v>0</v>
      </c>
    </row>
    <row r="95" spans="2:20" s="57" customFormat="1" ht="37.5" customHeight="1">
      <c r="B95" s="128" t="s">
        <v>176</v>
      </c>
      <c r="C95" s="2" t="s">
        <v>220</v>
      </c>
      <c r="D95" s="129" t="s">
        <v>8</v>
      </c>
      <c r="E95" s="52">
        <f t="shared" si="64"/>
        <v>260</v>
      </c>
      <c r="F95" s="52">
        <f t="shared" si="65"/>
        <v>45.89</v>
      </c>
      <c r="G95" s="52">
        <f t="shared" si="66"/>
        <v>0</v>
      </c>
      <c r="H95" s="53">
        <f t="shared" si="67"/>
        <v>305.89</v>
      </c>
      <c r="I95" s="130"/>
      <c r="J95" s="55">
        <v>2</v>
      </c>
      <c r="K95" s="52">
        <f t="shared" si="68"/>
        <v>520</v>
      </c>
      <c r="L95" s="52">
        <f t="shared" si="68"/>
        <v>91.78</v>
      </c>
      <c r="M95" s="52">
        <f t="shared" si="68"/>
        <v>0</v>
      </c>
      <c r="N95" s="52">
        <f t="shared" si="68"/>
        <v>611.78</v>
      </c>
      <c r="O95" s="99">
        <f>IFERROR(+$N95/$J$165,"")</f>
        <v>1.4396454224250247E-3</v>
      </c>
      <c r="Q95" s="17"/>
      <c r="R95" s="52">
        <v>260</v>
      </c>
      <c r="S95" s="52">
        <v>45.89</v>
      </c>
      <c r="T95" s="52">
        <v>0</v>
      </c>
    </row>
    <row r="96" spans="2:20" s="125" customFormat="1" ht="20.100000000000001" customHeight="1">
      <c r="B96" s="122" t="s">
        <v>177</v>
      </c>
      <c r="C96" s="123" t="s">
        <v>89</v>
      </c>
      <c r="D96" s="72"/>
      <c r="E96" s="73"/>
      <c r="F96" s="73"/>
      <c r="G96" s="73"/>
      <c r="H96" s="75"/>
      <c r="I96" s="119"/>
      <c r="J96" s="76"/>
      <c r="K96" s="124"/>
      <c r="L96" s="124"/>
      <c r="M96" s="124"/>
      <c r="N96" s="111">
        <f>SUBTOTAL(9,N98:N102)</f>
        <v>52184.420000000006</v>
      </c>
      <c r="O96" s="79">
        <f>SUBTOTAL(9,O98:O102)</f>
        <v>0.12280078030485619</v>
      </c>
      <c r="Q96" s="17"/>
      <c r="R96" s="73"/>
      <c r="S96" s="73"/>
      <c r="T96" s="73"/>
    </row>
    <row r="97" spans="2:20" s="125" customFormat="1" ht="20.100000000000001" customHeight="1">
      <c r="B97" s="126"/>
      <c r="C97" s="81"/>
      <c r="D97" s="82"/>
      <c r="E97" s="83"/>
      <c r="F97" s="83"/>
      <c r="G97" s="83"/>
      <c r="H97" s="85"/>
      <c r="I97" s="119"/>
      <c r="J97" s="86"/>
      <c r="K97" s="127"/>
      <c r="L97" s="127"/>
      <c r="M97" s="127"/>
      <c r="N97" s="115"/>
      <c r="O97" s="89"/>
      <c r="Q97" s="17"/>
      <c r="R97" s="83"/>
      <c r="S97" s="83"/>
      <c r="T97" s="83"/>
    </row>
    <row r="98" spans="2:20" s="57" customFormat="1" ht="344.25" customHeight="1">
      <c r="B98" s="128" t="s">
        <v>178</v>
      </c>
      <c r="C98" s="2" t="s">
        <v>216</v>
      </c>
      <c r="D98" s="129" t="s">
        <v>8</v>
      </c>
      <c r="E98" s="52">
        <f>IFERROR(R98*(1-$D$10),R98)</f>
        <v>17979.150000000001</v>
      </c>
      <c r="F98" s="52">
        <f t="shared" ref="F98:F102" si="69">IFERROR(S98*(1-$D$10),S98)</f>
        <v>1163.26</v>
      </c>
      <c r="G98" s="52">
        <f t="shared" ref="G98:G102" si="70">IFERROR(T98*(1-$D$10),T98)</f>
        <v>0</v>
      </c>
      <c r="H98" s="53">
        <f t="shared" ref="H98:H102" si="71">ROUND(+E98+F98+G98,2)</f>
        <v>19142.41</v>
      </c>
      <c r="I98" s="130"/>
      <c r="J98" s="55">
        <v>1</v>
      </c>
      <c r="K98" s="52">
        <f t="shared" ref="K98:N102" si="72">ROUND($J98*E98,2)</f>
        <v>17979.150000000001</v>
      </c>
      <c r="L98" s="52">
        <f t="shared" si="72"/>
        <v>1163.26</v>
      </c>
      <c r="M98" s="52">
        <f t="shared" si="72"/>
        <v>0</v>
      </c>
      <c r="N98" s="52">
        <f t="shared" si="72"/>
        <v>19142.41</v>
      </c>
      <c r="O98" s="99">
        <f>IFERROR(+$N98/$J$165,"")</f>
        <v>4.5046067100400503E-2</v>
      </c>
      <c r="Q98" s="17"/>
      <c r="R98" s="52">
        <v>17979.150000000001</v>
      </c>
      <c r="S98" s="52">
        <v>1163.26</v>
      </c>
      <c r="T98" s="52">
        <v>0</v>
      </c>
    </row>
    <row r="99" spans="2:20" s="57" customFormat="1" ht="409.5" customHeight="1">
      <c r="B99" s="128" t="s">
        <v>179</v>
      </c>
      <c r="C99" s="2" t="s">
        <v>217</v>
      </c>
      <c r="D99" s="129" t="s">
        <v>8</v>
      </c>
      <c r="E99" s="52">
        <f>IFERROR(R99*(1-$D$10),R99)</f>
        <v>18986.96</v>
      </c>
      <c r="F99" s="52">
        <f t="shared" si="69"/>
        <v>1142.04</v>
      </c>
      <c r="G99" s="52">
        <f t="shared" si="70"/>
        <v>0</v>
      </c>
      <c r="H99" s="53">
        <f t="shared" si="71"/>
        <v>20129</v>
      </c>
      <c r="I99" s="130"/>
      <c r="J99" s="55">
        <v>1</v>
      </c>
      <c r="K99" s="52">
        <f t="shared" si="72"/>
        <v>18986.96</v>
      </c>
      <c r="L99" s="52">
        <f t="shared" si="72"/>
        <v>1142.04</v>
      </c>
      <c r="M99" s="52">
        <f t="shared" si="72"/>
        <v>0</v>
      </c>
      <c r="N99" s="52">
        <f t="shared" si="72"/>
        <v>20129</v>
      </c>
      <c r="O99" s="99">
        <f>IFERROR(+$N99/$J$165,"")</f>
        <v>4.7367718310492864E-2</v>
      </c>
      <c r="Q99" s="17"/>
      <c r="R99" s="52">
        <v>18986.96</v>
      </c>
      <c r="S99" s="52">
        <v>1142.04</v>
      </c>
      <c r="T99" s="52">
        <v>0</v>
      </c>
    </row>
    <row r="100" spans="2:20" s="57" customFormat="1" ht="225" customHeight="1">
      <c r="B100" s="128" t="s">
        <v>180</v>
      </c>
      <c r="C100" s="2" t="s">
        <v>218</v>
      </c>
      <c r="D100" s="129" t="s">
        <v>8</v>
      </c>
      <c r="E100" s="52">
        <f t="shared" ref="E100:E102" si="73">IFERROR(R100*(1-$D$10),R100)</f>
        <v>7094</v>
      </c>
      <c r="F100" s="52">
        <f t="shared" si="69"/>
        <v>1163.26</v>
      </c>
      <c r="G100" s="52">
        <f t="shared" si="70"/>
        <v>0</v>
      </c>
      <c r="H100" s="53">
        <f t="shared" si="71"/>
        <v>8257.26</v>
      </c>
      <c r="I100" s="130"/>
      <c r="J100" s="55">
        <v>1</v>
      </c>
      <c r="K100" s="52">
        <f t="shared" si="72"/>
        <v>7094</v>
      </c>
      <c r="L100" s="52">
        <f t="shared" si="72"/>
        <v>1163.26</v>
      </c>
      <c r="M100" s="52">
        <f t="shared" si="72"/>
        <v>0</v>
      </c>
      <c r="N100" s="52">
        <f t="shared" si="72"/>
        <v>8257.26</v>
      </c>
      <c r="O100" s="99">
        <f>IFERROR(+$N100/$J$165,"")</f>
        <v>1.9431048025063357E-2</v>
      </c>
      <c r="Q100" s="17"/>
      <c r="R100" s="52">
        <v>7094</v>
      </c>
      <c r="S100" s="52">
        <v>1163.26</v>
      </c>
      <c r="T100" s="52">
        <v>0</v>
      </c>
    </row>
    <row r="101" spans="2:20" s="57" customFormat="1" ht="60" customHeight="1">
      <c r="B101" s="128" t="s">
        <v>181</v>
      </c>
      <c r="C101" s="2" t="s">
        <v>219</v>
      </c>
      <c r="D101" s="129" t="s">
        <v>8</v>
      </c>
      <c r="E101" s="52">
        <f t="shared" si="73"/>
        <v>4252.18</v>
      </c>
      <c r="F101" s="52">
        <f t="shared" si="69"/>
        <v>333.76</v>
      </c>
      <c r="G101" s="52">
        <f t="shared" si="70"/>
        <v>0</v>
      </c>
      <c r="H101" s="53">
        <f t="shared" si="71"/>
        <v>4585.9399999999996</v>
      </c>
      <c r="I101" s="130"/>
      <c r="J101" s="55">
        <v>1</v>
      </c>
      <c r="K101" s="52">
        <f t="shared" si="72"/>
        <v>4252.18</v>
      </c>
      <c r="L101" s="52">
        <f t="shared" si="72"/>
        <v>333.76</v>
      </c>
      <c r="M101" s="52">
        <f t="shared" si="72"/>
        <v>0</v>
      </c>
      <c r="N101" s="52">
        <f t="shared" si="72"/>
        <v>4585.9399999999996</v>
      </c>
      <c r="O101" s="99">
        <f>IFERROR(+$N101/$J$165,"")</f>
        <v>1.0791669437568763E-2</v>
      </c>
      <c r="Q101" s="17"/>
      <c r="R101" s="52">
        <v>4252.18</v>
      </c>
      <c r="S101" s="52">
        <v>333.76</v>
      </c>
      <c r="T101" s="52">
        <v>0</v>
      </c>
    </row>
    <row r="102" spans="2:20" s="57" customFormat="1" ht="60" customHeight="1">
      <c r="B102" s="128" t="s">
        <v>182</v>
      </c>
      <c r="C102" s="2" t="s">
        <v>88</v>
      </c>
      <c r="D102" s="129" t="s">
        <v>8</v>
      </c>
      <c r="E102" s="52">
        <f t="shared" si="73"/>
        <v>6.58</v>
      </c>
      <c r="F102" s="52">
        <f t="shared" si="69"/>
        <v>16.690000000000001</v>
      </c>
      <c r="G102" s="52">
        <f t="shared" si="70"/>
        <v>0</v>
      </c>
      <c r="H102" s="53">
        <f t="shared" si="71"/>
        <v>23.27</v>
      </c>
      <c r="I102" s="130"/>
      <c r="J102" s="55">
        <v>3</v>
      </c>
      <c r="K102" s="52">
        <f t="shared" si="72"/>
        <v>19.739999999999998</v>
      </c>
      <c r="L102" s="52">
        <f t="shared" si="72"/>
        <v>50.07</v>
      </c>
      <c r="M102" s="52">
        <f t="shared" si="72"/>
        <v>0</v>
      </c>
      <c r="N102" s="52">
        <f t="shared" si="72"/>
        <v>69.81</v>
      </c>
      <c r="O102" s="99">
        <f>IFERROR(+$N102/$J$165,"")</f>
        <v>1.6427743133069238E-4</v>
      </c>
      <c r="Q102" s="17"/>
      <c r="R102" s="52">
        <v>6.58</v>
      </c>
      <c r="S102" s="52">
        <v>16.690000000000001</v>
      </c>
      <c r="T102" s="52">
        <v>0</v>
      </c>
    </row>
    <row r="103" spans="2:20" s="27" customFormat="1" ht="20.100000000000001" customHeight="1">
      <c r="B103" s="58">
        <v>9</v>
      </c>
      <c r="C103" s="59" t="s">
        <v>9</v>
      </c>
      <c r="D103" s="60"/>
      <c r="E103" s="61"/>
      <c r="F103" s="61"/>
      <c r="G103" s="62"/>
      <c r="H103" s="63"/>
      <c r="I103" s="36"/>
      <c r="J103" s="64"/>
      <c r="K103" s="65"/>
      <c r="L103" s="65"/>
      <c r="M103" s="65"/>
      <c r="N103" s="65">
        <f>SUBTOTAL(9,N105:N119)</f>
        <v>44018.119999999995</v>
      </c>
      <c r="O103" s="66">
        <f>SUBTOTAL(9,O105:O119)</f>
        <v>0.10358378005452196</v>
      </c>
      <c r="Q103" s="17"/>
      <c r="R103" s="61"/>
      <c r="S103" s="61"/>
      <c r="T103" s="62"/>
    </row>
    <row r="104" spans="2:20" s="27" customFormat="1" ht="20.100000000000001" customHeight="1">
      <c r="B104" s="41"/>
      <c r="C104" s="42"/>
      <c r="D104" s="43"/>
      <c r="E104" s="44"/>
      <c r="F104" s="44"/>
      <c r="G104" s="45"/>
      <c r="H104" s="67"/>
      <c r="I104" s="36"/>
      <c r="J104" s="68"/>
      <c r="K104" s="69"/>
      <c r="L104" s="69"/>
      <c r="M104" s="69"/>
      <c r="N104" s="69"/>
      <c r="O104" s="48"/>
      <c r="Q104" s="17"/>
      <c r="R104" s="44"/>
      <c r="S104" s="44"/>
      <c r="T104" s="45"/>
    </row>
    <row r="105" spans="2:20" s="27" customFormat="1" ht="20.100000000000001" customHeight="1">
      <c r="B105" s="133" t="s">
        <v>183</v>
      </c>
      <c r="C105" s="123" t="s">
        <v>96</v>
      </c>
      <c r="D105" s="72"/>
      <c r="E105" s="73"/>
      <c r="F105" s="73"/>
      <c r="G105" s="74"/>
      <c r="H105" s="75"/>
      <c r="I105" s="36"/>
      <c r="J105" s="76"/>
      <c r="K105" s="77"/>
      <c r="L105" s="77"/>
      <c r="M105" s="77"/>
      <c r="N105" s="77">
        <f>SUBTOTAL(9,N107:N112)</f>
        <v>3926.12</v>
      </c>
      <c r="O105" s="79">
        <f>SUBTOTAL(9,O107:O112)</f>
        <v>9.2389759160014032E-3</v>
      </c>
      <c r="Q105" s="17"/>
      <c r="R105" s="73"/>
      <c r="S105" s="73"/>
      <c r="T105" s="74"/>
    </row>
    <row r="106" spans="2:20" s="27" customFormat="1" ht="20.100000000000001" customHeight="1">
      <c r="B106" s="80"/>
      <c r="C106" s="81"/>
      <c r="D106" s="82"/>
      <c r="E106" s="83"/>
      <c r="F106" s="83"/>
      <c r="G106" s="84"/>
      <c r="H106" s="85"/>
      <c r="I106" s="36"/>
      <c r="J106" s="86"/>
      <c r="K106" s="87"/>
      <c r="L106" s="87"/>
      <c r="M106" s="87"/>
      <c r="N106" s="87"/>
      <c r="O106" s="89"/>
      <c r="Q106" s="17"/>
      <c r="R106" s="83"/>
      <c r="S106" s="83"/>
      <c r="T106" s="84"/>
    </row>
    <row r="107" spans="2:20" s="57" customFormat="1" ht="60" customHeight="1">
      <c r="B107" s="128" t="s">
        <v>184</v>
      </c>
      <c r="C107" s="2" t="s">
        <v>90</v>
      </c>
      <c r="D107" s="129" t="s">
        <v>6</v>
      </c>
      <c r="E107" s="52">
        <f t="shared" ref="E107:E112" si="74">IFERROR(R107*(1-$D$10),R107)</f>
        <v>3.2</v>
      </c>
      <c r="F107" s="52">
        <f t="shared" ref="F107:F112" si="75">IFERROR(S107*(1-$D$10),S107)</f>
        <v>15.29</v>
      </c>
      <c r="G107" s="52">
        <f t="shared" ref="G107:G112" si="76">IFERROR(T107*(1-$D$10),T107)</f>
        <v>0</v>
      </c>
      <c r="H107" s="53">
        <f t="shared" ref="H107:H112" si="77">ROUND(+E107+F107+G107,2)</f>
        <v>18.489999999999998</v>
      </c>
      <c r="I107" s="54"/>
      <c r="J107" s="55">
        <v>50</v>
      </c>
      <c r="K107" s="52">
        <f t="shared" ref="K107:N112" si="78">ROUND($J107*E107,2)</f>
        <v>160</v>
      </c>
      <c r="L107" s="52">
        <f t="shared" si="78"/>
        <v>764.5</v>
      </c>
      <c r="M107" s="52">
        <f t="shared" si="78"/>
        <v>0</v>
      </c>
      <c r="N107" s="52">
        <f t="shared" si="78"/>
        <v>924.5</v>
      </c>
      <c r="O107" s="99">
        <f t="shared" ref="O107:O112" si="79">IFERROR(+$N107/$J$165,"")</f>
        <v>2.1755405424040268E-3</v>
      </c>
      <c r="Q107" s="17"/>
      <c r="R107" s="52">
        <v>3.2</v>
      </c>
      <c r="S107" s="52">
        <v>15.29</v>
      </c>
      <c r="T107" s="101">
        <v>0</v>
      </c>
    </row>
    <row r="108" spans="2:20" s="57" customFormat="1" ht="60" customHeight="1">
      <c r="B108" s="128" t="s">
        <v>185</v>
      </c>
      <c r="C108" s="2" t="s">
        <v>91</v>
      </c>
      <c r="D108" s="129" t="s">
        <v>6</v>
      </c>
      <c r="E108" s="52">
        <f t="shared" si="74"/>
        <v>11.77</v>
      </c>
      <c r="F108" s="52">
        <f t="shared" si="75"/>
        <v>18.23</v>
      </c>
      <c r="G108" s="52">
        <f t="shared" si="76"/>
        <v>0</v>
      </c>
      <c r="H108" s="53">
        <f t="shared" si="77"/>
        <v>30</v>
      </c>
      <c r="I108" s="54"/>
      <c r="J108" s="55">
        <v>2</v>
      </c>
      <c r="K108" s="52">
        <f t="shared" si="78"/>
        <v>23.54</v>
      </c>
      <c r="L108" s="52">
        <f t="shared" si="78"/>
        <v>36.46</v>
      </c>
      <c r="M108" s="52">
        <f t="shared" si="78"/>
        <v>0</v>
      </c>
      <c r="N108" s="52">
        <f t="shared" si="78"/>
        <v>60</v>
      </c>
      <c r="O108" s="99">
        <f t="shared" si="79"/>
        <v>1.4119246354163506E-4</v>
      </c>
      <c r="Q108" s="17"/>
      <c r="R108" s="52">
        <v>11.77</v>
      </c>
      <c r="S108" s="52">
        <v>18.23</v>
      </c>
      <c r="T108" s="101">
        <v>0</v>
      </c>
    </row>
    <row r="109" spans="2:20" s="57" customFormat="1" ht="60" customHeight="1">
      <c r="B109" s="128" t="s">
        <v>186</v>
      </c>
      <c r="C109" s="2" t="s">
        <v>92</v>
      </c>
      <c r="D109" s="129" t="s">
        <v>6</v>
      </c>
      <c r="E109" s="52">
        <f t="shared" si="74"/>
        <v>33.130000000000003</v>
      </c>
      <c r="F109" s="52">
        <f t="shared" si="75"/>
        <v>22.79</v>
      </c>
      <c r="G109" s="52">
        <f t="shared" si="76"/>
        <v>0</v>
      </c>
      <c r="H109" s="53">
        <f t="shared" si="77"/>
        <v>55.92</v>
      </c>
      <c r="I109" s="54"/>
      <c r="J109" s="55">
        <v>25</v>
      </c>
      <c r="K109" s="52">
        <f t="shared" si="78"/>
        <v>828.25</v>
      </c>
      <c r="L109" s="52">
        <f t="shared" si="78"/>
        <v>569.75</v>
      </c>
      <c r="M109" s="52">
        <f t="shared" si="78"/>
        <v>0</v>
      </c>
      <c r="N109" s="52">
        <f t="shared" si="78"/>
        <v>1398</v>
      </c>
      <c r="O109" s="99">
        <f t="shared" si="79"/>
        <v>3.2897844005200967E-3</v>
      </c>
      <c r="Q109" s="17"/>
      <c r="R109" s="52">
        <v>33.130000000000003</v>
      </c>
      <c r="S109" s="52">
        <v>22.79</v>
      </c>
      <c r="T109" s="101">
        <v>0</v>
      </c>
    </row>
    <row r="110" spans="2:20" s="57" customFormat="1" ht="60" customHeight="1">
      <c r="B110" s="128" t="s">
        <v>187</v>
      </c>
      <c r="C110" s="2" t="s">
        <v>93</v>
      </c>
      <c r="D110" s="129" t="s">
        <v>7</v>
      </c>
      <c r="E110" s="52">
        <f t="shared" si="74"/>
        <v>77.87</v>
      </c>
      <c r="F110" s="52">
        <f t="shared" si="75"/>
        <v>29.65</v>
      </c>
      <c r="G110" s="52">
        <f t="shared" si="76"/>
        <v>0</v>
      </c>
      <c r="H110" s="53">
        <f t="shared" si="77"/>
        <v>107.52</v>
      </c>
      <c r="I110" s="54"/>
      <c r="J110" s="55">
        <v>4</v>
      </c>
      <c r="K110" s="52">
        <f t="shared" si="78"/>
        <v>311.48</v>
      </c>
      <c r="L110" s="52">
        <f t="shared" si="78"/>
        <v>118.6</v>
      </c>
      <c r="M110" s="52">
        <f t="shared" si="78"/>
        <v>0</v>
      </c>
      <c r="N110" s="52">
        <f t="shared" si="78"/>
        <v>430.08</v>
      </c>
      <c r="O110" s="99">
        <f t="shared" si="79"/>
        <v>1.01206757866644E-3</v>
      </c>
      <c r="Q110" s="17"/>
      <c r="R110" s="52">
        <v>77.87</v>
      </c>
      <c r="S110" s="52">
        <v>29.65</v>
      </c>
      <c r="T110" s="101">
        <v>0</v>
      </c>
    </row>
    <row r="111" spans="2:20" s="57" customFormat="1" ht="60" customHeight="1">
      <c r="B111" s="128" t="s">
        <v>188</v>
      </c>
      <c r="C111" s="2" t="s">
        <v>94</v>
      </c>
      <c r="D111" s="129" t="s">
        <v>7</v>
      </c>
      <c r="E111" s="52">
        <f t="shared" si="74"/>
        <v>194.98</v>
      </c>
      <c r="F111" s="52">
        <f t="shared" si="75"/>
        <v>29.65</v>
      </c>
      <c r="G111" s="52">
        <f t="shared" si="76"/>
        <v>0</v>
      </c>
      <c r="H111" s="53">
        <f t="shared" si="77"/>
        <v>224.63</v>
      </c>
      <c r="I111" s="54"/>
      <c r="J111" s="55">
        <v>2</v>
      </c>
      <c r="K111" s="52">
        <f t="shared" si="78"/>
        <v>389.96</v>
      </c>
      <c r="L111" s="52">
        <f t="shared" si="78"/>
        <v>59.3</v>
      </c>
      <c r="M111" s="52">
        <f t="shared" si="78"/>
        <v>0</v>
      </c>
      <c r="N111" s="52">
        <f t="shared" si="78"/>
        <v>449.26</v>
      </c>
      <c r="O111" s="99">
        <f t="shared" si="79"/>
        <v>1.0572021028452494E-3</v>
      </c>
      <c r="Q111" s="17"/>
      <c r="R111" s="52">
        <v>194.98</v>
      </c>
      <c r="S111" s="52">
        <v>29.65</v>
      </c>
      <c r="T111" s="101">
        <v>0</v>
      </c>
    </row>
    <row r="112" spans="2:20" s="57" customFormat="1" ht="60" customHeight="1">
      <c r="B112" s="128" t="s">
        <v>189</v>
      </c>
      <c r="C112" s="2" t="s">
        <v>95</v>
      </c>
      <c r="D112" s="129" t="s">
        <v>7</v>
      </c>
      <c r="E112" s="52">
        <f t="shared" si="74"/>
        <v>279.69</v>
      </c>
      <c r="F112" s="52">
        <f t="shared" si="75"/>
        <v>52.45</v>
      </c>
      <c r="G112" s="52">
        <f t="shared" si="76"/>
        <v>0</v>
      </c>
      <c r="H112" s="53">
        <f t="shared" si="77"/>
        <v>332.14</v>
      </c>
      <c r="I112" s="54"/>
      <c r="J112" s="55">
        <v>2</v>
      </c>
      <c r="K112" s="52">
        <f t="shared" si="78"/>
        <v>559.38</v>
      </c>
      <c r="L112" s="52">
        <f t="shared" si="78"/>
        <v>104.9</v>
      </c>
      <c r="M112" s="52">
        <f t="shared" si="78"/>
        <v>0</v>
      </c>
      <c r="N112" s="52">
        <f t="shared" si="78"/>
        <v>664.28</v>
      </c>
      <c r="O112" s="99">
        <f t="shared" si="79"/>
        <v>1.5631888280239555E-3</v>
      </c>
      <c r="Q112" s="17"/>
      <c r="R112" s="52">
        <v>279.69</v>
      </c>
      <c r="S112" s="52">
        <v>52.45</v>
      </c>
      <c r="T112" s="101">
        <v>0</v>
      </c>
    </row>
    <row r="113" spans="2:20" s="27" customFormat="1" ht="20.100000000000001" customHeight="1">
      <c r="B113" s="133" t="s">
        <v>190</v>
      </c>
      <c r="C113" s="123" t="s">
        <v>41</v>
      </c>
      <c r="D113" s="72"/>
      <c r="E113" s="73"/>
      <c r="F113" s="73"/>
      <c r="G113" s="74"/>
      <c r="H113" s="75"/>
      <c r="I113" s="36"/>
      <c r="J113" s="76"/>
      <c r="K113" s="77"/>
      <c r="L113" s="77"/>
      <c r="M113" s="77"/>
      <c r="N113" s="77">
        <f>SUBTOTAL(9,N115:N115)</f>
        <v>6592</v>
      </c>
      <c r="O113" s="79">
        <f>SUBTOTAL(9,O115:O115)</f>
        <v>1.5512345327774305E-2</v>
      </c>
      <c r="Q113" s="17"/>
      <c r="R113" s="73"/>
      <c r="S113" s="73"/>
      <c r="T113" s="74"/>
    </row>
    <row r="114" spans="2:20" s="27" customFormat="1" ht="20.100000000000001" customHeight="1">
      <c r="B114" s="80"/>
      <c r="C114" s="81"/>
      <c r="D114" s="82"/>
      <c r="E114" s="83"/>
      <c r="F114" s="83"/>
      <c r="G114" s="84"/>
      <c r="H114" s="85"/>
      <c r="I114" s="36"/>
      <c r="J114" s="86"/>
      <c r="K114" s="87"/>
      <c r="L114" s="87"/>
      <c r="M114" s="87"/>
      <c r="N114" s="87"/>
      <c r="O114" s="89"/>
      <c r="Q114" s="17"/>
      <c r="R114" s="83"/>
      <c r="S114" s="83"/>
      <c r="T114" s="84"/>
    </row>
    <row r="115" spans="2:20" s="57" customFormat="1" ht="80.099999999999994" customHeight="1">
      <c r="B115" s="128" t="s">
        <v>191</v>
      </c>
      <c r="C115" s="2" t="s">
        <v>110</v>
      </c>
      <c r="D115" s="129" t="s">
        <v>7</v>
      </c>
      <c r="E115" s="52">
        <f>IFERROR(R115*(1-$D$10),R115)</f>
        <v>2354.29</v>
      </c>
      <c r="F115" s="52">
        <f t="shared" ref="F115" si="80">IFERROR(S115*(1-$D$10),S115)</f>
        <v>941.71</v>
      </c>
      <c r="G115" s="52">
        <f t="shared" ref="G115" si="81">IFERROR(T115*(1-$D$10),T115)</f>
        <v>0</v>
      </c>
      <c r="H115" s="53">
        <f t="shared" ref="H115" si="82">ROUND(+E115+F115+G115,2)</f>
        <v>3296</v>
      </c>
      <c r="I115" s="54"/>
      <c r="J115" s="55">
        <v>2</v>
      </c>
      <c r="K115" s="52">
        <f>ROUND($J115*E115,2)</f>
        <v>4708.58</v>
      </c>
      <c r="L115" s="52">
        <f>ROUND($J115*F115,2)</f>
        <v>1883.42</v>
      </c>
      <c r="M115" s="52">
        <f>ROUND($J115*G115,2)</f>
        <v>0</v>
      </c>
      <c r="N115" s="52">
        <f>ROUND($J115*H115,2)</f>
        <v>6592</v>
      </c>
      <c r="O115" s="99">
        <f>IFERROR(+$N115/$J$165,"")</f>
        <v>1.5512345327774305E-2</v>
      </c>
      <c r="Q115" s="17"/>
      <c r="R115" s="52">
        <v>2354.29</v>
      </c>
      <c r="S115" s="52">
        <v>941.71</v>
      </c>
      <c r="T115" s="101">
        <v>0</v>
      </c>
    </row>
    <row r="116" spans="2:20" s="27" customFormat="1" ht="20.100000000000001" customHeight="1">
      <c r="B116" s="133" t="s">
        <v>192</v>
      </c>
      <c r="C116" s="123" t="s">
        <v>97</v>
      </c>
      <c r="D116" s="72"/>
      <c r="E116" s="73"/>
      <c r="F116" s="73"/>
      <c r="G116" s="74"/>
      <c r="H116" s="75"/>
      <c r="I116" s="36"/>
      <c r="J116" s="76"/>
      <c r="K116" s="77"/>
      <c r="L116" s="77"/>
      <c r="M116" s="77"/>
      <c r="N116" s="77">
        <f>SUBTOTAL(9,N118:N119)</f>
        <v>33500</v>
      </c>
      <c r="O116" s="79">
        <f>SUBTOTAL(9,O118:O119)</f>
        <v>7.8832458810746242E-2</v>
      </c>
      <c r="Q116" s="17"/>
      <c r="R116" s="73"/>
      <c r="S116" s="73"/>
      <c r="T116" s="74"/>
    </row>
    <row r="117" spans="2:20" s="27" customFormat="1" ht="20.100000000000001" customHeight="1">
      <c r="B117" s="80"/>
      <c r="C117" s="81"/>
      <c r="D117" s="82"/>
      <c r="E117" s="83"/>
      <c r="F117" s="83"/>
      <c r="G117" s="84"/>
      <c r="H117" s="85"/>
      <c r="I117" s="36"/>
      <c r="J117" s="86"/>
      <c r="K117" s="87"/>
      <c r="L117" s="87"/>
      <c r="M117" s="87"/>
      <c r="N117" s="87"/>
      <c r="O117" s="89"/>
      <c r="Q117" s="17"/>
      <c r="R117" s="83"/>
      <c r="S117" s="83"/>
      <c r="T117" s="84"/>
    </row>
    <row r="118" spans="2:20" s="57" customFormat="1" ht="300.75" customHeight="1">
      <c r="B118" s="271" t="s">
        <v>193</v>
      </c>
      <c r="C118" s="269" t="s">
        <v>224</v>
      </c>
      <c r="D118" s="273" t="s">
        <v>225</v>
      </c>
      <c r="E118" s="232">
        <f>IFERROR(R118*(1-$D$10),R118)</f>
        <v>20100</v>
      </c>
      <c r="F118" s="232">
        <f t="shared" ref="F118:G118" si="83">IFERROR(S118*(1-$D$10),S118)</f>
        <v>13400</v>
      </c>
      <c r="G118" s="232">
        <f t="shared" si="83"/>
        <v>0</v>
      </c>
      <c r="H118" s="275">
        <f t="shared" ref="H118" si="84">ROUND(+E118+F118+G118,2)</f>
        <v>33500</v>
      </c>
      <c r="I118" s="232"/>
      <c r="J118" s="232">
        <v>1</v>
      </c>
      <c r="K118" s="232">
        <f>ROUND($J118*E118,2)</f>
        <v>20100</v>
      </c>
      <c r="L118" s="232">
        <f>ROUND($J118*F118,2)</f>
        <v>13400</v>
      </c>
      <c r="M118" s="232">
        <f>ROUND($J118*G118,2)</f>
        <v>0</v>
      </c>
      <c r="N118" s="232">
        <f>ROUND($J118*H118,2)</f>
        <v>33500</v>
      </c>
      <c r="O118" s="240">
        <f>IFERROR(+$N118/$J$165,"")</f>
        <v>7.8832458810746242E-2</v>
      </c>
      <c r="Q118" s="17"/>
      <c r="R118" s="232">
        <v>20100</v>
      </c>
      <c r="S118" s="232">
        <v>13400</v>
      </c>
      <c r="T118" s="232">
        <v>0</v>
      </c>
    </row>
    <row r="119" spans="2:20" s="57" customFormat="1" ht="357.75" customHeight="1">
      <c r="B119" s="272"/>
      <c r="C119" s="270"/>
      <c r="D119" s="274"/>
      <c r="E119" s="233"/>
      <c r="F119" s="233"/>
      <c r="G119" s="233"/>
      <c r="H119" s="276"/>
      <c r="I119" s="233"/>
      <c r="J119" s="233"/>
      <c r="K119" s="233"/>
      <c r="L119" s="233"/>
      <c r="M119" s="233"/>
      <c r="N119" s="233"/>
      <c r="O119" s="241"/>
      <c r="Q119" s="17"/>
      <c r="R119" s="233"/>
      <c r="S119" s="233"/>
      <c r="T119" s="233"/>
    </row>
    <row r="120" spans="2:20" s="57" customFormat="1" ht="18.75" customHeight="1">
      <c r="B120" s="58">
        <v>10</v>
      </c>
      <c r="C120" s="59" t="s">
        <v>127</v>
      </c>
      <c r="D120" s="60"/>
      <c r="E120" s="61"/>
      <c r="F120" s="61"/>
      <c r="G120" s="62"/>
      <c r="H120" s="62"/>
      <c r="I120" s="36"/>
      <c r="J120" s="64"/>
      <c r="K120" s="65"/>
      <c r="L120" s="65"/>
      <c r="M120" s="65"/>
      <c r="N120" s="65">
        <f>SUBTOTAL(9,N122:N129)</f>
        <v>1209.83</v>
      </c>
      <c r="O120" s="66">
        <f>SUBTOTAL(9,O122:O134)</f>
        <v>5.2191088185847686E-3</v>
      </c>
      <c r="P120" s="27"/>
      <c r="Q120" s="17"/>
      <c r="R120" s="61"/>
      <c r="S120" s="61"/>
      <c r="T120" s="62"/>
    </row>
    <row r="121" spans="2:20" s="57" customFormat="1" ht="18.75" customHeight="1">
      <c r="B121" s="41"/>
      <c r="C121" s="42"/>
      <c r="D121" s="134"/>
      <c r="E121" s="135"/>
      <c r="F121" s="135"/>
      <c r="G121" s="136"/>
      <c r="H121" s="136"/>
      <c r="I121" s="137"/>
      <c r="J121" s="138"/>
      <c r="K121" s="139"/>
      <c r="L121" s="139"/>
      <c r="M121" s="139"/>
      <c r="N121" s="139"/>
      <c r="O121" s="140"/>
      <c r="P121" s="141"/>
      <c r="Q121" s="17"/>
      <c r="R121" s="135"/>
      <c r="S121" s="135"/>
      <c r="T121" s="136"/>
    </row>
    <row r="122" spans="2:20" s="57" customFormat="1" ht="18.75" customHeight="1">
      <c r="B122" s="133">
        <v>10.1</v>
      </c>
      <c r="C122" s="123" t="s">
        <v>128</v>
      </c>
      <c r="D122" s="142"/>
      <c r="E122" s="143"/>
      <c r="F122" s="143"/>
      <c r="G122" s="144"/>
      <c r="H122" s="144"/>
      <c r="I122" s="137"/>
      <c r="J122" s="145"/>
      <c r="K122" s="146"/>
      <c r="L122" s="146"/>
      <c r="M122" s="146"/>
      <c r="N122" s="77">
        <f>SUBTOTAL(9,N124)</f>
        <v>432.59</v>
      </c>
      <c r="O122" s="79">
        <f>SUBTOTAL(9,O124:O129)</f>
        <v>2.8469813027762721E-3</v>
      </c>
      <c r="P122" s="141"/>
      <c r="Q122" s="17"/>
      <c r="R122" s="143"/>
      <c r="S122" s="143"/>
      <c r="T122" s="144"/>
    </row>
    <row r="123" spans="2:20" s="57" customFormat="1" ht="17.25" customHeight="1">
      <c r="B123" s="80"/>
      <c r="C123" s="81"/>
      <c r="D123" s="147"/>
      <c r="E123" s="148"/>
      <c r="F123" s="148"/>
      <c r="G123" s="149"/>
      <c r="H123" s="149"/>
      <c r="I123" s="137"/>
      <c r="J123" s="150"/>
      <c r="K123" s="151"/>
      <c r="L123" s="151"/>
      <c r="M123" s="151"/>
      <c r="N123" s="87"/>
      <c r="O123" s="89"/>
      <c r="P123" s="141"/>
      <c r="Q123" s="17"/>
      <c r="R123" s="148"/>
      <c r="S123" s="148"/>
      <c r="T123" s="149"/>
    </row>
    <row r="124" spans="2:20" s="57" customFormat="1" ht="50.25" customHeight="1">
      <c r="B124" s="152" t="s">
        <v>129</v>
      </c>
      <c r="C124" s="2" t="s">
        <v>221</v>
      </c>
      <c r="D124" s="129" t="s">
        <v>130</v>
      </c>
      <c r="E124" s="52">
        <f>IFERROR(R124*(1-$D$10),R124)</f>
        <v>432.59</v>
      </c>
      <c r="F124" s="52">
        <f t="shared" ref="F124" si="85">IFERROR(S124*(1-$D$10),S124)</f>
        <v>0</v>
      </c>
      <c r="G124" s="52">
        <f t="shared" ref="G124" si="86">IFERROR(T124*(1-$D$10),T124)</f>
        <v>0</v>
      </c>
      <c r="H124" s="53">
        <f t="shared" ref="H124:H129" si="87">ROUND(+E124+F124+G124,2)</f>
        <v>432.59</v>
      </c>
      <c r="I124" s="54"/>
      <c r="J124" s="55">
        <v>1</v>
      </c>
      <c r="K124" s="52">
        <f t="shared" ref="K124:K129" si="88">ROUND($J124*E124,2)</f>
        <v>432.59</v>
      </c>
      <c r="L124" s="52">
        <f t="shared" ref="L124:L129" si="89">ROUND($J124*F124,2)</f>
        <v>0</v>
      </c>
      <c r="M124" s="52">
        <f t="shared" ref="M124:M129" si="90">ROUND($J124*G124,2)</f>
        <v>0</v>
      </c>
      <c r="N124" s="52">
        <f t="shared" ref="N124:N129" si="91">ROUND($J124*H124,2)</f>
        <v>432.59</v>
      </c>
      <c r="O124" s="99">
        <f>IFERROR(+$N124/$J$165,"")</f>
        <v>1.0179741300579317E-3</v>
      </c>
      <c r="P124" s="153"/>
      <c r="Q124" s="17"/>
      <c r="R124" s="52">
        <f>384.59+48</f>
        <v>432.59</v>
      </c>
      <c r="S124" s="52"/>
      <c r="T124" s="101"/>
    </row>
    <row r="125" spans="2:20" s="57" customFormat="1" ht="18.75" customHeight="1">
      <c r="B125" s="133" t="s">
        <v>56</v>
      </c>
      <c r="C125" s="123" t="s">
        <v>131</v>
      </c>
      <c r="D125" s="72"/>
      <c r="E125" s="73"/>
      <c r="F125" s="73"/>
      <c r="G125" s="74"/>
      <c r="H125" s="74"/>
      <c r="I125" s="154"/>
      <c r="J125" s="76"/>
      <c r="K125" s="77"/>
      <c r="L125" s="77"/>
      <c r="M125" s="77"/>
      <c r="N125" s="77">
        <f>SUBTOTAL(9,N127:N129)</f>
        <v>777.24</v>
      </c>
      <c r="O125" s="155">
        <f>SUBTOTAL(9,O127:O132)</f>
        <v>1.8290071727183404E-3</v>
      </c>
      <c r="P125" s="153"/>
      <c r="Q125" s="17"/>
      <c r="R125" s="73"/>
      <c r="S125" s="73"/>
      <c r="T125" s="74"/>
    </row>
    <row r="126" spans="2:20" s="57" customFormat="1" ht="18.75" customHeight="1">
      <c r="B126" s="80"/>
      <c r="C126" s="81"/>
      <c r="D126" s="82"/>
      <c r="E126" s="83"/>
      <c r="F126" s="83"/>
      <c r="G126" s="84"/>
      <c r="H126" s="84"/>
      <c r="I126" s="154"/>
      <c r="J126" s="86"/>
      <c r="K126" s="87"/>
      <c r="L126" s="87"/>
      <c r="M126" s="87"/>
      <c r="N126" s="87"/>
      <c r="O126" s="156"/>
      <c r="P126" s="153"/>
      <c r="Q126" s="17"/>
      <c r="R126" s="83"/>
      <c r="S126" s="83"/>
      <c r="T126" s="84"/>
    </row>
    <row r="127" spans="2:20" s="57" customFormat="1" ht="90.75" customHeight="1">
      <c r="B127" s="152" t="s">
        <v>65</v>
      </c>
      <c r="C127" s="2" t="s">
        <v>213</v>
      </c>
      <c r="D127" s="129" t="s">
        <v>130</v>
      </c>
      <c r="E127" s="52">
        <f t="shared" ref="E127:E129" si="92">IFERROR(R127*(1-$D$10),R127)</f>
        <v>134.69</v>
      </c>
      <c r="F127" s="52">
        <f t="shared" ref="F127:F129" si="93">IFERROR(S127*(1-$D$10),S127)</f>
        <v>45.89</v>
      </c>
      <c r="G127" s="52">
        <f t="shared" ref="G127:G129" si="94">IFERROR(T127*(1-$D$10),T127)</f>
        <v>0</v>
      </c>
      <c r="H127" s="53">
        <f t="shared" si="87"/>
        <v>180.58</v>
      </c>
      <c r="I127" s="54"/>
      <c r="J127" s="55">
        <v>1</v>
      </c>
      <c r="K127" s="52">
        <f t="shared" si="88"/>
        <v>134.69</v>
      </c>
      <c r="L127" s="52">
        <f t="shared" si="89"/>
        <v>45.89</v>
      </c>
      <c r="M127" s="52">
        <f t="shared" si="90"/>
        <v>0</v>
      </c>
      <c r="N127" s="52">
        <f t="shared" si="91"/>
        <v>180.58</v>
      </c>
      <c r="O127" s="99">
        <f>IFERROR(+$N127/$J$165,"")</f>
        <v>4.2494225110580763E-4</v>
      </c>
      <c r="P127" s="153"/>
      <c r="Q127" s="17"/>
      <c r="R127" s="52">
        <v>134.69</v>
      </c>
      <c r="S127" s="52">
        <v>45.89</v>
      </c>
      <c r="T127" s="101"/>
    </row>
    <row r="128" spans="2:20" s="57" customFormat="1" ht="90" customHeight="1">
      <c r="B128" s="152" t="s">
        <v>66</v>
      </c>
      <c r="C128" s="2" t="s">
        <v>214</v>
      </c>
      <c r="D128" s="129" t="s">
        <v>130</v>
      </c>
      <c r="E128" s="52">
        <f t="shared" si="92"/>
        <v>157.77000000000001</v>
      </c>
      <c r="F128" s="52">
        <f t="shared" si="93"/>
        <v>45.89</v>
      </c>
      <c r="G128" s="52">
        <f t="shared" si="94"/>
        <v>0</v>
      </c>
      <c r="H128" s="53">
        <f t="shared" si="87"/>
        <v>203.66</v>
      </c>
      <c r="I128" s="54"/>
      <c r="J128" s="55">
        <v>1</v>
      </c>
      <c r="K128" s="52">
        <f t="shared" ref="K128" si="95">ROUND($J128*E128,2)</f>
        <v>157.77000000000001</v>
      </c>
      <c r="L128" s="52">
        <f t="shared" ref="L128" si="96">ROUND($J128*F128,2)</f>
        <v>45.89</v>
      </c>
      <c r="M128" s="52">
        <f t="shared" ref="M128" si="97">ROUND($J128*G128,2)</f>
        <v>0</v>
      </c>
      <c r="N128" s="52">
        <f t="shared" ref="N128" si="98">ROUND($J128*H128,2)</f>
        <v>203.66</v>
      </c>
      <c r="O128" s="99">
        <f>IFERROR(+$N128/$J$165,"")</f>
        <v>4.7925428541482321E-4</v>
      </c>
      <c r="P128" s="153"/>
      <c r="Q128" s="17"/>
      <c r="R128" s="52">
        <v>157.77000000000001</v>
      </c>
      <c r="S128" s="52">
        <v>45.89</v>
      </c>
      <c r="T128" s="101"/>
    </row>
    <row r="129" spans="2:20" s="57" customFormat="1" ht="93" customHeight="1">
      <c r="B129" s="152" t="s">
        <v>211</v>
      </c>
      <c r="C129" s="2" t="s">
        <v>212</v>
      </c>
      <c r="D129" s="129" t="s">
        <v>6</v>
      </c>
      <c r="E129" s="52">
        <f t="shared" si="92"/>
        <v>5.3224999999999998</v>
      </c>
      <c r="F129" s="52">
        <f t="shared" si="93"/>
        <v>2.54</v>
      </c>
      <c r="G129" s="52">
        <f t="shared" si="94"/>
        <v>0</v>
      </c>
      <c r="H129" s="53">
        <f t="shared" si="87"/>
        <v>7.86</v>
      </c>
      <c r="I129" s="54"/>
      <c r="J129" s="55">
        <v>50</v>
      </c>
      <c r="K129" s="52">
        <f t="shared" si="88"/>
        <v>266.13</v>
      </c>
      <c r="L129" s="52">
        <f t="shared" si="89"/>
        <v>127</v>
      </c>
      <c r="M129" s="52">
        <f t="shared" si="90"/>
        <v>0</v>
      </c>
      <c r="N129" s="52">
        <f t="shared" si="91"/>
        <v>393</v>
      </c>
      <c r="O129" s="99">
        <f>IFERROR(+$N129/$J$165,"")</f>
        <v>9.2481063619770962E-4</v>
      </c>
      <c r="P129" s="153"/>
      <c r="Q129" s="17"/>
      <c r="R129" s="52">
        <f>(3.88+3.7+6.53+7.18)/4</f>
        <v>5.3224999999999998</v>
      </c>
      <c r="S129" s="52">
        <v>2.54</v>
      </c>
      <c r="T129" s="101"/>
    </row>
    <row r="130" spans="2:20" s="27" customFormat="1" ht="22.5" customHeight="1">
      <c r="B130" s="58">
        <v>11</v>
      </c>
      <c r="C130" s="59" t="s">
        <v>48</v>
      </c>
      <c r="D130" s="60"/>
      <c r="E130" s="61"/>
      <c r="F130" s="61"/>
      <c r="G130" s="62"/>
      <c r="H130" s="63"/>
      <c r="I130" s="36"/>
      <c r="J130" s="64"/>
      <c r="K130" s="65"/>
      <c r="L130" s="65"/>
      <c r="M130" s="65"/>
      <c r="N130" s="65">
        <f>SUBTOTAL(9,N132:N141)</f>
        <v>112358.17</v>
      </c>
      <c r="O130" s="66">
        <f>SUBTOTAL(9,O132:O141)</f>
        <v>0.26440211368883054</v>
      </c>
      <c r="Q130" s="17"/>
      <c r="R130" s="61"/>
      <c r="S130" s="61"/>
      <c r="T130" s="62"/>
    </row>
    <row r="131" spans="2:20" s="27" customFormat="1" ht="19.5" customHeight="1">
      <c r="B131" s="41"/>
      <c r="C131" s="42"/>
      <c r="D131" s="43"/>
      <c r="E131" s="44"/>
      <c r="F131" s="44"/>
      <c r="G131" s="45"/>
      <c r="H131" s="67"/>
      <c r="I131" s="36"/>
      <c r="J131" s="68"/>
      <c r="K131" s="69"/>
      <c r="L131" s="69"/>
      <c r="M131" s="69"/>
      <c r="N131" s="69"/>
      <c r="O131" s="48"/>
      <c r="Q131" s="17"/>
      <c r="R131" s="44"/>
      <c r="S131" s="44"/>
      <c r="T131" s="45"/>
    </row>
    <row r="132" spans="2:20" s="27" customFormat="1" ht="20.100000000000001" customHeight="1">
      <c r="B132" s="133" t="s">
        <v>194</v>
      </c>
      <c r="C132" s="123" t="s">
        <v>49</v>
      </c>
      <c r="D132" s="72"/>
      <c r="E132" s="73"/>
      <c r="F132" s="73"/>
      <c r="G132" s="74"/>
      <c r="H132" s="75"/>
      <c r="I132" s="36"/>
      <c r="J132" s="76"/>
      <c r="K132" s="77"/>
      <c r="L132" s="77"/>
      <c r="M132" s="77"/>
      <c r="N132" s="77">
        <f>SUBTOTAL(9,N134:N136)</f>
        <v>8700.07</v>
      </c>
      <c r="O132" s="79">
        <f>SUBTOTAL(9,O134:O136)</f>
        <v>2.0473071938077882E-2</v>
      </c>
      <c r="Q132" s="17"/>
      <c r="R132" s="73"/>
      <c r="S132" s="73"/>
      <c r="T132" s="74"/>
    </row>
    <row r="133" spans="2:20" s="27" customFormat="1" ht="20.100000000000001" customHeight="1">
      <c r="B133" s="80"/>
      <c r="C133" s="81"/>
      <c r="D133" s="82"/>
      <c r="E133" s="83"/>
      <c r="F133" s="83"/>
      <c r="G133" s="84"/>
      <c r="H133" s="85"/>
      <c r="I133" s="36"/>
      <c r="J133" s="86"/>
      <c r="K133" s="87"/>
      <c r="L133" s="87"/>
      <c r="M133" s="87"/>
      <c r="N133" s="87"/>
      <c r="O133" s="89"/>
      <c r="Q133" s="17"/>
      <c r="R133" s="83"/>
      <c r="S133" s="83"/>
      <c r="T133" s="84"/>
    </row>
    <row r="134" spans="2:20" s="57" customFormat="1" ht="60" customHeight="1">
      <c r="B134" s="152" t="s">
        <v>195</v>
      </c>
      <c r="C134" s="2" t="s">
        <v>50</v>
      </c>
      <c r="D134" s="129" t="s">
        <v>4</v>
      </c>
      <c r="E134" s="52">
        <f t="shared" ref="E134:E136" si="99">IFERROR(R134*(1-$D$10),R134)</f>
        <v>16.75</v>
      </c>
      <c r="F134" s="52">
        <f t="shared" ref="F134:F136" si="100">IFERROR(S134*(1-$D$10),S134)</f>
        <v>20.22</v>
      </c>
      <c r="G134" s="52">
        <f t="shared" ref="G134:G136" si="101">IFERROR(T134*(1-$D$10),T134)</f>
        <v>3</v>
      </c>
      <c r="H134" s="53">
        <f t="shared" ref="H134:H136" si="102">ROUND(+E134+F134+G134,2)</f>
        <v>39.97</v>
      </c>
      <c r="I134" s="54"/>
      <c r="J134" s="55">
        <v>25.22</v>
      </c>
      <c r="K134" s="52">
        <f t="shared" ref="K134:N136" si="103">ROUND($J134*E134,2)</f>
        <v>422.44</v>
      </c>
      <c r="L134" s="52">
        <f t="shared" si="103"/>
        <v>509.95</v>
      </c>
      <c r="M134" s="52">
        <f t="shared" si="103"/>
        <v>75.66</v>
      </c>
      <c r="N134" s="52">
        <f t="shared" si="103"/>
        <v>1008.04</v>
      </c>
      <c r="O134" s="99">
        <f>IFERROR(+$N134/$J$165,"")</f>
        <v>2.3721275158084965E-3</v>
      </c>
      <c r="Q134" s="17"/>
      <c r="R134" s="52">
        <v>16.75</v>
      </c>
      <c r="S134" s="52">
        <v>20.22</v>
      </c>
      <c r="T134" s="101">
        <v>3</v>
      </c>
    </row>
    <row r="135" spans="2:20" s="57" customFormat="1" ht="80.099999999999994" customHeight="1">
      <c r="B135" s="152" t="s">
        <v>196</v>
      </c>
      <c r="C135" s="2" t="s">
        <v>98</v>
      </c>
      <c r="D135" s="129" t="s">
        <v>4</v>
      </c>
      <c r="E135" s="52">
        <f t="shared" si="99"/>
        <v>84.41</v>
      </c>
      <c r="F135" s="52">
        <f t="shared" si="100"/>
        <v>56.28</v>
      </c>
      <c r="G135" s="52">
        <f t="shared" si="101"/>
        <v>0</v>
      </c>
      <c r="H135" s="53">
        <f t="shared" si="102"/>
        <v>140.69</v>
      </c>
      <c r="I135" s="54"/>
      <c r="J135" s="55">
        <v>37.67</v>
      </c>
      <c r="K135" s="52">
        <f t="shared" si="103"/>
        <v>3179.72</v>
      </c>
      <c r="L135" s="52">
        <f t="shared" si="103"/>
        <v>2120.0700000000002</v>
      </c>
      <c r="M135" s="52">
        <f t="shared" si="103"/>
        <v>0</v>
      </c>
      <c r="N135" s="52">
        <f t="shared" si="103"/>
        <v>5299.79</v>
      </c>
      <c r="O135" s="99">
        <f>IFERROR(+$N135/$J$165,"")</f>
        <v>1.2471506772555367E-2</v>
      </c>
      <c r="Q135" s="17"/>
      <c r="R135" s="52">
        <v>84.41</v>
      </c>
      <c r="S135" s="52">
        <v>56.28</v>
      </c>
      <c r="T135" s="101">
        <v>0</v>
      </c>
    </row>
    <row r="136" spans="2:20" s="57" customFormat="1" ht="39.950000000000003" customHeight="1">
      <c r="B136" s="152" t="s">
        <v>197</v>
      </c>
      <c r="C136" s="2" t="s">
        <v>99</v>
      </c>
      <c r="D136" s="129" t="s">
        <v>4</v>
      </c>
      <c r="E136" s="52">
        <f t="shared" si="99"/>
        <v>100.01</v>
      </c>
      <c r="F136" s="52">
        <f t="shared" si="100"/>
        <v>100.01</v>
      </c>
      <c r="G136" s="52">
        <f t="shared" si="101"/>
        <v>0</v>
      </c>
      <c r="H136" s="53">
        <f t="shared" si="102"/>
        <v>200.02</v>
      </c>
      <c r="I136" s="54"/>
      <c r="J136" s="55">
        <v>11.96</v>
      </c>
      <c r="K136" s="52">
        <f t="shared" si="103"/>
        <v>1196.1199999999999</v>
      </c>
      <c r="L136" s="52">
        <f t="shared" si="103"/>
        <v>1196.1199999999999</v>
      </c>
      <c r="M136" s="52">
        <f t="shared" si="103"/>
        <v>0</v>
      </c>
      <c r="N136" s="52">
        <f t="shared" si="103"/>
        <v>2392.2399999999998</v>
      </c>
      <c r="O136" s="99">
        <f>IFERROR(+$N136/$J$165,"")</f>
        <v>5.6294376497140171E-3</v>
      </c>
      <c r="Q136" s="17"/>
      <c r="R136" s="52">
        <v>100.01</v>
      </c>
      <c r="S136" s="52">
        <v>100.01</v>
      </c>
      <c r="T136" s="101">
        <v>0</v>
      </c>
    </row>
    <row r="137" spans="2:20" s="27" customFormat="1" ht="20.100000000000001" customHeight="1">
      <c r="B137" s="133" t="s">
        <v>198</v>
      </c>
      <c r="C137" s="123" t="s">
        <v>100</v>
      </c>
      <c r="D137" s="72"/>
      <c r="E137" s="73"/>
      <c r="F137" s="73"/>
      <c r="G137" s="74"/>
      <c r="H137" s="75"/>
      <c r="I137" s="36"/>
      <c r="J137" s="76"/>
      <c r="K137" s="77"/>
      <c r="L137" s="77"/>
      <c r="M137" s="77"/>
      <c r="N137" s="77">
        <f>SUBTOTAL(9,N139:N141)</f>
        <v>103658.09999999999</v>
      </c>
      <c r="O137" s="79">
        <f>SUBTOTAL(9,O139:O141)</f>
        <v>0.24392904175075264</v>
      </c>
      <c r="Q137" s="17"/>
      <c r="R137" s="73"/>
      <c r="S137" s="73"/>
      <c r="T137" s="74"/>
    </row>
    <row r="138" spans="2:20" s="27" customFormat="1" ht="20.100000000000001" customHeight="1">
      <c r="B138" s="80"/>
      <c r="C138" s="81"/>
      <c r="D138" s="82"/>
      <c r="E138" s="83"/>
      <c r="F138" s="83"/>
      <c r="G138" s="84"/>
      <c r="H138" s="85"/>
      <c r="I138" s="36"/>
      <c r="J138" s="86"/>
      <c r="K138" s="87"/>
      <c r="L138" s="87"/>
      <c r="M138" s="87"/>
      <c r="N138" s="87"/>
      <c r="O138" s="89"/>
      <c r="Q138" s="17"/>
      <c r="R138" s="83"/>
      <c r="S138" s="83"/>
      <c r="T138" s="84"/>
    </row>
    <row r="139" spans="2:20" s="57" customFormat="1" ht="60" customHeight="1">
      <c r="B139" s="152" t="s">
        <v>199</v>
      </c>
      <c r="C139" s="2" t="s">
        <v>101</v>
      </c>
      <c r="D139" s="129" t="s">
        <v>4</v>
      </c>
      <c r="E139" s="52">
        <f t="shared" ref="E139:E141" si="104">IFERROR(R139*(1-$D$10),R139)</f>
        <v>1.29</v>
      </c>
      <c r="F139" s="52">
        <f t="shared" ref="F139:F141" si="105">IFERROR(S139*(1-$D$10),S139)</f>
        <v>4.63</v>
      </c>
      <c r="G139" s="52">
        <f t="shared" ref="G139:G141" si="106">IFERROR(T139*(1-$D$10),T139)</f>
        <v>0.86</v>
      </c>
      <c r="H139" s="53">
        <f t="shared" ref="H139:H141" si="107">ROUND(+E139+F139+G139,2)</f>
        <v>6.78</v>
      </c>
      <c r="I139" s="54"/>
      <c r="J139" s="55">
        <v>184.62</v>
      </c>
      <c r="K139" s="52">
        <f t="shared" ref="K139:N141" si="108">ROUND($J139*E139,2)</f>
        <v>238.16</v>
      </c>
      <c r="L139" s="52">
        <f t="shared" si="108"/>
        <v>854.79</v>
      </c>
      <c r="M139" s="52">
        <f t="shared" si="108"/>
        <v>158.77000000000001</v>
      </c>
      <c r="N139" s="52">
        <f t="shared" si="108"/>
        <v>1251.72</v>
      </c>
      <c r="O139" s="99">
        <f>IFERROR(+$N139/$J$165,"")</f>
        <v>2.9455571744055904E-3</v>
      </c>
      <c r="Q139" s="17"/>
      <c r="R139" s="52">
        <v>1.29</v>
      </c>
      <c r="S139" s="52">
        <v>4.63</v>
      </c>
      <c r="T139" s="101">
        <v>0.86</v>
      </c>
    </row>
    <row r="140" spans="2:20" s="57" customFormat="1" ht="60" customHeight="1">
      <c r="B140" s="152" t="s">
        <v>200</v>
      </c>
      <c r="C140" s="2" t="s">
        <v>102</v>
      </c>
      <c r="D140" s="129" t="s">
        <v>4</v>
      </c>
      <c r="E140" s="52">
        <f t="shared" si="104"/>
        <v>8.77</v>
      </c>
      <c r="F140" s="52">
        <f t="shared" si="105"/>
        <v>19.3</v>
      </c>
      <c r="G140" s="52">
        <f t="shared" si="106"/>
        <v>1.71</v>
      </c>
      <c r="H140" s="53">
        <f t="shared" si="107"/>
        <v>29.78</v>
      </c>
      <c r="I140" s="54"/>
      <c r="J140" s="55">
        <v>184.62</v>
      </c>
      <c r="K140" s="52">
        <f t="shared" si="108"/>
        <v>1619.12</v>
      </c>
      <c r="L140" s="52">
        <f t="shared" si="108"/>
        <v>3563.17</v>
      </c>
      <c r="M140" s="52">
        <f t="shared" si="108"/>
        <v>315.7</v>
      </c>
      <c r="N140" s="52">
        <f t="shared" si="108"/>
        <v>5497.98</v>
      </c>
      <c r="O140" s="99">
        <f>IFERROR(+$N140/$J$165,"")</f>
        <v>1.2937889011710644E-2</v>
      </c>
      <c r="Q140" s="17"/>
      <c r="R140" s="52">
        <v>8.77</v>
      </c>
      <c r="S140" s="52">
        <v>19.3</v>
      </c>
      <c r="T140" s="101">
        <v>1.71</v>
      </c>
    </row>
    <row r="141" spans="2:20" s="57" customFormat="1" ht="120" customHeight="1">
      <c r="B141" s="152" t="s">
        <v>201</v>
      </c>
      <c r="C141" s="2" t="s">
        <v>109</v>
      </c>
      <c r="D141" s="129" t="s">
        <v>4</v>
      </c>
      <c r="E141" s="52">
        <f t="shared" si="104"/>
        <v>323.02999999999997</v>
      </c>
      <c r="F141" s="52">
        <f t="shared" si="105"/>
        <v>215.35</v>
      </c>
      <c r="G141" s="52">
        <f t="shared" si="106"/>
        <v>0</v>
      </c>
      <c r="H141" s="53">
        <f t="shared" si="107"/>
        <v>538.38</v>
      </c>
      <c r="I141" s="54"/>
      <c r="J141" s="55">
        <v>180</v>
      </c>
      <c r="K141" s="52">
        <f t="shared" si="108"/>
        <v>58145.4</v>
      </c>
      <c r="L141" s="52">
        <f t="shared" si="108"/>
        <v>38763</v>
      </c>
      <c r="M141" s="52">
        <f t="shared" si="108"/>
        <v>0</v>
      </c>
      <c r="N141" s="52">
        <f t="shared" si="108"/>
        <v>96908.4</v>
      </c>
      <c r="O141" s="99">
        <f>IFERROR(+$N141/$J$165,"")</f>
        <v>0.22804559556463641</v>
      </c>
      <c r="Q141" s="17"/>
      <c r="R141" s="52">
        <v>323.02999999999997</v>
      </c>
      <c r="S141" s="52">
        <v>215.35</v>
      </c>
      <c r="T141" s="101">
        <v>0</v>
      </c>
    </row>
    <row r="142" spans="2:20" s="27" customFormat="1" ht="20.100000000000001" customHeight="1">
      <c r="B142" s="157">
        <v>12</v>
      </c>
      <c r="C142" s="158" t="s">
        <v>29</v>
      </c>
      <c r="D142" s="159"/>
      <c r="E142" s="61"/>
      <c r="F142" s="61"/>
      <c r="G142" s="62"/>
      <c r="H142" s="63"/>
      <c r="I142" s="36"/>
      <c r="J142" s="64"/>
      <c r="K142" s="160"/>
      <c r="L142" s="160"/>
      <c r="M142" s="160"/>
      <c r="N142" s="160">
        <f>SUBTOTAL(9,N144:N148)</f>
        <v>80125.39</v>
      </c>
      <c r="O142" s="66">
        <f>SUBTOTAL(9,O144:O147)</f>
        <v>0.14483506437646843</v>
      </c>
      <c r="Q142" s="17"/>
      <c r="R142" s="61"/>
      <c r="S142" s="61"/>
      <c r="T142" s="62"/>
    </row>
    <row r="143" spans="2:20" s="27" customFormat="1" ht="20.100000000000001" customHeight="1">
      <c r="B143" s="161"/>
      <c r="C143" s="162"/>
      <c r="D143" s="163"/>
      <c r="E143" s="44"/>
      <c r="F143" s="44"/>
      <c r="G143" s="45"/>
      <c r="H143" s="67"/>
      <c r="I143" s="36"/>
      <c r="J143" s="68"/>
      <c r="K143" s="164"/>
      <c r="L143" s="164"/>
      <c r="M143" s="164"/>
      <c r="N143" s="164"/>
      <c r="O143" s="48"/>
      <c r="Q143" s="17"/>
      <c r="R143" s="44"/>
      <c r="S143" s="44"/>
      <c r="T143" s="45"/>
    </row>
    <row r="144" spans="2:20" s="125" customFormat="1" ht="20.100000000000001" customHeight="1">
      <c r="B144" s="165" t="s">
        <v>20</v>
      </c>
      <c r="C144" s="109" t="s">
        <v>47</v>
      </c>
      <c r="D144" s="110"/>
      <c r="E144" s="73"/>
      <c r="F144" s="73"/>
      <c r="G144" s="74"/>
      <c r="H144" s="75"/>
      <c r="I144" s="36"/>
      <c r="J144" s="76"/>
      <c r="K144" s="111"/>
      <c r="L144" s="111"/>
      <c r="M144" s="111"/>
      <c r="N144" s="111">
        <f>SUBTOTAL(9,N146:N148)</f>
        <v>80125.39</v>
      </c>
      <c r="O144" s="79">
        <f>SUBTOTAL(9,O146:O147)</f>
        <v>0.14483506437646843</v>
      </c>
      <c r="Q144" s="17"/>
      <c r="R144" s="73"/>
      <c r="S144" s="73"/>
      <c r="T144" s="74"/>
    </row>
    <row r="145" spans="1:20" s="125" customFormat="1" ht="20.100000000000001" customHeight="1">
      <c r="B145" s="112"/>
      <c r="C145" s="166"/>
      <c r="D145" s="114"/>
      <c r="E145" s="83"/>
      <c r="F145" s="83"/>
      <c r="G145" s="84"/>
      <c r="H145" s="85"/>
      <c r="I145" s="36"/>
      <c r="J145" s="86"/>
      <c r="K145" s="115"/>
      <c r="L145" s="115"/>
      <c r="M145" s="115"/>
      <c r="N145" s="115"/>
      <c r="O145" s="89"/>
      <c r="Q145" s="17"/>
      <c r="R145" s="83"/>
      <c r="S145" s="83"/>
      <c r="T145" s="84"/>
    </row>
    <row r="146" spans="1:20" s="57" customFormat="1" ht="57" customHeight="1">
      <c r="B146" s="128" t="s">
        <v>202</v>
      </c>
      <c r="C146" s="2" t="s">
        <v>222</v>
      </c>
      <c r="D146" s="129" t="s">
        <v>7</v>
      </c>
      <c r="E146" s="52">
        <f t="shared" ref="E146:E148" si="109">IFERROR(R146*(1-$D$10),R146)</f>
        <v>0</v>
      </c>
      <c r="F146" s="52">
        <f t="shared" ref="F146:F148" si="110">IFERROR(S146*(1-$D$10),S146)</f>
        <v>64.98</v>
      </c>
      <c r="G146" s="52">
        <f t="shared" ref="G146:G148" si="111">IFERROR(T146*(1-$D$10),T146)</f>
        <v>97.465000000000003</v>
      </c>
      <c r="H146" s="53">
        <f t="shared" ref="H146" si="112">ROUND(+E146+F146+G146,2)</f>
        <v>162.44999999999999</v>
      </c>
      <c r="I146" s="100"/>
      <c r="J146" s="55">
        <v>10</v>
      </c>
      <c r="K146" s="52">
        <f t="shared" ref="K146:K147" si="113">ROUND($J146*E146,2)</f>
        <v>0</v>
      </c>
      <c r="L146" s="52">
        <f t="shared" ref="L146:L147" si="114">ROUND($J146*F146,2)</f>
        <v>649.79999999999995</v>
      </c>
      <c r="M146" s="52">
        <f t="shared" ref="M146:M147" si="115">ROUND($J146*G146,2)</f>
        <v>974.65</v>
      </c>
      <c r="N146" s="52">
        <f t="shared" ref="N146:N147" si="116">ROUND($J146*H146,2)</f>
        <v>1624.5</v>
      </c>
      <c r="O146" s="99">
        <f>IFERROR(+$N146/$J$165,"")</f>
        <v>3.822785950389769E-3</v>
      </c>
      <c r="Q146" s="17"/>
      <c r="R146" s="52">
        <v>0</v>
      </c>
      <c r="S146" s="52">
        <v>64.98</v>
      </c>
      <c r="T146" s="101">
        <v>97.465000000000003</v>
      </c>
    </row>
    <row r="147" spans="1:20" s="57" customFormat="1" ht="321" customHeight="1">
      <c r="B147" s="128" t="s">
        <v>21</v>
      </c>
      <c r="C147" s="2" t="s">
        <v>227</v>
      </c>
      <c r="D147" s="167" t="s">
        <v>7</v>
      </c>
      <c r="E147" s="52">
        <f t="shared" si="109"/>
        <v>35954.06</v>
      </c>
      <c r="F147" s="52">
        <f t="shared" si="110"/>
        <v>23969.37</v>
      </c>
      <c r="G147" s="52">
        <f t="shared" si="111"/>
        <v>0</v>
      </c>
      <c r="H147" s="53">
        <f>ROUND(+E147+F147+G147,3)</f>
        <v>59923.43</v>
      </c>
      <c r="I147" s="100"/>
      <c r="J147" s="55">
        <v>1</v>
      </c>
      <c r="K147" s="52">
        <f t="shared" si="113"/>
        <v>35954.06</v>
      </c>
      <c r="L147" s="52">
        <f t="shared" si="114"/>
        <v>23969.37</v>
      </c>
      <c r="M147" s="52">
        <f t="shared" si="115"/>
        <v>0</v>
      </c>
      <c r="N147" s="52">
        <f t="shared" si="116"/>
        <v>59923.43</v>
      </c>
      <c r="O147" s="99">
        <f>IFERROR(+$N147/$J$165,"")</f>
        <v>0.14101227842607866</v>
      </c>
      <c r="Q147" s="168"/>
      <c r="R147" s="169">
        <v>35954.06</v>
      </c>
      <c r="S147" s="169">
        <v>23969.37</v>
      </c>
      <c r="T147" s="170">
        <v>0</v>
      </c>
    </row>
    <row r="148" spans="1:20" s="57" customFormat="1" ht="60" customHeight="1">
      <c r="B148" s="128" t="s">
        <v>203</v>
      </c>
      <c r="C148" s="171" t="s">
        <v>215</v>
      </c>
      <c r="D148" s="172" t="s">
        <v>7</v>
      </c>
      <c r="E148" s="52">
        <f t="shared" si="109"/>
        <v>6634.81</v>
      </c>
      <c r="F148" s="52">
        <f t="shared" si="110"/>
        <v>2653.9240000000004</v>
      </c>
      <c r="G148" s="52">
        <f t="shared" si="111"/>
        <v>0</v>
      </c>
      <c r="H148" s="53">
        <f>ROUND(+E148+F148+G148,2)</f>
        <v>9288.73</v>
      </c>
      <c r="I148" s="100"/>
      <c r="J148" s="55">
        <v>2</v>
      </c>
      <c r="K148" s="52">
        <f>ROUND($J148*E148,2)</f>
        <v>13269.62</v>
      </c>
      <c r="L148" s="52">
        <f t="shared" ref="L148" si="117">ROUND($J148*F148,2)</f>
        <v>5307.85</v>
      </c>
      <c r="M148" s="52">
        <f t="shared" ref="M148" si="118">ROUND($J148*G148,2)</f>
        <v>0</v>
      </c>
      <c r="N148" s="52">
        <f t="shared" ref="N148" si="119">ROUND($J148*H148,2)</f>
        <v>18577.46</v>
      </c>
      <c r="O148" s="99">
        <f>IFERROR(+$N148/$J$165,"")</f>
        <v>4.3716622395769719E-2</v>
      </c>
      <c r="Q148" s="17"/>
      <c r="R148" s="173">
        <v>6634.81</v>
      </c>
      <c r="S148" s="173">
        <f>R148*0.4</f>
        <v>2653.9240000000004</v>
      </c>
      <c r="T148" s="174"/>
    </row>
    <row r="149" spans="1:20" s="27" customFormat="1" ht="20.100000000000001" customHeight="1">
      <c r="B149" s="157">
        <v>13</v>
      </c>
      <c r="C149" s="158" t="s">
        <v>226</v>
      </c>
      <c r="D149" s="159"/>
      <c r="E149" s="61"/>
      <c r="F149" s="61"/>
      <c r="G149" s="62"/>
      <c r="H149" s="63"/>
      <c r="I149" s="36"/>
      <c r="J149" s="64"/>
      <c r="K149" s="160"/>
      <c r="L149" s="160"/>
      <c r="M149" s="160"/>
      <c r="N149" s="160">
        <f>SUBTOTAL(9,N151:N151)</f>
        <v>34622.239999999998</v>
      </c>
      <c r="O149" s="66">
        <f>SUBTOTAL(9,O151:O151)</f>
        <v>8.1473322648828977E-2</v>
      </c>
      <c r="Q149" s="40"/>
      <c r="R149" s="61"/>
      <c r="S149" s="61"/>
      <c r="T149" s="62"/>
    </row>
    <row r="150" spans="1:20" s="27" customFormat="1" ht="20.100000000000001" customHeight="1">
      <c r="B150" s="175"/>
      <c r="C150" s="176"/>
      <c r="D150" s="177"/>
      <c r="E150" s="178"/>
      <c r="F150" s="178"/>
      <c r="G150" s="179"/>
      <c r="H150" s="179"/>
      <c r="I150" s="36"/>
      <c r="J150" s="180"/>
      <c r="K150" s="181"/>
      <c r="L150" s="181"/>
      <c r="M150" s="181"/>
      <c r="N150" s="182"/>
      <c r="O150" s="183"/>
      <c r="Q150" s="40"/>
      <c r="R150" s="178"/>
      <c r="S150" s="178"/>
      <c r="T150" s="179"/>
    </row>
    <row r="151" spans="1:20" s="57" customFormat="1" ht="39.950000000000003" customHeight="1" thickBot="1">
      <c r="B151" s="184" t="s">
        <v>204</v>
      </c>
      <c r="C151" s="185" t="s">
        <v>210</v>
      </c>
      <c r="D151" s="186" t="s">
        <v>1</v>
      </c>
      <c r="E151" s="187"/>
      <c r="F151" s="187"/>
      <c r="G151" s="188"/>
      <c r="H151" s="188">
        <f>ROUND(+E151+F151+G151,2)</f>
        <v>0</v>
      </c>
      <c r="I151" s="100"/>
      <c r="J151" s="189"/>
      <c r="K151" s="187">
        <f>ROUND($J151*E151,2)</f>
        <v>0</v>
      </c>
      <c r="L151" s="187">
        <f>ROUND($J151*F151,2)</f>
        <v>0</v>
      </c>
      <c r="M151" s="187">
        <f>ROUND($J151*G151,2)</f>
        <v>0</v>
      </c>
      <c r="N151" s="187">
        <f>ROUND((N15+N18+N30+N36+N41+N48+N53+N58+N103+N120+N130+N142)*0.0887,2)</f>
        <v>34622.239999999998</v>
      </c>
      <c r="O151" s="190">
        <f>IFERROR(+$N151/$J$165,"")</f>
        <v>8.1473322648828977E-2</v>
      </c>
      <c r="Q151" s="17"/>
      <c r="R151" s="187"/>
      <c r="S151" s="187"/>
      <c r="T151" s="188"/>
    </row>
    <row r="152" spans="1:20" ht="30" customHeight="1" thickBot="1">
      <c r="A152" s="191"/>
      <c r="B152" s="192"/>
      <c r="C152" s="193"/>
      <c r="D152" s="192"/>
      <c r="E152" s="194"/>
      <c r="F152" s="194"/>
      <c r="G152" s="194"/>
      <c r="H152" s="194"/>
      <c r="I152" s="194"/>
      <c r="J152" s="194"/>
      <c r="K152" s="194"/>
      <c r="L152" s="194"/>
      <c r="M152" s="194"/>
      <c r="N152" s="194"/>
      <c r="O152" s="195"/>
      <c r="P152" s="191"/>
      <c r="R152" s="194"/>
      <c r="S152" s="194"/>
      <c r="T152" s="194"/>
    </row>
    <row r="153" spans="1:20" s="201" customFormat="1" ht="30" customHeight="1" thickBot="1">
      <c r="A153" s="196"/>
      <c r="B153" s="252" t="s">
        <v>205</v>
      </c>
      <c r="C153" s="253"/>
      <c r="D153" s="253"/>
      <c r="E153" s="253"/>
      <c r="F153" s="253"/>
      <c r="G153" s="253"/>
      <c r="H153" s="256"/>
      <c r="I153" s="197"/>
      <c r="J153" s="237">
        <f>ROUND(SUBTOTAL(9,N15:N141),2)</f>
        <v>310204.23</v>
      </c>
      <c r="K153" s="238"/>
      <c r="L153" s="238"/>
      <c r="M153" s="238"/>
      <c r="N153" s="239"/>
      <c r="O153" s="198">
        <f>SUBTOTAL(9,O15:O141)</f>
        <v>0.729974990578933</v>
      </c>
      <c r="P153" s="196"/>
      <c r="Q153" s="199"/>
      <c r="R153" s="200"/>
    </row>
    <row r="154" spans="1:20" s="125" customFormat="1" ht="30" customHeight="1" thickBot="1">
      <c r="A154" s="202"/>
      <c r="B154" s="252" t="s">
        <v>45</v>
      </c>
      <c r="C154" s="253"/>
      <c r="D154" s="253"/>
      <c r="E154" s="253"/>
      <c r="F154" s="253"/>
      <c r="G154" s="253"/>
      <c r="H154" s="1">
        <v>0.3</v>
      </c>
      <c r="I154" s="197"/>
      <c r="J154" s="237">
        <f>ROUND(J153*H154,2)</f>
        <v>93061.27</v>
      </c>
      <c r="K154" s="238"/>
      <c r="L154" s="238"/>
      <c r="M154" s="238"/>
      <c r="N154" s="239"/>
      <c r="O154" s="203"/>
      <c r="P154" s="202"/>
      <c r="Q154" s="204"/>
    </row>
    <row r="155" spans="1:20" s="125" customFormat="1" ht="30" customHeight="1" thickBot="1">
      <c r="A155" s="202"/>
      <c r="B155" s="243" t="s">
        <v>229</v>
      </c>
      <c r="C155" s="244"/>
      <c r="D155" s="244"/>
      <c r="E155" s="244"/>
      <c r="F155" s="244"/>
      <c r="G155" s="244"/>
      <c r="H155" s="245"/>
      <c r="I155" s="197"/>
      <c r="J155" s="246">
        <f>ROUND(J154+J153,2)</f>
        <v>403265.5</v>
      </c>
      <c r="K155" s="247"/>
      <c r="L155" s="247"/>
      <c r="M155" s="247"/>
      <c r="N155" s="248"/>
      <c r="O155" s="205"/>
      <c r="P155" s="202"/>
      <c r="Q155" s="204"/>
      <c r="R155" s="206"/>
    </row>
    <row r="156" spans="1:20" s="125" customFormat="1" ht="30" customHeight="1" thickBot="1">
      <c r="A156" s="202"/>
      <c r="B156" s="207"/>
      <c r="C156" s="208"/>
      <c r="D156" s="209"/>
      <c r="E156" s="209"/>
      <c r="F156" s="209"/>
      <c r="G156" s="209"/>
      <c r="H156" s="209"/>
      <c r="I156" s="210"/>
      <c r="J156" s="211"/>
      <c r="K156" s="211"/>
      <c r="L156" s="211"/>
      <c r="M156" s="210"/>
      <c r="N156" s="210"/>
      <c r="O156" s="212"/>
      <c r="P156" s="202"/>
      <c r="Q156" s="204"/>
      <c r="R156" s="209"/>
      <c r="S156" s="209"/>
      <c r="T156" s="209"/>
    </row>
    <row r="157" spans="1:20" s="201" customFormat="1" ht="30" customHeight="1" thickBot="1">
      <c r="A157" s="196"/>
      <c r="B157" s="243" t="s">
        <v>206</v>
      </c>
      <c r="C157" s="244"/>
      <c r="D157" s="244"/>
      <c r="E157" s="244"/>
      <c r="F157" s="244"/>
      <c r="G157" s="244"/>
      <c r="H157" s="245"/>
      <c r="I157" s="197"/>
      <c r="J157" s="237">
        <f>ROUND(SUBTOTAL(9,N142:N148),2)</f>
        <v>80125.39</v>
      </c>
      <c r="K157" s="238"/>
      <c r="L157" s="238"/>
      <c r="M157" s="238"/>
      <c r="N157" s="239"/>
      <c r="O157" s="198">
        <f>SUBTOTAL(9,O142:O148)</f>
        <v>0.18855168677223816</v>
      </c>
      <c r="P157" s="196"/>
      <c r="Q157" s="199"/>
      <c r="R157" s="200"/>
    </row>
    <row r="158" spans="1:20" s="125" customFormat="1" ht="30" customHeight="1" thickBot="1">
      <c r="A158" s="202"/>
      <c r="B158" s="252" t="s">
        <v>45</v>
      </c>
      <c r="C158" s="253"/>
      <c r="D158" s="253"/>
      <c r="E158" s="253"/>
      <c r="F158" s="253"/>
      <c r="G158" s="253"/>
      <c r="H158" s="1">
        <v>0.2</v>
      </c>
      <c r="I158" s="197"/>
      <c r="J158" s="237">
        <f>ROUND(J157*H158,2)</f>
        <v>16025.08</v>
      </c>
      <c r="K158" s="238"/>
      <c r="L158" s="238"/>
      <c r="M158" s="238"/>
      <c r="N158" s="239"/>
      <c r="O158" s="203"/>
      <c r="P158" s="202"/>
      <c r="Q158" s="204"/>
      <c r="R158" s="206"/>
    </row>
    <row r="159" spans="1:20" s="125" customFormat="1" ht="30" customHeight="1" thickBot="1">
      <c r="A159" s="202"/>
      <c r="B159" s="243" t="s">
        <v>230</v>
      </c>
      <c r="C159" s="244"/>
      <c r="D159" s="244"/>
      <c r="E159" s="244"/>
      <c r="F159" s="244"/>
      <c r="G159" s="244"/>
      <c r="H159" s="245"/>
      <c r="I159" s="197"/>
      <c r="J159" s="246">
        <f>ROUND(J158+J157,2)</f>
        <v>96150.47</v>
      </c>
      <c r="K159" s="247"/>
      <c r="L159" s="247"/>
      <c r="M159" s="247"/>
      <c r="N159" s="248"/>
      <c r="O159" s="205"/>
      <c r="P159" s="202"/>
      <c r="Q159" s="204"/>
    </row>
    <row r="160" spans="1:20" s="125" customFormat="1" ht="30" customHeight="1" thickBot="1">
      <c r="A160" s="202"/>
      <c r="B160" s="207"/>
      <c r="C160" s="208"/>
      <c r="D160" s="207"/>
      <c r="E160" s="213"/>
      <c r="F160" s="213"/>
      <c r="G160" s="213"/>
      <c r="H160" s="213"/>
      <c r="I160" s="194"/>
      <c r="J160" s="194"/>
      <c r="K160" s="194"/>
      <c r="L160" s="194"/>
      <c r="M160" s="194"/>
      <c r="N160" s="194"/>
      <c r="O160" s="195"/>
      <c r="P160" s="202"/>
      <c r="Q160" s="204"/>
      <c r="R160" s="213"/>
      <c r="S160" s="213"/>
      <c r="T160" s="213"/>
    </row>
    <row r="161" spans="1:20" s="201" customFormat="1" ht="30" customHeight="1" thickBot="1">
      <c r="A161" s="196"/>
      <c r="B161" s="252" t="s">
        <v>207</v>
      </c>
      <c r="C161" s="254"/>
      <c r="D161" s="254"/>
      <c r="E161" s="254"/>
      <c r="F161" s="254"/>
      <c r="G161" s="254"/>
      <c r="H161" s="255"/>
      <c r="I161" s="197"/>
      <c r="J161" s="237">
        <f>ROUND(SUBTOTAL(9,N149:N151),2)</f>
        <v>34622.239999999998</v>
      </c>
      <c r="K161" s="238"/>
      <c r="L161" s="238"/>
      <c r="M161" s="238"/>
      <c r="N161" s="239"/>
      <c r="O161" s="198">
        <f>SUBTOTAL(9,O149:O151)</f>
        <v>8.1473322648828977E-2</v>
      </c>
      <c r="P161" s="196"/>
      <c r="Q161" s="199"/>
      <c r="R161" s="200"/>
    </row>
    <row r="162" spans="1:20" s="125" customFormat="1" ht="30" customHeight="1" thickBot="1">
      <c r="A162" s="202"/>
      <c r="B162" s="252" t="s">
        <v>45</v>
      </c>
      <c r="C162" s="253"/>
      <c r="D162" s="253"/>
      <c r="E162" s="253"/>
      <c r="F162" s="253"/>
      <c r="G162" s="253"/>
      <c r="H162" s="1">
        <v>0.3</v>
      </c>
      <c r="I162" s="197"/>
      <c r="J162" s="237">
        <f>ROUND(J161*H162,2)</f>
        <v>10386.67</v>
      </c>
      <c r="K162" s="238"/>
      <c r="L162" s="238"/>
      <c r="M162" s="238"/>
      <c r="N162" s="239"/>
      <c r="O162" s="203"/>
      <c r="P162" s="202"/>
      <c r="Q162" s="204"/>
    </row>
    <row r="163" spans="1:20" s="125" customFormat="1" ht="30" customHeight="1" thickBot="1">
      <c r="A163" s="202"/>
      <c r="B163" s="243" t="s">
        <v>231</v>
      </c>
      <c r="C163" s="244"/>
      <c r="D163" s="244"/>
      <c r="E163" s="244"/>
      <c r="F163" s="244"/>
      <c r="G163" s="244"/>
      <c r="H163" s="245"/>
      <c r="I163" s="197"/>
      <c r="J163" s="246">
        <f>ROUND(J162+J161,2)</f>
        <v>45008.91</v>
      </c>
      <c r="K163" s="247"/>
      <c r="L163" s="247"/>
      <c r="M163" s="247"/>
      <c r="N163" s="248"/>
      <c r="O163" s="205"/>
      <c r="P163" s="202"/>
      <c r="Q163" s="204"/>
    </row>
    <row r="164" spans="1:20" s="57" customFormat="1" ht="30" customHeight="1" thickBot="1">
      <c r="A164" s="214"/>
      <c r="B164" s="215"/>
      <c r="C164" s="216"/>
      <c r="D164" s="217"/>
      <c r="E164" s="218"/>
      <c r="F164" s="218"/>
      <c r="G164" s="218"/>
      <c r="H164" s="213"/>
      <c r="I164" s="194"/>
      <c r="J164" s="194"/>
      <c r="K164" s="202"/>
      <c r="L164" s="202"/>
      <c r="M164" s="194"/>
      <c r="N164" s="194"/>
      <c r="O164" s="195"/>
      <c r="P164" s="214"/>
      <c r="Q164" s="17"/>
      <c r="R164" s="218"/>
      <c r="S164" s="218"/>
      <c r="T164" s="218"/>
    </row>
    <row r="165" spans="1:20" s="201" customFormat="1" ht="30" customHeight="1" thickBot="1">
      <c r="A165" s="196"/>
      <c r="B165" s="243" t="s">
        <v>208</v>
      </c>
      <c r="C165" s="244"/>
      <c r="D165" s="244"/>
      <c r="E165" s="244"/>
      <c r="F165" s="244"/>
      <c r="G165" s="244"/>
      <c r="H165" s="245"/>
      <c r="I165" s="197"/>
      <c r="J165" s="249">
        <f>ROUND(J157+J153+J161,2)</f>
        <v>424951.86</v>
      </c>
      <c r="K165" s="250"/>
      <c r="L165" s="250"/>
      <c r="M165" s="250"/>
      <c r="N165" s="251"/>
      <c r="O165" s="198">
        <f>O153+O157+O161</f>
        <v>1</v>
      </c>
      <c r="P165" s="196"/>
      <c r="Q165" s="199"/>
      <c r="R165" s="200"/>
    </row>
    <row r="166" spans="1:20" s="125" customFormat="1" ht="30" customHeight="1" thickBot="1">
      <c r="A166" s="202"/>
      <c r="B166" s="243" t="s">
        <v>39</v>
      </c>
      <c r="C166" s="244"/>
      <c r="D166" s="244"/>
      <c r="E166" s="244"/>
      <c r="F166" s="244"/>
      <c r="G166" s="244"/>
      <c r="H166" s="245"/>
      <c r="I166" s="197"/>
      <c r="J166" s="246">
        <f>ROUND(J158+J154+J162,2)</f>
        <v>119473.02</v>
      </c>
      <c r="K166" s="247"/>
      <c r="L166" s="247"/>
      <c r="M166" s="247"/>
      <c r="N166" s="248"/>
      <c r="O166" s="203"/>
      <c r="P166" s="202"/>
      <c r="Q166" s="204"/>
    </row>
    <row r="167" spans="1:20" s="125" customFormat="1" ht="30" customHeight="1" thickBot="1">
      <c r="A167" s="202"/>
      <c r="B167" s="243" t="s">
        <v>0</v>
      </c>
      <c r="C167" s="244"/>
      <c r="D167" s="244"/>
      <c r="E167" s="244"/>
      <c r="F167" s="244"/>
      <c r="G167" s="244"/>
      <c r="H167" s="245"/>
      <c r="I167" s="197"/>
      <c r="J167" s="234">
        <f>ROUND(J166+J165,2)</f>
        <v>544424.88</v>
      </c>
      <c r="K167" s="235"/>
      <c r="L167" s="235"/>
      <c r="M167" s="235"/>
      <c r="N167" s="236"/>
      <c r="O167" s="205"/>
      <c r="P167" s="202"/>
      <c r="Q167" s="204"/>
    </row>
    <row r="168" spans="1:20" s="57" customFormat="1">
      <c r="A168" s="214"/>
      <c r="B168" s="191"/>
      <c r="C168" s="219"/>
      <c r="D168" s="214"/>
      <c r="E168" s="220"/>
      <c r="F168" s="220"/>
      <c r="G168" s="220"/>
      <c r="H168" s="220"/>
      <c r="I168" s="220"/>
      <c r="J168" s="220"/>
      <c r="K168" s="220"/>
      <c r="L168" s="220"/>
      <c r="M168" s="220"/>
      <c r="N168" s="220"/>
      <c r="O168" s="221"/>
      <c r="P168" s="214"/>
      <c r="Q168" s="17"/>
      <c r="R168" s="220"/>
      <c r="S168" s="220"/>
      <c r="T168" s="220"/>
    </row>
    <row r="169" spans="1:20" s="57" customFormat="1">
      <c r="B169" s="4"/>
      <c r="C169" s="16"/>
      <c r="E169" s="222"/>
      <c r="F169" s="222"/>
      <c r="G169" s="222"/>
      <c r="H169" s="222"/>
      <c r="I169" s="222"/>
      <c r="J169" s="223"/>
      <c r="K169" s="224"/>
      <c r="L169" s="224"/>
      <c r="M169" s="224"/>
      <c r="N169" s="224"/>
      <c r="O169" s="225"/>
      <c r="Q169" s="17"/>
      <c r="R169" s="222"/>
      <c r="S169" s="222"/>
      <c r="T169" s="222"/>
    </row>
    <row r="170" spans="1:20" s="10" customFormat="1">
      <c r="A170" s="9"/>
      <c r="B170" s="4"/>
      <c r="C170" s="16"/>
      <c r="D170" s="9"/>
      <c r="E170" s="7"/>
      <c r="F170" s="7"/>
      <c r="G170" s="7"/>
      <c r="H170" s="7"/>
      <c r="I170" s="7"/>
      <c r="J170" s="226"/>
      <c r="K170" s="227"/>
      <c r="L170" s="227"/>
      <c r="M170" s="227"/>
      <c r="N170" s="227"/>
      <c r="P170" s="9"/>
      <c r="Q170" s="11"/>
      <c r="R170" s="7"/>
      <c r="S170" s="7"/>
      <c r="T170" s="7"/>
    </row>
    <row r="171" spans="1:20" s="10" customFormat="1">
      <c r="A171" s="9"/>
      <c r="B171" s="4"/>
      <c r="C171" s="16"/>
      <c r="D171" s="9"/>
      <c r="E171" s="7"/>
      <c r="F171" s="7"/>
      <c r="G171" s="7"/>
      <c r="H171" s="7"/>
      <c r="I171" s="7"/>
      <c r="J171" s="226"/>
      <c r="K171" s="227"/>
      <c r="L171" s="227"/>
      <c r="M171" s="227"/>
      <c r="N171" s="227"/>
      <c r="P171" s="9"/>
      <c r="Q171" s="11"/>
      <c r="R171" s="7"/>
      <c r="S171" s="7"/>
      <c r="T171" s="7"/>
    </row>
    <row r="172" spans="1:20" s="10" customFormat="1">
      <c r="A172" s="9"/>
      <c r="B172" s="4"/>
      <c r="C172" s="16"/>
      <c r="D172" s="9"/>
      <c r="E172" s="7"/>
      <c r="F172" s="7"/>
      <c r="G172" s="7"/>
      <c r="H172" s="7"/>
      <c r="I172" s="7"/>
      <c r="J172" s="226"/>
      <c r="K172" s="227"/>
      <c r="L172" s="227"/>
      <c r="M172" s="227"/>
      <c r="N172" s="227"/>
      <c r="P172" s="9"/>
      <c r="Q172" s="11"/>
      <c r="R172" s="7"/>
      <c r="S172" s="7"/>
      <c r="T172" s="7"/>
    </row>
    <row r="173" spans="1:20" s="10" customFormat="1">
      <c r="A173" s="9"/>
      <c r="B173" s="4"/>
      <c r="C173" s="16"/>
      <c r="D173" s="9"/>
      <c r="E173" s="7"/>
      <c r="F173" s="7"/>
      <c r="G173" s="7"/>
      <c r="H173" s="7"/>
      <c r="I173" s="7"/>
      <c r="J173" s="242"/>
      <c r="K173" s="242"/>
      <c r="L173" s="242"/>
      <c r="M173" s="242"/>
      <c r="N173" s="242"/>
      <c r="P173" s="9"/>
      <c r="Q173" s="11"/>
      <c r="R173" s="7"/>
      <c r="S173" s="7"/>
      <c r="T173" s="7"/>
    </row>
    <row r="174" spans="1:20" s="10" customFormat="1">
      <c r="A174" s="9"/>
      <c r="B174" s="4"/>
      <c r="C174" s="16"/>
      <c r="D174" s="9"/>
      <c r="E174" s="7"/>
      <c r="F174" s="7"/>
      <c r="G174" s="7"/>
      <c r="H174" s="7"/>
      <c r="I174" s="7"/>
      <c r="J174" s="228"/>
      <c r="K174" s="229"/>
      <c r="L174" s="229"/>
      <c r="M174" s="229"/>
      <c r="N174" s="229"/>
      <c r="P174" s="9"/>
      <c r="Q174" s="11"/>
      <c r="R174" s="7"/>
      <c r="S174" s="7"/>
      <c r="T174" s="7"/>
    </row>
    <row r="175" spans="1:20" s="10" customFormat="1">
      <c r="A175" s="9"/>
      <c r="B175" s="4"/>
      <c r="C175" s="16"/>
      <c r="D175" s="9"/>
      <c r="E175" s="7"/>
      <c r="F175" s="7"/>
      <c r="G175" s="7"/>
      <c r="H175" s="7"/>
      <c r="I175" s="7"/>
      <c r="J175" s="228"/>
      <c r="K175" s="229"/>
      <c r="L175" s="229"/>
      <c r="M175" s="229"/>
      <c r="N175" s="229"/>
      <c r="P175" s="9"/>
      <c r="Q175" s="11"/>
      <c r="R175" s="7"/>
      <c r="S175" s="7"/>
      <c r="T175" s="7"/>
    </row>
    <row r="176" spans="1:20" s="10" customFormat="1">
      <c r="A176" s="9"/>
      <c r="B176" s="4"/>
      <c r="C176" s="16"/>
      <c r="D176" s="9"/>
      <c r="E176" s="7"/>
      <c r="F176" s="7"/>
      <c r="G176" s="7"/>
      <c r="H176" s="7"/>
      <c r="I176" s="7"/>
      <c r="J176" s="228"/>
      <c r="K176" s="229"/>
      <c r="L176" s="229"/>
      <c r="M176" s="229"/>
      <c r="N176" s="229"/>
      <c r="P176" s="9"/>
      <c r="Q176" s="11"/>
      <c r="R176" s="7"/>
      <c r="S176" s="7"/>
      <c r="T176" s="7"/>
    </row>
    <row r="177" spans="1:20" s="10" customFormat="1">
      <c r="A177" s="9"/>
      <c r="B177" s="4"/>
      <c r="C177" s="16"/>
      <c r="D177" s="9"/>
      <c r="E177" s="7"/>
      <c r="F177" s="7"/>
      <c r="G177" s="7"/>
      <c r="H177" s="7"/>
      <c r="I177" s="7"/>
      <c r="J177" s="226"/>
      <c r="K177" s="227"/>
      <c r="L177" s="227"/>
      <c r="M177" s="227"/>
      <c r="N177" s="227"/>
      <c r="P177" s="9"/>
      <c r="Q177" s="11"/>
      <c r="R177" s="7"/>
      <c r="S177" s="7"/>
      <c r="T177" s="7"/>
    </row>
    <row r="178" spans="1:20" s="10" customFormat="1">
      <c r="A178" s="9"/>
      <c r="B178" s="4"/>
      <c r="C178" s="16"/>
      <c r="D178" s="9"/>
      <c r="E178" s="7"/>
      <c r="F178" s="7"/>
      <c r="G178" s="7"/>
      <c r="H178" s="7"/>
      <c r="I178" s="7"/>
      <c r="J178" s="226"/>
      <c r="K178" s="227"/>
      <c r="L178" s="227"/>
      <c r="M178" s="227"/>
      <c r="N178" s="227"/>
      <c r="P178" s="9"/>
      <c r="Q178" s="11"/>
      <c r="R178" s="7"/>
      <c r="S178" s="7"/>
      <c r="T178" s="7"/>
    </row>
    <row r="179" spans="1:20" s="10" customFormat="1">
      <c r="A179" s="9"/>
      <c r="B179" s="4"/>
      <c r="C179" s="16"/>
      <c r="D179" s="9"/>
      <c r="E179" s="7"/>
      <c r="F179" s="7"/>
      <c r="G179" s="7"/>
      <c r="H179" s="7"/>
      <c r="I179" s="7"/>
      <c r="J179" s="226"/>
      <c r="K179" s="227"/>
      <c r="L179" s="227"/>
      <c r="M179" s="227"/>
      <c r="N179" s="227"/>
      <c r="P179" s="9"/>
      <c r="Q179" s="11"/>
      <c r="R179" s="7"/>
      <c r="S179" s="7"/>
      <c r="T179" s="7"/>
    </row>
    <row r="180" spans="1:20" s="10" customFormat="1">
      <c r="A180" s="9"/>
      <c r="B180" s="4"/>
      <c r="C180" s="16"/>
      <c r="D180" s="9"/>
      <c r="E180" s="7"/>
      <c r="F180" s="7"/>
      <c r="G180" s="7"/>
      <c r="H180" s="7"/>
      <c r="I180" s="7"/>
      <c r="J180" s="226"/>
      <c r="K180" s="227"/>
      <c r="L180" s="227"/>
      <c r="M180" s="227"/>
      <c r="N180" s="227"/>
      <c r="P180" s="9"/>
      <c r="Q180" s="11"/>
      <c r="R180" s="7"/>
      <c r="S180" s="7"/>
      <c r="T180" s="7"/>
    </row>
    <row r="181" spans="1:20" s="10" customFormat="1">
      <c r="A181" s="9"/>
      <c r="B181" s="4"/>
      <c r="C181" s="16"/>
      <c r="D181" s="9"/>
      <c r="E181" s="7"/>
      <c r="F181" s="7"/>
      <c r="G181" s="7"/>
      <c r="H181" s="7"/>
      <c r="I181" s="7"/>
      <c r="J181" s="226"/>
      <c r="K181" s="227"/>
      <c r="L181" s="227"/>
      <c r="M181" s="227"/>
      <c r="N181" s="227"/>
      <c r="P181" s="9"/>
      <c r="Q181" s="11"/>
      <c r="R181" s="7"/>
      <c r="S181" s="7"/>
      <c r="T181" s="7"/>
    </row>
    <row r="182" spans="1:20" s="10" customFormat="1">
      <c r="A182" s="9"/>
      <c r="B182" s="4"/>
      <c r="C182" s="16"/>
      <c r="D182" s="9"/>
      <c r="E182" s="7"/>
      <c r="F182" s="7"/>
      <c r="G182" s="7"/>
      <c r="H182" s="7"/>
      <c r="I182" s="7"/>
      <c r="J182" s="226"/>
      <c r="K182" s="227"/>
      <c r="L182" s="227"/>
      <c r="M182" s="227"/>
      <c r="N182" s="227"/>
      <c r="P182" s="9"/>
      <c r="Q182" s="11"/>
      <c r="R182" s="7"/>
      <c r="S182" s="7"/>
      <c r="T182" s="7"/>
    </row>
    <row r="183" spans="1:20" s="10" customFormat="1">
      <c r="A183" s="9"/>
      <c r="B183" s="4"/>
      <c r="C183" s="16"/>
      <c r="D183" s="9"/>
      <c r="E183" s="7"/>
      <c r="F183" s="7"/>
      <c r="G183" s="7"/>
      <c r="H183" s="7"/>
      <c r="I183" s="7"/>
      <c r="J183" s="226"/>
      <c r="K183" s="227"/>
      <c r="L183" s="227"/>
      <c r="M183" s="227"/>
      <c r="N183" s="227"/>
      <c r="P183" s="9"/>
      <c r="Q183" s="11"/>
      <c r="R183" s="7"/>
      <c r="S183" s="7"/>
      <c r="T183" s="7"/>
    </row>
    <row r="184" spans="1:20" s="10" customFormat="1">
      <c r="A184" s="9"/>
      <c r="B184" s="4"/>
      <c r="C184" s="16"/>
      <c r="D184" s="9"/>
      <c r="E184" s="7"/>
      <c r="F184" s="7"/>
      <c r="G184" s="7"/>
      <c r="H184" s="7"/>
      <c r="I184" s="7"/>
      <c r="J184" s="226"/>
      <c r="K184" s="227"/>
      <c r="L184" s="227"/>
      <c r="M184" s="227"/>
      <c r="N184" s="227"/>
      <c r="P184" s="9"/>
      <c r="Q184" s="11"/>
      <c r="R184" s="7"/>
      <c r="S184" s="7"/>
      <c r="T184" s="7"/>
    </row>
    <row r="185" spans="1:20" s="10" customFormat="1">
      <c r="A185" s="9"/>
      <c r="B185" s="4"/>
      <c r="C185" s="16"/>
      <c r="D185" s="9"/>
      <c r="E185" s="7"/>
      <c r="F185" s="7"/>
      <c r="G185" s="7"/>
      <c r="H185" s="7"/>
      <c r="I185" s="7"/>
      <c r="J185" s="226"/>
      <c r="K185" s="227"/>
      <c r="L185" s="227"/>
      <c r="M185" s="227"/>
      <c r="N185" s="227"/>
      <c r="P185" s="9"/>
      <c r="Q185" s="11"/>
      <c r="R185" s="7"/>
      <c r="S185" s="7"/>
      <c r="T185" s="7"/>
    </row>
    <row r="186" spans="1:20" s="10" customFormat="1">
      <c r="A186" s="9"/>
      <c r="B186" s="4"/>
      <c r="C186" s="16"/>
      <c r="D186" s="9"/>
      <c r="E186" s="7"/>
      <c r="F186" s="7"/>
      <c r="G186" s="7"/>
      <c r="H186" s="7"/>
      <c r="I186" s="7"/>
      <c r="J186" s="226"/>
      <c r="K186" s="227"/>
      <c r="L186" s="227"/>
      <c r="M186" s="227"/>
      <c r="N186" s="227"/>
      <c r="P186" s="9"/>
      <c r="Q186" s="11"/>
      <c r="R186" s="7"/>
      <c r="S186" s="7"/>
      <c r="T186" s="7"/>
    </row>
    <row r="187" spans="1:20" s="10" customFormat="1">
      <c r="A187" s="9"/>
      <c r="B187" s="4"/>
      <c r="C187" s="16"/>
      <c r="D187" s="9"/>
      <c r="E187" s="7"/>
      <c r="F187" s="7"/>
      <c r="G187" s="7"/>
      <c r="H187" s="7"/>
      <c r="I187" s="7"/>
      <c r="J187" s="226"/>
      <c r="K187" s="227"/>
      <c r="L187" s="227"/>
      <c r="M187" s="227"/>
      <c r="N187" s="227"/>
      <c r="P187" s="9"/>
      <c r="Q187" s="11"/>
      <c r="R187" s="7"/>
      <c r="S187" s="7"/>
      <c r="T187" s="7"/>
    </row>
    <row r="188" spans="1:20" s="10" customFormat="1">
      <c r="A188" s="9"/>
      <c r="B188" s="4"/>
      <c r="C188" s="16"/>
      <c r="D188" s="9"/>
      <c r="E188" s="7"/>
      <c r="F188" s="7"/>
      <c r="G188" s="7"/>
      <c r="H188" s="7"/>
      <c r="I188" s="7"/>
      <c r="J188" s="226"/>
      <c r="K188" s="227"/>
      <c r="L188" s="227"/>
      <c r="M188" s="227"/>
      <c r="N188" s="227"/>
      <c r="P188" s="9"/>
      <c r="Q188" s="11"/>
      <c r="R188" s="7"/>
      <c r="S188" s="7"/>
      <c r="T188" s="7"/>
    </row>
    <row r="189" spans="1:20" s="10" customFormat="1">
      <c r="A189" s="9"/>
      <c r="B189" s="4"/>
      <c r="C189" s="16"/>
      <c r="D189" s="9"/>
      <c r="E189" s="7"/>
      <c r="F189" s="7"/>
      <c r="G189" s="7"/>
      <c r="H189" s="7"/>
      <c r="I189" s="7"/>
      <c r="J189" s="226"/>
      <c r="K189" s="227"/>
      <c r="L189" s="227"/>
      <c r="M189" s="227"/>
      <c r="N189" s="227"/>
      <c r="P189" s="9"/>
      <c r="Q189" s="11"/>
      <c r="R189" s="7"/>
      <c r="S189" s="7"/>
      <c r="T189" s="7"/>
    </row>
    <row r="190" spans="1:20" s="10" customFormat="1">
      <c r="A190" s="9"/>
      <c r="B190" s="4"/>
      <c r="C190" s="16"/>
      <c r="D190" s="9"/>
      <c r="E190" s="7"/>
      <c r="F190" s="7"/>
      <c r="G190" s="7"/>
      <c r="H190" s="7"/>
      <c r="I190" s="7"/>
      <c r="J190" s="226"/>
      <c r="K190" s="227"/>
      <c r="L190" s="227"/>
      <c r="M190" s="227"/>
      <c r="N190" s="227"/>
      <c r="P190" s="9"/>
      <c r="Q190" s="11"/>
      <c r="R190" s="7"/>
      <c r="S190" s="7"/>
      <c r="T190" s="7"/>
    </row>
    <row r="191" spans="1:20" s="10" customFormat="1">
      <c r="A191" s="9"/>
      <c r="B191" s="4"/>
      <c r="C191" s="16"/>
      <c r="D191" s="9"/>
      <c r="E191" s="7"/>
      <c r="F191" s="7"/>
      <c r="G191" s="7"/>
      <c r="H191" s="7"/>
      <c r="I191" s="7"/>
      <c r="J191" s="226"/>
      <c r="K191" s="227"/>
      <c r="L191" s="227"/>
      <c r="M191" s="227"/>
      <c r="N191" s="227"/>
      <c r="P191" s="9"/>
      <c r="Q191" s="11"/>
      <c r="R191" s="7"/>
      <c r="S191" s="7"/>
      <c r="T191" s="7"/>
    </row>
    <row r="192" spans="1:20" s="10" customFormat="1">
      <c r="A192" s="9"/>
      <c r="B192" s="4"/>
      <c r="C192" s="16"/>
      <c r="D192" s="9"/>
      <c r="E192" s="7"/>
      <c r="F192" s="7"/>
      <c r="G192" s="7"/>
      <c r="H192" s="7"/>
      <c r="I192" s="7"/>
      <c r="J192" s="226"/>
      <c r="K192" s="227"/>
      <c r="L192" s="227"/>
      <c r="M192" s="227"/>
      <c r="N192" s="227"/>
      <c r="P192" s="9"/>
      <c r="Q192" s="11"/>
      <c r="R192" s="7"/>
      <c r="S192" s="7"/>
      <c r="T192" s="7"/>
    </row>
    <row r="193" spans="1:20" s="10" customFormat="1">
      <c r="A193" s="9"/>
      <c r="B193" s="4"/>
      <c r="C193" s="16"/>
      <c r="D193" s="9"/>
      <c r="E193" s="7"/>
      <c r="F193" s="7"/>
      <c r="G193" s="7"/>
      <c r="H193" s="7"/>
      <c r="I193" s="7"/>
      <c r="J193" s="226"/>
      <c r="K193" s="9"/>
      <c r="L193" s="9"/>
      <c r="M193" s="9"/>
      <c r="N193" s="9"/>
      <c r="P193" s="9"/>
      <c r="Q193" s="11"/>
      <c r="R193" s="7"/>
      <c r="S193" s="7"/>
      <c r="T193" s="7"/>
    </row>
    <row r="194" spans="1:20" s="10" customFormat="1">
      <c r="A194" s="9"/>
      <c r="B194" s="4"/>
      <c r="C194" s="16"/>
      <c r="D194" s="9"/>
      <c r="E194" s="7"/>
      <c r="F194" s="7"/>
      <c r="G194" s="7"/>
      <c r="H194" s="7"/>
      <c r="I194" s="7"/>
      <c r="J194" s="226"/>
      <c r="K194" s="9"/>
      <c r="L194" s="9"/>
      <c r="M194" s="9"/>
      <c r="N194" s="9"/>
      <c r="P194" s="9"/>
      <c r="Q194" s="11"/>
      <c r="R194" s="7"/>
      <c r="S194" s="7"/>
      <c r="T194" s="7"/>
    </row>
    <row r="195" spans="1:20" s="10" customFormat="1">
      <c r="A195" s="9"/>
      <c r="B195" s="4"/>
      <c r="C195" s="16"/>
      <c r="D195" s="9"/>
      <c r="E195" s="7"/>
      <c r="F195" s="7"/>
      <c r="G195" s="7"/>
      <c r="H195" s="7"/>
      <c r="I195" s="7"/>
      <c r="J195" s="226"/>
      <c r="K195" s="9"/>
      <c r="L195" s="9"/>
      <c r="M195" s="9"/>
      <c r="N195" s="9"/>
      <c r="P195" s="9"/>
      <c r="Q195" s="11"/>
      <c r="R195" s="7"/>
      <c r="S195" s="7"/>
      <c r="T195" s="7"/>
    </row>
    <row r="196" spans="1:20" s="10" customFormat="1">
      <c r="A196" s="9"/>
      <c r="B196" s="4"/>
      <c r="C196" s="16"/>
      <c r="D196" s="9"/>
      <c r="E196" s="7"/>
      <c r="F196" s="7"/>
      <c r="G196" s="7"/>
      <c r="H196" s="7"/>
      <c r="I196" s="7"/>
      <c r="J196" s="226"/>
      <c r="K196" s="9"/>
      <c r="L196" s="9"/>
      <c r="M196" s="9"/>
      <c r="N196" s="9"/>
      <c r="P196" s="9"/>
      <c r="Q196" s="11"/>
      <c r="R196" s="7"/>
      <c r="S196" s="7"/>
      <c r="T196" s="7"/>
    </row>
    <row r="197" spans="1:20" s="10" customFormat="1">
      <c r="A197" s="9"/>
      <c r="B197" s="4"/>
      <c r="C197" s="16"/>
      <c r="D197" s="9"/>
      <c r="E197" s="7"/>
      <c r="F197" s="7"/>
      <c r="G197" s="7"/>
      <c r="H197" s="7"/>
      <c r="I197" s="7"/>
      <c r="J197" s="226"/>
      <c r="K197" s="9"/>
      <c r="L197" s="9"/>
      <c r="M197" s="9"/>
      <c r="N197" s="9"/>
      <c r="P197" s="9"/>
      <c r="Q197" s="11"/>
      <c r="R197" s="7"/>
      <c r="S197" s="7"/>
      <c r="T197" s="7"/>
    </row>
    <row r="198" spans="1:20" s="10" customFormat="1">
      <c r="A198" s="9"/>
      <c r="B198" s="4"/>
      <c r="C198" s="16"/>
      <c r="D198" s="9"/>
      <c r="E198" s="7"/>
      <c r="F198" s="7"/>
      <c r="G198" s="7"/>
      <c r="H198" s="7"/>
      <c r="I198" s="7"/>
      <c r="J198" s="226"/>
      <c r="K198" s="9"/>
      <c r="L198" s="9"/>
      <c r="M198" s="9"/>
      <c r="N198" s="9"/>
      <c r="P198" s="9"/>
      <c r="Q198" s="11"/>
      <c r="R198" s="7"/>
      <c r="S198" s="7"/>
      <c r="T198" s="7"/>
    </row>
    <row r="199" spans="1:20" s="10" customFormat="1">
      <c r="A199" s="9"/>
      <c r="B199" s="4"/>
      <c r="C199" s="16"/>
      <c r="D199" s="9"/>
      <c r="E199" s="7"/>
      <c r="F199" s="7"/>
      <c r="G199" s="7"/>
      <c r="H199" s="7"/>
      <c r="I199" s="7"/>
      <c r="J199" s="226"/>
      <c r="K199" s="9"/>
      <c r="L199" s="9"/>
      <c r="M199" s="9"/>
      <c r="N199" s="9"/>
      <c r="P199" s="9"/>
      <c r="Q199" s="11"/>
      <c r="R199" s="7"/>
      <c r="S199" s="7"/>
      <c r="T199" s="7"/>
    </row>
    <row r="200" spans="1:20" s="10" customFormat="1">
      <c r="A200" s="9"/>
      <c r="B200" s="4"/>
      <c r="C200" s="16"/>
      <c r="D200" s="9"/>
      <c r="E200" s="7"/>
      <c r="F200" s="7"/>
      <c r="G200" s="7"/>
      <c r="H200" s="7"/>
      <c r="I200" s="7"/>
      <c r="J200" s="226"/>
      <c r="K200" s="9"/>
      <c r="L200" s="9"/>
      <c r="M200" s="9"/>
      <c r="N200" s="9"/>
      <c r="P200" s="9"/>
      <c r="Q200" s="11"/>
      <c r="R200" s="7"/>
      <c r="S200" s="7"/>
      <c r="T200" s="7"/>
    </row>
    <row r="201" spans="1:20" s="10" customFormat="1">
      <c r="A201" s="9"/>
      <c r="B201" s="4"/>
      <c r="C201" s="16"/>
      <c r="D201" s="9"/>
      <c r="E201" s="7"/>
      <c r="F201" s="7"/>
      <c r="G201" s="7"/>
      <c r="H201" s="7"/>
      <c r="I201" s="7"/>
      <c r="J201" s="226"/>
      <c r="K201" s="9"/>
      <c r="L201" s="9"/>
      <c r="M201" s="9"/>
      <c r="N201" s="9"/>
      <c r="P201" s="9"/>
      <c r="Q201" s="11"/>
      <c r="R201" s="7"/>
      <c r="S201" s="7"/>
      <c r="T201" s="7"/>
    </row>
    <row r="202" spans="1:20">
      <c r="J202" s="226"/>
    </row>
    <row r="203" spans="1:20">
      <c r="J203" s="226"/>
    </row>
    <row r="204" spans="1:20">
      <c r="J204" s="226"/>
    </row>
    <row r="205" spans="1:20">
      <c r="J205" s="226"/>
    </row>
    <row r="206" spans="1:20">
      <c r="J206" s="226"/>
    </row>
    <row r="207" spans="1:20">
      <c r="J207" s="226"/>
    </row>
    <row r="208" spans="1:20">
      <c r="J208" s="226"/>
    </row>
    <row r="209" spans="10:10">
      <c r="J209" s="226"/>
    </row>
    <row r="210" spans="10:10">
      <c r="J210" s="226"/>
    </row>
    <row r="211" spans="10:10">
      <c r="J211" s="226"/>
    </row>
    <row r="212" spans="10:10">
      <c r="J212" s="226"/>
    </row>
    <row r="213" spans="10:10">
      <c r="J213" s="226"/>
    </row>
    <row r="214" spans="10:10">
      <c r="J214" s="226"/>
    </row>
    <row r="215" spans="10:10">
      <c r="J215" s="226"/>
    </row>
    <row r="216" spans="10:10">
      <c r="J216" s="226"/>
    </row>
    <row r="217" spans="10:10">
      <c r="J217" s="226"/>
    </row>
    <row r="218" spans="10:10">
      <c r="J218" s="226"/>
    </row>
    <row r="219" spans="10:10">
      <c r="J219" s="226"/>
    </row>
    <row r="220" spans="10:10">
      <c r="J220" s="226"/>
    </row>
    <row r="221" spans="10:10">
      <c r="J221" s="226"/>
    </row>
    <row r="222" spans="10:10">
      <c r="J222" s="226"/>
    </row>
    <row r="223" spans="10:10">
      <c r="J223" s="226"/>
    </row>
    <row r="224" spans="10:10">
      <c r="J224" s="226"/>
    </row>
    <row r="225" spans="10:10">
      <c r="J225" s="226"/>
    </row>
    <row r="226" spans="10:10">
      <c r="J226" s="226"/>
    </row>
    <row r="227" spans="10:10">
      <c r="J227" s="226"/>
    </row>
    <row r="228" spans="10:10">
      <c r="J228" s="226"/>
    </row>
    <row r="229" spans="10:10">
      <c r="J229" s="226"/>
    </row>
    <row r="230" spans="10:10">
      <c r="J230" s="226"/>
    </row>
    <row r="231" spans="10:10">
      <c r="J231" s="226"/>
    </row>
    <row r="232" spans="10:10">
      <c r="J232" s="226"/>
    </row>
    <row r="233" spans="10:10">
      <c r="J233" s="226"/>
    </row>
    <row r="234" spans="10:10">
      <c r="J234" s="226"/>
    </row>
    <row r="235" spans="10:10">
      <c r="J235" s="226"/>
    </row>
    <row r="236" spans="10:10">
      <c r="J236" s="226"/>
    </row>
    <row r="237" spans="10:10">
      <c r="J237" s="226"/>
    </row>
    <row r="238" spans="10:10">
      <c r="J238" s="226"/>
    </row>
    <row r="239" spans="10:10">
      <c r="J239" s="226"/>
    </row>
    <row r="240" spans="10:10">
      <c r="J240" s="226"/>
    </row>
    <row r="241" spans="10:10">
      <c r="J241" s="226"/>
    </row>
    <row r="242" spans="10:10">
      <c r="J242" s="226"/>
    </row>
    <row r="243" spans="10:10">
      <c r="J243" s="226"/>
    </row>
    <row r="244" spans="10:10">
      <c r="J244" s="226"/>
    </row>
    <row r="245" spans="10:10">
      <c r="J245" s="226"/>
    </row>
    <row r="246" spans="10:10">
      <c r="J246" s="226"/>
    </row>
    <row r="247" spans="10:10">
      <c r="J247" s="226"/>
    </row>
    <row r="248" spans="10:10">
      <c r="J248" s="226"/>
    </row>
    <row r="249" spans="10:10">
      <c r="J249" s="226"/>
    </row>
    <row r="250" spans="10:10">
      <c r="J250" s="226"/>
    </row>
    <row r="251" spans="10:10">
      <c r="J251" s="226"/>
    </row>
    <row r="252" spans="10:10">
      <c r="J252" s="226"/>
    </row>
    <row r="253" spans="10:10">
      <c r="J253" s="226"/>
    </row>
    <row r="254" spans="10:10">
      <c r="J254" s="226"/>
    </row>
    <row r="255" spans="10:10">
      <c r="J255" s="226"/>
    </row>
    <row r="256" spans="10:10">
      <c r="J256" s="226"/>
    </row>
    <row r="257" spans="10:10">
      <c r="J257" s="226"/>
    </row>
    <row r="258" spans="10:10">
      <c r="J258" s="226"/>
    </row>
    <row r="259" spans="10:10">
      <c r="J259" s="226"/>
    </row>
    <row r="260" spans="10:10">
      <c r="J260" s="226"/>
    </row>
    <row r="261" spans="10:10">
      <c r="J261" s="226"/>
    </row>
    <row r="262" spans="10:10">
      <c r="J262" s="226"/>
    </row>
    <row r="263" spans="10:10">
      <c r="J263" s="226"/>
    </row>
    <row r="264" spans="10:10">
      <c r="J264" s="226"/>
    </row>
    <row r="265" spans="10:10">
      <c r="J265" s="226"/>
    </row>
    <row r="266" spans="10:10">
      <c r="J266" s="226"/>
    </row>
    <row r="267" spans="10:10">
      <c r="J267" s="226"/>
    </row>
    <row r="268" spans="10:10">
      <c r="J268" s="226"/>
    </row>
    <row r="269" spans="10:10">
      <c r="J269" s="226"/>
    </row>
    <row r="270" spans="10:10">
      <c r="J270" s="226"/>
    </row>
    <row r="271" spans="10:10">
      <c r="J271" s="226"/>
    </row>
    <row r="272" spans="10:10">
      <c r="J272" s="226"/>
    </row>
    <row r="273" spans="10:10">
      <c r="J273" s="226"/>
    </row>
    <row r="274" spans="10:10">
      <c r="J274" s="226"/>
    </row>
    <row r="275" spans="10:10">
      <c r="J275" s="226"/>
    </row>
    <row r="276" spans="10:10">
      <c r="J276" s="226"/>
    </row>
    <row r="277" spans="10:10">
      <c r="J277" s="226"/>
    </row>
    <row r="278" spans="10:10">
      <c r="J278" s="226"/>
    </row>
    <row r="279" spans="10:10">
      <c r="J279" s="226"/>
    </row>
    <row r="280" spans="10:10">
      <c r="J280" s="226"/>
    </row>
    <row r="281" spans="10:10">
      <c r="J281" s="226"/>
    </row>
    <row r="282" spans="10:10">
      <c r="J282" s="226"/>
    </row>
    <row r="283" spans="10:10">
      <c r="J283" s="226"/>
    </row>
    <row r="284" spans="10:10">
      <c r="J284" s="226"/>
    </row>
    <row r="285" spans="10:10">
      <c r="J285" s="226"/>
    </row>
    <row r="286" spans="10:10">
      <c r="J286" s="226"/>
    </row>
    <row r="287" spans="10:10">
      <c r="J287" s="226"/>
    </row>
    <row r="288" spans="10:10">
      <c r="J288" s="226"/>
    </row>
    <row r="289" spans="10:10">
      <c r="J289" s="226"/>
    </row>
    <row r="290" spans="10:10">
      <c r="J290" s="226"/>
    </row>
    <row r="291" spans="10:10">
      <c r="J291" s="226"/>
    </row>
    <row r="292" spans="10:10">
      <c r="J292" s="226"/>
    </row>
    <row r="293" spans="10:10">
      <c r="J293" s="226"/>
    </row>
    <row r="294" spans="10:10">
      <c r="J294" s="226"/>
    </row>
    <row r="295" spans="10:10">
      <c r="J295" s="226"/>
    </row>
    <row r="296" spans="10:10">
      <c r="J296" s="226"/>
    </row>
    <row r="297" spans="10:10">
      <c r="J297" s="226"/>
    </row>
    <row r="298" spans="10:10">
      <c r="J298" s="226"/>
    </row>
    <row r="299" spans="10:10">
      <c r="J299" s="226"/>
    </row>
    <row r="300" spans="10:10">
      <c r="J300" s="226"/>
    </row>
    <row r="301" spans="10:10">
      <c r="J301" s="226"/>
    </row>
    <row r="302" spans="10:10">
      <c r="J302" s="226"/>
    </row>
    <row r="303" spans="10:10">
      <c r="J303" s="226"/>
    </row>
    <row r="304" spans="10:10">
      <c r="J304" s="226"/>
    </row>
    <row r="305" spans="10:10">
      <c r="J305" s="226"/>
    </row>
    <row r="306" spans="10:10">
      <c r="J306" s="226"/>
    </row>
    <row r="307" spans="10:10">
      <c r="J307" s="226"/>
    </row>
    <row r="308" spans="10:10">
      <c r="J308" s="226"/>
    </row>
    <row r="309" spans="10:10">
      <c r="J309" s="226"/>
    </row>
    <row r="310" spans="10:10">
      <c r="J310" s="226"/>
    </row>
    <row r="311" spans="10:10">
      <c r="J311" s="226"/>
    </row>
    <row r="312" spans="10:10">
      <c r="J312" s="226"/>
    </row>
    <row r="313" spans="10:10">
      <c r="J313" s="226"/>
    </row>
    <row r="314" spans="10:10">
      <c r="J314" s="226"/>
    </row>
    <row r="315" spans="10:10">
      <c r="J315" s="226"/>
    </row>
    <row r="316" spans="10:10">
      <c r="J316" s="226"/>
    </row>
    <row r="317" spans="10:10">
      <c r="J317" s="226"/>
    </row>
    <row r="318" spans="10:10">
      <c r="J318" s="226"/>
    </row>
  </sheetData>
  <sheetProtection password="DE59" sheet="1" objects="1" scenarios="1" selectLockedCells="1"/>
  <mergeCells count="54">
    <mergeCell ref="G118:G119"/>
    <mergeCell ref="H118:H119"/>
    <mergeCell ref="I118:I119"/>
    <mergeCell ref="J118:J119"/>
    <mergeCell ref="K118:K119"/>
    <mergeCell ref="C118:C119"/>
    <mergeCell ref="B118:B119"/>
    <mergeCell ref="D118:D119"/>
    <mergeCell ref="E118:E119"/>
    <mergeCell ref="F118:F119"/>
    <mergeCell ref="E12:H12"/>
    <mergeCell ref="B4:O4"/>
    <mergeCell ref="B5:O5"/>
    <mergeCell ref="B6:O6"/>
    <mergeCell ref="B7:O7"/>
    <mergeCell ref="B8:O8"/>
    <mergeCell ref="B12:B13"/>
    <mergeCell ref="C12:C13"/>
    <mergeCell ref="D12:D13"/>
    <mergeCell ref="J12:O12"/>
    <mergeCell ref="B10:C10"/>
    <mergeCell ref="B154:G154"/>
    <mergeCell ref="J154:N154"/>
    <mergeCell ref="B155:H155"/>
    <mergeCell ref="J155:N155"/>
    <mergeCell ref="J153:N153"/>
    <mergeCell ref="B153:H153"/>
    <mergeCell ref="B159:H159"/>
    <mergeCell ref="J159:N159"/>
    <mergeCell ref="B157:H157"/>
    <mergeCell ref="B158:G158"/>
    <mergeCell ref="J158:N158"/>
    <mergeCell ref="J157:N157"/>
    <mergeCell ref="B163:H163"/>
    <mergeCell ref="B162:G162"/>
    <mergeCell ref="J163:N163"/>
    <mergeCell ref="B161:H161"/>
    <mergeCell ref="J161:N161"/>
    <mergeCell ref="J173:N173"/>
    <mergeCell ref="B167:H167"/>
    <mergeCell ref="B166:H166"/>
    <mergeCell ref="J166:N166"/>
    <mergeCell ref="B165:H165"/>
    <mergeCell ref="J165:N165"/>
    <mergeCell ref="R12:T12"/>
    <mergeCell ref="R118:R119"/>
    <mergeCell ref="S118:S119"/>
    <mergeCell ref="T118:T119"/>
    <mergeCell ref="J167:N167"/>
    <mergeCell ref="J162:N162"/>
    <mergeCell ref="L118:L119"/>
    <mergeCell ref="M118:M119"/>
    <mergeCell ref="N118:N119"/>
    <mergeCell ref="O118:O119"/>
  </mergeCells>
  <dataValidations count="2">
    <dataValidation type="decimal" allowBlank="1" showInputMessage="1" showErrorMessage="1" errorTitle="BDI" error="O valor deverá estar contido entre 0,00% e 30,00%." promptTitle="BDI" prompt="O valor deverá estar contido entre 0,00% e 30,00%." sqref="H154 H162">
      <formula1>0</formula1>
      <formula2>0.3</formula2>
    </dataValidation>
    <dataValidation type="decimal" allowBlank="1" showInputMessage="1" showErrorMessage="1" errorTitle="BDI" error="O valor deverá estar contido entre 0,00% e 20,00%." promptTitle="BDI" prompt="O valor deverá estar contido entre 0,00% e 20,00%." sqref="H158">
      <formula1>0</formula1>
      <formula2>0.2</formula2>
    </dataValidation>
  </dataValidations>
  <printOptions horizontalCentered="1" verticalCentered="1"/>
  <pageMargins left="0.19685039370078741" right="0.19685039370078741" top="0.39370078740157483" bottom="0.39370078740157483" header="0.31496062992125984" footer="0.19685039370078741"/>
  <pageSetup paperSize="9" scale="30" fitToHeight="17" orientation="landscape" horizontalDpi="4294967293" verticalDpi="4294967293" r:id="rId1"/>
  <headerFooter>
    <oddFooter>Página &amp;P de &amp;N</oddFooter>
  </headerFooter>
  <rowBreaks count="2" manualBreakCount="2">
    <brk id="78" max="15" man="1"/>
    <brk id="136" max="15" man="1"/>
  </rowBreaks>
  <drawing r:id="rId2"/>
  <legacyDrawing r:id="rId3"/>
  <oleObjects>
    <mc:AlternateContent xmlns:mc="http://schemas.openxmlformats.org/markup-compatibility/2006">
      <mc:Choice Requires="x14">
        <oleObject progId="Word.Picture.8" shapeId="8193" r:id="rId4">
          <objectPr defaultSize="0" autoPict="0" r:id="rId5">
            <anchor moveWithCells="1" sizeWithCells="1">
              <from>
                <xdr:col>1</xdr:col>
                <xdr:colOff>276225</xdr:colOff>
                <xdr:row>11</xdr:row>
                <xdr:rowOff>390525</xdr:rowOff>
              </from>
              <to>
                <xdr:col>2</xdr:col>
                <xdr:colOff>1657350</xdr:colOff>
                <xdr:row>11</xdr:row>
                <xdr:rowOff>390525</xdr:rowOff>
              </to>
            </anchor>
          </objectPr>
        </oleObject>
      </mc:Choice>
      <mc:Fallback>
        <oleObject progId="Word.Picture.8" shapeId="819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Planilha</vt:lpstr>
      <vt:lpstr>Planilha!Area_de_impressao</vt:lpstr>
      <vt:lpstr>Planilha!Titulos_de_impressao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Patrícia Rina</dc:creator>
  <cp:lastModifiedBy>Lucas Torin</cp:lastModifiedBy>
  <cp:lastPrinted>2020-10-06T16:27:11Z</cp:lastPrinted>
  <dcterms:created xsi:type="dcterms:W3CDTF">2010-08-25T14:00:24Z</dcterms:created>
  <dcterms:modified xsi:type="dcterms:W3CDTF">2020-10-06T16:47:33Z</dcterms:modified>
</cp:coreProperties>
</file>